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showInkAnnotation="0" codeName="ThisWorkbook" hidePivotFieldList="1" publishItems="1" autoCompressPictures="0"/>
  <mc:AlternateContent xmlns:mc="http://schemas.openxmlformats.org/markup-compatibility/2006">
    <mc:Choice Requires="x15">
      <x15ac:absPath xmlns:x15ac="http://schemas.microsoft.com/office/spreadsheetml/2010/11/ac" url="C:\Users\DUGLO_000\Downloads\"/>
    </mc:Choice>
  </mc:AlternateContent>
  <bookViews>
    <workbookView xWindow="0" yWindow="0" windowWidth="20490" windowHeight="7755" tabRatio="773"/>
  </bookViews>
  <sheets>
    <sheet name="PlanPlurianual de inversiones" sheetId="2" r:id="rId1"/>
    <sheet name="TD2020" sheetId="18" r:id="rId2"/>
    <sheet name="Listas" sheetId="3" state="hidden" r:id="rId3"/>
  </sheets>
  <definedNames>
    <definedName name="_xlnm._FilterDatabase" localSheetId="0" hidden="1">'PlanPlurianual de inversiones'!$A$1:$R$269</definedName>
    <definedName name="_ftn1" localSheetId="0">'PlanPlurianual de inversiones'!#REF!</definedName>
    <definedName name="_ftnref1" localSheetId="0">'PlanPlurianual de inversiones'!#REF!</definedName>
    <definedName name="_xlcn.WorksheetConnection_PlanIndicativo20162019.xlsxPlanIndicativo1" hidden="1">PlanIndicativo[]</definedName>
    <definedName name="_xlcn.WorksheetConnection_PlanIndicativoA1R3051" hidden="1">'PlanPlurianual de inversiones'!$A$1:$R$269</definedName>
    <definedName name="Programa" localSheetId="1">PlanIndicativo[Programa]</definedName>
    <definedName name="Programa">PlanIndicativo[Programa]</definedName>
    <definedName name="Sector_PDM" localSheetId="1">PlanIndicativo[Sector PDM]</definedName>
    <definedName name="Sector_PDM">PlanIndicativo[Sector PDM]</definedName>
    <definedName name="_xlnm.Print_Titles" localSheetId="0">'PlanPlurianual de inversiones'!$1:$1</definedName>
    <definedName name="_xlnm.Print_Titles" localSheetId="1">'TD2020'!$3:$3</definedName>
    <definedName name="ValorMetaR_Cuatrienio" localSheetId="1">#REF!</definedName>
    <definedName name="ValorMetaR_Cuatrienio">#REF!</definedName>
  </definedNames>
  <calcPr calcId="152511"/>
  <pivotCaches>
    <pivotCache cacheId="1" r:id="rId4"/>
  </pivotCaches>
  <extLst>
    <ext xmlns:x15="http://schemas.microsoft.com/office/spreadsheetml/2010/11/main" uri="{FCE2AD5D-F65C-4FA6-A056-5C36A1767C68}">
      <x15:dataModel>
        <x15:modelTables>
          <x15:modelTable id="Rango" name="Rango" connection="WorksheetConnection_PlanIndicativo!$A$1:$R$305"/>
          <x15:modelTable id="PlanIndicativo" name="PlanIndicativo" connection="WorksheetConnection_Plan Indicativo 2016-2019.xlsx!PlanIndicativo"/>
        </x15:modelTables>
      </x15:dataModel>
    </ext>
  </extLst>
</workbook>
</file>

<file path=xl/calcChain.xml><?xml version="1.0" encoding="utf-8"?>
<calcChain xmlns="http://schemas.openxmlformats.org/spreadsheetml/2006/main">
  <c r="S2" i="2" l="1"/>
  <c r="U2" i="2"/>
  <c r="X2" i="2"/>
  <c r="S3" i="2"/>
  <c r="U3" i="2"/>
  <c r="X3" i="2"/>
  <c r="AD4" i="2"/>
  <c r="S5" i="2"/>
  <c r="U5" i="2"/>
  <c r="X5" i="2"/>
  <c r="AD6" i="2"/>
  <c r="S7" i="2"/>
  <c r="U7" i="2"/>
  <c r="X7" i="2"/>
  <c r="S8" i="2"/>
  <c r="U8" i="2"/>
  <c r="X8" i="2"/>
  <c r="S9" i="2"/>
  <c r="U9" i="2"/>
  <c r="X9" i="2"/>
  <c r="S10" i="2"/>
  <c r="U10" i="2"/>
  <c r="X10" i="2"/>
  <c r="AD11" i="2"/>
  <c r="S12" i="2"/>
  <c r="U12" i="2"/>
  <c r="X12" i="2"/>
  <c r="S13" i="2"/>
  <c r="U13" i="2"/>
  <c r="X13" i="2"/>
  <c r="S14" i="2"/>
  <c r="U14" i="2"/>
  <c r="X14" i="2"/>
  <c r="S15" i="2"/>
  <c r="U15" i="2"/>
  <c r="X15" i="2"/>
  <c r="S16" i="2"/>
  <c r="U16" i="2"/>
  <c r="X16" i="2"/>
  <c r="AD17" i="2"/>
  <c r="S18" i="2"/>
  <c r="U18" i="2"/>
  <c r="X18" i="2"/>
  <c r="S19" i="2"/>
  <c r="U19" i="2"/>
  <c r="X19" i="2"/>
  <c r="S20" i="2"/>
  <c r="U20" i="2"/>
  <c r="X20" i="2"/>
  <c r="S21" i="2"/>
  <c r="U21" i="2"/>
  <c r="X21" i="2"/>
  <c r="S22" i="2"/>
  <c r="U22" i="2"/>
  <c r="X22" i="2"/>
  <c r="S23" i="2"/>
  <c r="U23" i="2"/>
  <c r="X23" i="2"/>
  <c r="S24" i="2"/>
  <c r="U24" i="2"/>
  <c r="X24" i="2"/>
  <c r="S25" i="2"/>
  <c r="U25" i="2"/>
  <c r="X25" i="2"/>
  <c r="S26" i="2"/>
  <c r="U26" i="2"/>
  <c r="X26" i="2"/>
  <c r="S27" i="2"/>
  <c r="U27" i="2"/>
  <c r="X27" i="2"/>
  <c r="S28" i="2"/>
  <c r="U28" i="2"/>
  <c r="X28" i="2"/>
  <c r="S29" i="2"/>
  <c r="U29" i="2"/>
  <c r="X29" i="2"/>
  <c r="S30" i="2"/>
  <c r="U30" i="2"/>
  <c r="X30" i="2"/>
  <c r="AD31" i="2"/>
  <c r="S32" i="2"/>
  <c r="U32" i="2"/>
  <c r="X32" i="2"/>
  <c r="V33" i="2"/>
  <c r="AA33" i="2"/>
  <c r="AC33" i="2"/>
  <c r="V34" i="2"/>
  <c r="AA34" i="2"/>
  <c r="AC34" i="2"/>
  <c r="V35" i="2"/>
  <c r="AA35" i="2"/>
  <c r="AC35" i="2"/>
  <c r="V36" i="2"/>
  <c r="AA36" i="2"/>
  <c r="AC36" i="2"/>
  <c r="V37" i="2"/>
  <c r="AA37" i="2"/>
  <c r="AC37" i="2"/>
  <c r="V38" i="2"/>
  <c r="AA38" i="2"/>
  <c r="AC38" i="2"/>
  <c r="V39" i="2"/>
  <c r="AA39" i="2"/>
  <c r="AC39" i="2"/>
  <c r="AD40" i="2"/>
  <c r="V41" i="2"/>
  <c r="AA41" i="2"/>
  <c r="AC41" i="2"/>
  <c r="V42" i="2"/>
  <c r="AA42" i="2"/>
  <c r="AC42" i="2"/>
  <c r="AD43" i="2"/>
  <c r="V44" i="2"/>
  <c r="AD44" i="2" s="1"/>
  <c r="AD45" i="2"/>
  <c r="V46" i="2"/>
  <c r="AD46" i="2" s="1"/>
  <c r="V47" i="2"/>
  <c r="AD47" i="2" s="1"/>
  <c r="V48" i="2"/>
  <c r="AD48" i="2" s="1"/>
  <c r="V49" i="2"/>
  <c r="AD49" i="2" s="1"/>
  <c r="V50" i="2"/>
  <c r="AD50" i="2" s="1"/>
  <c r="V51" i="2"/>
  <c r="AD51" i="2" s="1"/>
  <c r="V52" i="2"/>
  <c r="AD52" i="2" s="1"/>
  <c r="V53" i="2"/>
  <c r="AD53" i="2" s="1"/>
  <c r="AD54" i="2"/>
  <c r="V55" i="2"/>
  <c r="AD55" i="2" s="1"/>
  <c r="AD56" i="2"/>
  <c r="V57" i="2"/>
  <c r="AD57" i="2" s="1"/>
  <c r="R58" i="2"/>
  <c r="S58" i="2"/>
  <c r="W58" i="2"/>
  <c r="S59" i="2"/>
  <c r="W59" i="2"/>
  <c r="AD60" i="2"/>
  <c r="AD61" i="2"/>
  <c r="AD62" i="2"/>
  <c r="AD63" i="2"/>
  <c r="AD64" i="2"/>
  <c r="AD65" i="2"/>
  <c r="AD66" i="2"/>
  <c r="S67" i="2"/>
  <c r="W67" i="2"/>
  <c r="S68" i="2"/>
  <c r="W68" i="2"/>
  <c r="AD69" i="2"/>
  <c r="AD70" i="2"/>
  <c r="AD71" i="2"/>
  <c r="AD72" i="2"/>
  <c r="S73" i="2"/>
  <c r="T73" i="2"/>
  <c r="X73" i="2"/>
  <c r="S74" i="2"/>
  <c r="T74" i="2"/>
  <c r="X74" i="2"/>
  <c r="S75" i="2"/>
  <c r="T75" i="2"/>
  <c r="X75" i="2"/>
  <c r="S76" i="2"/>
  <c r="T76" i="2"/>
  <c r="X76" i="2"/>
  <c r="S77" i="2"/>
  <c r="T77" i="2"/>
  <c r="X77" i="2"/>
  <c r="AD78" i="2"/>
  <c r="AD79" i="2"/>
  <c r="AD80" i="2"/>
  <c r="AD81" i="2"/>
  <c r="S82" i="2"/>
  <c r="T82" i="2"/>
  <c r="X82" i="2"/>
  <c r="S83" i="2"/>
  <c r="T83" i="2"/>
  <c r="X83" i="2"/>
  <c r="S84" i="2"/>
  <c r="T84" i="2"/>
  <c r="X84" i="2"/>
  <c r="S85" i="2"/>
  <c r="T85" i="2"/>
  <c r="X85" i="2"/>
  <c r="S86" i="2"/>
  <c r="X86" i="2"/>
  <c r="S87" i="2"/>
  <c r="X87" i="2"/>
  <c r="S88" i="2"/>
  <c r="X88" i="2"/>
  <c r="S89" i="2"/>
  <c r="X89" i="2"/>
  <c r="S90" i="2"/>
  <c r="X90" i="2"/>
  <c r="S91" i="2"/>
  <c r="X91" i="2"/>
  <c r="AD92" i="2"/>
  <c r="S93" i="2"/>
  <c r="X93" i="2"/>
  <c r="X94" i="2"/>
  <c r="AD94" i="2" s="1"/>
  <c r="X95" i="2"/>
  <c r="AD95" i="2" s="1"/>
  <c r="X96" i="2"/>
  <c r="AD96" i="2" s="1"/>
  <c r="AD97" i="2"/>
  <c r="X98" i="2"/>
  <c r="AD98" i="2" s="1"/>
  <c r="X99" i="2"/>
  <c r="AD99" i="2" s="1"/>
  <c r="X100" i="2"/>
  <c r="AD100" i="2" s="1"/>
  <c r="X101" i="2"/>
  <c r="AD101" i="2" s="1"/>
  <c r="X102" i="2"/>
  <c r="AD102" i="2" s="1"/>
  <c r="S103" i="2"/>
  <c r="X103" i="2"/>
  <c r="S104" i="2"/>
  <c r="X104" i="2"/>
  <c r="AD105" i="2"/>
  <c r="AD106" i="2"/>
  <c r="S107" i="2"/>
  <c r="X107" i="2"/>
  <c r="S108" i="2"/>
  <c r="X108" i="2"/>
  <c r="S109" i="2"/>
  <c r="AD109" i="2" s="1"/>
  <c r="S110" i="2"/>
  <c r="AD110" i="2" s="1"/>
  <c r="S111" i="2"/>
  <c r="AD111" i="2" s="1"/>
  <c r="S112" i="2"/>
  <c r="AD112" i="2" s="1"/>
  <c r="S113" i="2"/>
  <c r="AD113" i="2" s="1"/>
  <c r="S114" i="2"/>
  <c r="AD114" i="2" s="1"/>
  <c r="S115" i="2"/>
  <c r="AD115" i="2" s="1"/>
  <c r="S116" i="2"/>
  <c r="AD116" i="2" s="1"/>
  <c r="S117" i="2"/>
  <c r="AD117" i="2" s="1"/>
  <c r="AD118" i="2"/>
  <c r="AD119" i="2"/>
  <c r="AD120" i="2"/>
  <c r="S121" i="2"/>
  <c r="X121" i="2"/>
  <c r="S122" i="2"/>
  <c r="X122" i="2"/>
  <c r="S123" i="2"/>
  <c r="X123" i="2"/>
  <c r="AD124" i="2"/>
  <c r="AD125" i="2"/>
  <c r="AD126" i="2"/>
  <c r="S127" i="2"/>
  <c r="X127" i="2"/>
  <c r="S128" i="2"/>
  <c r="X128" i="2"/>
  <c r="AD129" i="2"/>
  <c r="S130" i="2"/>
  <c r="X130" i="2"/>
  <c r="AD131" i="2"/>
  <c r="AD132" i="2"/>
  <c r="S133" i="2"/>
  <c r="X133" i="2"/>
  <c r="AD134" i="2"/>
  <c r="AD135" i="2"/>
  <c r="S136" i="2"/>
  <c r="X136" i="2"/>
  <c r="S137" i="2"/>
  <c r="X137" i="2"/>
  <c r="X138" i="2"/>
  <c r="AD138" i="2" s="1"/>
  <c r="X139" i="2"/>
  <c r="AD139" i="2" s="1"/>
  <c r="X140" i="2"/>
  <c r="AD140" i="2" s="1"/>
  <c r="X141" i="2"/>
  <c r="AD141" i="2" s="1"/>
  <c r="X142" i="2"/>
  <c r="AD142" i="2" s="1"/>
  <c r="X143" i="2"/>
  <c r="AD143" i="2" s="1"/>
  <c r="X144" i="2"/>
  <c r="AD144" i="2" s="1"/>
  <c r="X145" i="2"/>
  <c r="AD145" i="2" s="1"/>
  <c r="X146" i="2"/>
  <c r="AD146" i="2" s="1"/>
  <c r="X147" i="2"/>
  <c r="AD147" i="2" s="1"/>
  <c r="X148" i="2"/>
  <c r="AD148" i="2" s="1"/>
  <c r="X149" i="2"/>
  <c r="AD149" i="2" s="1"/>
  <c r="AD150" i="2"/>
  <c r="X151" i="2"/>
  <c r="AD151" i="2" s="1"/>
  <c r="X152" i="2"/>
  <c r="AD152" i="2" s="1"/>
  <c r="AD153" i="2"/>
  <c r="AD154" i="2"/>
  <c r="X155" i="2"/>
  <c r="AD155" i="2" s="1"/>
  <c r="S156" i="2"/>
  <c r="X156" i="2"/>
  <c r="AD157" i="2"/>
  <c r="S158" i="2"/>
  <c r="AD158" i="2" s="1"/>
  <c r="AD159" i="2"/>
  <c r="S160" i="2"/>
  <c r="AD160" i="2" s="1"/>
  <c r="AD161" i="2"/>
  <c r="S162" i="2"/>
  <c r="X162" i="2"/>
  <c r="AD163" i="2"/>
  <c r="S164" i="2"/>
  <c r="X164" i="2"/>
  <c r="AD165" i="2"/>
  <c r="AD166" i="2"/>
  <c r="S167" i="2"/>
  <c r="AD167" i="2" s="1"/>
  <c r="AD168" i="2"/>
  <c r="AD169" i="2"/>
  <c r="S170" i="2"/>
  <c r="X170" i="2"/>
  <c r="S171" i="2"/>
  <c r="X171" i="2"/>
  <c r="S172" i="2"/>
  <c r="AD172" i="2" s="1"/>
  <c r="S173" i="2"/>
  <c r="AD173" i="2" s="1"/>
  <c r="AD174" i="2"/>
  <c r="S175" i="2"/>
  <c r="AD175" i="2" s="1"/>
  <c r="S176" i="2"/>
  <c r="AD176" i="2" s="1"/>
  <c r="S177" i="2"/>
  <c r="AD177" i="2" s="1"/>
  <c r="S178" i="2"/>
  <c r="AD178" i="2" s="1"/>
  <c r="S179" i="2"/>
  <c r="AD179" i="2" s="1"/>
  <c r="S180" i="2"/>
  <c r="AD180" i="2" s="1"/>
  <c r="S181" i="2"/>
  <c r="AD181" i="2" s="1"/>
  <c r="AD182" i="2"/>
  <c r="S183" i="2"/>
  <c r="AD183" i="2" s="1"/>
  <c r="S184" i="2"/>
  <c r="AD184" i="2" s="1"/>
  <c r="S185" i="2"/>
  <c r="AD185" i="2" s="1"/>
  <c r="AD186" i="2"/>
  <c r="S187" i="2"/>
  <c r="AD187" i="2" s="1"/>
  <c r="S188" i="2"/>
  <c r="AD188" i="2" s="1"/>
  <c r="S189" i="2"/>
  <c r="AD189" i="2" s="1"/>
  <c r="AD190" i="2"/>
  <c r="AD191" i="2"/>
  <c r="S192" i="2"/>
  <c r="AD192" i="2" s="1"/>
  <c r="S193" i="2"/>
  <c r="AD193" i="2" s="1"/>
  <c r="AD194" i="2"/>
  <c r="S195" i="2"/>
  <c r="AD195" i="2" s="1"/>
  <c r="S196" i="2"/>
  <c r="AD196" i="2" s="1"/>
  <c r="S197" i="2"/>
  <c r="AD197" i="2" s="1"/>
  <c r="AD198" i="2"/>
  <c r="S199" i="2"/>
  <c r="AD199" i="2" s="1"/>
  <c r="S200" i="2"/>
  <c r="AD200" i="2" s="1"/>
  <c r="S201" i="2"/>
  <c r="AD201" i="2" s="1"/>
  <c r="S202" i="2"/>
  <c r="AD202" i="2" s="1"/>
  <c r="AD203" i="2"/>
  <c r="S204" i="2"/>
  <c r="AD204" i="2" s="1"/>
  <c r="S205" i="2"/>
  <c r="AD205" i="2" s="1"/>
  <c r="AD206" i="2"/>
  <c r="AD207" i="2"/>
  <c r="S208" i="2"/>
  <c r="AD208" i="2" s="1"/>
  <c r="S209" i="2"/>
  <c r="AD209" i="2" s="1"/>
  <c r="AD210" i="2"/>
  <c r="AD211" i="2"/>
  <c r="S212" i="2"/>
  <c r="X212" i="2"/>
  <c r="AD213" i="2"/>
  <c r="S214" i="2"/>
  <c r="X214" i="2"/>
  <c r="S215" i="2"/>
  <c r="X215" i="2"/>
  <c r="AD216" i="2"/>
  <c r="S217" i="2"/>
  <c r="X217" i="2"/>
  <c r="S218" i="2"/>
  <c r="X218" i="2"/>
  <c r="S219" i="2"/>
  <c r="X219" i="2"/>
  <c r="S220" i="2"/>
  <c r="X220" i="2"/>
  <c r="S221" i="2"/>
  <c r="X221" i="2"/>
  <c r="AD222" i="2"/>
  <c r="S223" i="2"/>
  <c r="X223" i="2"/>
  <c r="S224" i="2"/>
  <c r="X224" i="2"/>
  <c r="AD225" i="2"/>
  <c r="AD226" i="2"/>
  <c r="S227" i="2"/>
  <c r="X227" i="2"/>
  <c r="S228" i="2"/>
  <c r="X228" i="2"/>
  <c r="S229" i="2"/>
  <c r="X229" i="2"/>
  <c r="AD230" i="2"/>
  <c r="AD231" i="2"/>
  <c r="S232" i="2"/>
  <c r="X232" i="2"/>
  <c r="S233" i="2"/>
  <c r="X233" i="2"/>
  <c r="X234" i="2"/>
  <c r="AD234" i="2" s="1"/>
  <c r="X235" i="2"/>
  <c r="AD235" i="2" s="1"/>
  <c r="X236" i="2"/>
  <c r="AD236" i="2" s="1"/>
  <c r="X237" i="2"/>
  <c r="AD237" i="2" s="1"/>
  <c r="S238" i="2"/>
  <c r="X238" i="2"/>
  <c r="S239" i="2"/>
  <c r="X239" i="2"/>
  <c r="S240" i="2"/>
  <c r="X240" i="2"/>
  <c r="S241" i="2"/>
  <c r="X241" i="2"/>
  <c r="AD242" i="2"/>
  <c r="S243" i="2"/>
  <c r="X243" i="2"/>
  <c r="S244" i="2"/>
  <c r="X244" i="2"/>
  <c r="S245" i="2"/>
  <c r="X245" i="2"/>
  <c r="S246" i="2"/>
  <c r="X246" i="2"/>
  <c r="AD247" i="2"/>
  <c r="S248" i="2"/>
  <c r="X248" i="2"/>
  <c r="S249" i="2"/>
  <c r="X249" i="2"/>
  <c r="S250" i="2"/>
  <c r="X250" i="2"/>
  <c r="S251" i="2"/>
  <c r="X251" i="2"/>
  <c r="S252" i="2"/>
  <c r="X252" i="2"/>
  <c r="AD253" i="2"/>
  <c r="X254" i="2"/>
  <c r="AD254" i="2" s="1"/>
  <c r="X255" i="2"/>
  <c r="AD255" i="2" s="1"/>
  <c r="X256" i="2"/>
  <c r="AD256" i="2" s="1"/>
  <c r="X257" i="2"/>
  <c r="AD257" i="2" s="1"/>
  <c r="S258" i="2"/>
  <c r="X258" i="2"/>
  <c r="S259" i="2"/>
  <c r="X259" i="2"/>
  <c r="S260" i="2"/>
  <c r="X260" i="2"/>
  <c r="S261" i="2"/>
  <c r="X261" i="2"/>
  <c r="S262" i="2"/>
  <c r="X262" i="2"/>
  <c r="AD263" i="2"/>
  <c r="S264" i="2"/>
  <c r="X264" i="2"/>
  <c r="S265" i="2"/>
  <c r="X265" i="2"/>
  <c r="AD266" i="2"/>
  <c r="S267" i="2"/>
  <c r="X267" i="2"/>
  <c r="AD268" i="2"/>
  <c r="AD269" i="2"/>
  <c r="Y270" i="2"/>
  <c r="Z270" i="2"/>
  <c r="AB270" i="2"/>
  <c r="AD127" i="2" l="1"/>
  <c r="AD123" i="2"/>
  <c r="U270" i="2"/>
  <c r="W270" i="2"/>
  <c r="V270" i="2"/>
  <c r="AA270" i="2"/>
  <c r="T270" i="2"/>
  <c r="AC270" i="2"/>
  <c r="AD252" i="2"/>
  <c r="AD171" i="2"/>
  <c r="AD170" i="2"/>
  <c r="AD59" i="2"/>
  <c r="AD262" i="2"/>
  <c r="AD241" i="2"/>
  <c r="AD103" i="2"/>
  <c r="AD10" i="2"/>
  <c r="AD218" i="2"/>
  <c r="AD108" i="2"/>
  <c r="AD90" i="2"/>
  <c r="AD245" i="2"/>
  <c r="AD227" i="2"/>
  <c r="AD88" i="2"/>
  <c r="AD20" i="2"/>
  <c r="AD223" i="2"/>
  <c r="AD133" i="2"/>
  <c r="AD91" i="2"/>
  <c r="AD89" i="2"/>
  <c r="AD87" i="2"/>
  <c r="AD36" i="2"/>
  <c r="AD34" i="2"/>
  <c r="AD32" i="2"/>
  <c r="AD267" i="2"/>
  <c r="AD265" i="2"/>
  <c r="AD259" i="2"/>
  <c r="AD229" i="2"/>
  <c r="AD215" i="2"/>
  <c r="AD121" i="2"/>
  <c r="AD258" i="2"/>
  <c r="AD251" i="2"/>
  <c r="AD214" i="2"/>
  <c r="AD260" i="2"/>
  <c r="AD156" i="2"/>
  <c r="AD84" i="2"/>
  <c r="AD82" i="2"/>
  <c r="AD67" i="2"/>
  <c r="AD250" i="2"/>
  <c r="AD249" i="2"/>
  <c r="AD243" i="2"/>
  <c r="AD239" i="2"/>
  <c r="AD217" i="2"/>
  <c r="AD162" i="2"/>
  <c r="AD86" i="2"/>
  <c r="AD76" i="2"/>
  <c r="AD75" i="2"/>
  <c r="AD19" i="2"/>
  <c r="AD233" i="2"/>
  <c r="AD220" i="2"/>
  <c r="AD212" i="2"/>
  <c r="AD29" i="2"/>
  <c r="AD27" i="2"/>
  <c r="AD25" i="2"/>
  <c r="AD23" i="2"/>
  <c r="AD15" i="2"/>
  <c r="AD264" i="2"/>
  <c r="AD261" i="2"/>
  <c r="AD244" i="2"/>
  <c r="AD240" i="2"/>
  <c r="AD137" i="2"/>
  <c r="AD136" i="2"/>
  <c r="AD37" i="2"/>
  <c r="AD33" i="2"/>
  <c r="AD2" i="2"/>
  <c r="AD246" i="2"/>
  <c r="AD228" i="2"/>
  <c r="AD164" i="2"/>
  <c r="AD248" i="2"/>
  <c r="AD238" i="2"/>
  <c r="AD232" i="2"/>
  <c r="AD224" i="2"/>
  <c r="AD221" i="2"/>
  <c r="AD219" i="2"/>
  <c r="AD107" i="2"/>
  <c r="AD93" i="2"/>
  <c r="AD83" i="2"/>
  <c r="AD68" i="2"/>
  <c r="AD58" i="2"/>
  <c r="AD41" i="2"/>
  <c r="AD39" i="2"/>
  <c r="AD24" i="2"/>
  <c r="AD13" i="2"/>
  <c r="AD128" i="2"/>
  <c r="AD77" i="2"/>
  <c r="AD74" i="2"/>
  <c r="AD73" i="2"/>
  <c r="AD38" i="2"/>
  <c r="AD30" i="2"/>
  <c r="AD26" i="2"/>
  <c r="AD130" i="2"/>
  <c r="AD122" i="2"/>
  <c r="AD104" i="2"/>
  <c r="AD85" i="2"/>
  <c r="AD42" i="2"/>
  <c r="AD22" i="2"/>
  <c r="AD18" i="2"/>
  <c r="AD14" i="2"/>
  <c r="AD9" i="2"/>
  <c r="AD7" i="2"/>
  <c r="AD5" i="2"/>
  <c r="AD3" i="2"/>
  <c r="X270" i="2"/>
  <c r="S270" i="2"/>
  <c r="AD28" i="2"/>
  <c r="AD35" i="2"/>
  <c r="AD21" i="2"/>
  <c r="AD16" i="2"/>
  <c r="AD12" i="2"/>
  <c r="AD8" i="2"/>
  <c r="AD270" i="2" l="1"/>
</calcChain>
</file>

<file path=xl/connections.xml><?xml version="1.0" encoding="utf-8"?>
<connections xmlns="http://schemas.openxmlformats.org/spreadsheetml/2006/main">
  <connection id="1" keepAlive="1" name="ThisWorkbookDataModel" description="Modelo de dat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Plan Indicativo 2016-2019.xlsx!PlanIndicativo" type="102" refreshedVersion="6" minRefreshableVersion="5">
    <extLst>
      <ext xmlns:x15="http://schemas.microsoft.com/office/spreadsheetml/2010/11/main" uri="{DE250136-89BD-433C-8126-D09CA5730AF9}">
        <x15:connection id="PlanIndicativo">
          <x15:rangePr sourceName="_xlcn.WorksheetConnection_PlanIndicativo20162019.xlsxPlanIndicativo1"/>
        </x15:connection>
      </ext>
    </extLst>
  </connection>
  <connection id="3" name="WorksheetConnection_PlanIndicativo!$A$1:$R$305" type="102" refreshedVersion="6" minRefreshableVersion="5">
    <extLst>
      <ext xmlns:x15="http://schemas.microsoft.com/office/spreadsheetml/2010/11/main" uri="{DE250136-89BD-433C-8126-D09CA5730AF9}">
        <x15:connection id="Rango" autoDelete="1">
          <x15:rangePr sourceName="_xlcn.WorksheetConnection_PlanIndicativoA1R3051"/>
        </x15:connection>
      </ext>
    </extLst>
  </connection>
</connections>
</file>

<file path=xl/sharedStrings.xml><?xml version="1.0" encoding="utf-8"?>
<sst xmlns="http://schemas.openxmlformats.org/spreadsheetml/2006/main" count="3432" uniqueCount="782">
  <si>
    <t>Reducción</t>
  </si>
  <si>
    <t>Incremento</t>
  </si>
  <si>
    <t>Mantenimiento</t>
  </si>
  <si>
    <t>LE</t>
  </si>
  <si>
    <t>Educación</t>
  </si>
  <si>
    <t>Código
 Sector</t>
  </si>
  <si>
    <t>Código
 LE</t>
  </si>
  <si>
    <t>Código
Programa</t>
  </si>
  <si>
    <t>Programa</t>
  </si>
  <si>
    <t>Tipo de Indicador</t>
  </si>
  <si>
    <t>Línea Base</t>
  </si>
  <si>
    <t>Código Indicador  
Producto</t>
  </si>
  <si>
    <t>Salud</t>
  </si>
  <si>
    <t>Deporte y Recreación</t>
  </si>
  <si>
    <t>Cultura</t>
  </si>
  <si>
    <t>Vivienda</t>
  </si>
  <si>
    <t>Agropecuario</t>
  </si>
  <si>
    <t>Secretaría Responsable</t>
  </si>
  <si>
    <t>Tipo de Meta</t>
  </si>
  <si>
    <t>01 &gt; Secretaría de Gobierno y Servicios Administrativos</t>
  </si>
  <si>
    <t>02 &gt; Secretaría de Planeación y Desarrollo Territorial</t>
  </si>
  <si>
    <t>03 &gt; Secretaría de Hacienda y Desarrollo Económico</t>
  </si>
  <si>
    <t>04 &gt; Secretaría de Salud y Bienestar Social</t>
  </si>
  <si>
    <t>Gestión</t>
  </si>
  <si>
    <t>05 &gt; Dirección UMATA (Unidad Municipal de Asistencia Técnica Agropecuaria)</t>
  </si>
  <si>
    <t>06 &gt; Dirección de Educación</t>
  </si>
  <si>
    <t xml:space="preserve">Cuantificación del objetivo sectorial o específico </t>
  </si>
  <si>
    <t>Código
Meta Producto</t>
  </si>
  <si>
    <t>Total general</t>
  </si>
  <si>
    <t>Objetivo Sectorial</t>
  </si>
  <si>
    <t>Código
Obj.Sector</t>
  </si>
  <si>
    <t xml:space="preserve"> Nombre Metas de Producto
MP</t>
  </si>
  <si>
    <t>Nombre del Indicador de Producto</t>
  </si>
  <si>
    <t>DESCRIPCIÓN/DETALLE/NOMBRE</t>
  </si>
  <si>
    <t>Sector PDM</t>
  </si>
  <si>
    <t>Sector de Competencia</t>
  </si>
  <si>
    <t>Código FUT</t>
  </si>
  <si>
    <t>Número Sector</t>
  </si>
  <si>
    <t>Agua potable y saneamiento básico (sin incluir Proyectos VIS)</t>
  </si>
  <si>
    <t>Transporte</t>
  </si>
  <si>
    <t>Ambiental</t>
  </si>
  <si>
    <t>Centros de reclusión</t>
  </si>
  <si>
    <t>Prevención y atención de desastres</t>
  </si>
  <si>
    <t>Promoción del desarrollo</t>
  </si>
  <si>
    <t>Atención a grupos vulnerables - Promoción social</t>
  </si>
  <si>
    <t>Equipamiento</t>
  </si>
  <si>
    <t>Desarrollo comunitario</t>
  </si>
  <si>
    <t>Fortalecimiento institucional</t>
  </si>
  <si>
    <t>Justicia y Seguridad</t>
  </si>
  <si>
    <t>A.1</t>
  </si>
  <si>
    <t>A.2</t>
  </si>
  <si>
    <t>A.3</t>
  </si>
  <si>
    <t>A.4</t>
  </si>
  <si>
    <t>A.5</t>
  </si>
  <si>
    <t>A.6</t>
  </si>
  <si>
    <t>A.7</t>
  </si>
  <si>
    <t>A.8</t>
  </si>
  <si>
    <t>A.9</t>
  </si>
  <si>
    <t>A.10</t>
  </si>
  <si>
    <t>A.11</t>
  </si>
  <si>
    <t>A.12</t>
  </si>
  <si>
    <t>A.13</t>
  </si>
  <si>
    <t>A.14</t>
  </si>
  <si>
    <t>A.15</t>
  </si>
  <si>
    <t>A.16</t>
  </si>
  <si>
    <t>A.17</t>
  </si>
  <si>
    <t>A.18</t>
  </si>
  <si>
    <t>Gastos específicos de Regalías y Compensaciones</t>
  </si>
  <si>
    <t>A.19</t>
  </si>
  <si>
    <t>Servicios Públicos {Diferentes a Acueducto, Alcantarillado y Aseo (Sin incluir proyectos VIS)}</t>
  </si>
  <si>
    <t>ODS</t>
  </si>
  <si>
    <t>1. Fin de la pobreza</t>
  </si>
  <si>
    <t>2. Hambre cero</t>
  </si>
  <si>
    <t>3. Salud y bienestar</t>
  </si>
  <si>
    <t>4. Educación de calidad</t>
  </si>
  <si>
    <t>5. Igualdad de género</t>
  </si>
  <si>
    <t>6. Agua limpia y saneamiento</t>
  </si>
  <si>
    <t>7. Energía Asequible y no contaminante</t>
  </si>
  <si>
    <t>8. Trabajo decente y crecimiento económico</t>
  </si>
  <si>
    <t>9. Industria, innovación e infraestructura</t>
  </si>
  <si>
    <t>10. Reducción de las desigualdades</t>
  </si>
  <si>
    <t>11. Ciudades y comunidades sostenibles</t>
  </si>
  <si>
    <t>12. Producción y consumo responsables</t>
  </si>
  <si>
    <t>13. Acción por el clima</t>
  </si>
  <si>
    <t>14. Vida Submarina</t>
  </si>
  <si>
    <t>15. Vida de ecosistemas terrestres</t>
  </si>
  <si>
    <t>16. Paz, justicia e instituciones sólidas</t>
  </si>
  <si>
    <t>17. Alianzas para lograr los objetivos</t>
  </si>
  <si>
    <t>Valor Meta P
 esperada al Cuatrienio</t>
  </si>
  <si>
    <t>Familia</t>
  </si>
  <si>
    <t>LGTBI</t>
  </si>
  <si>
    <t>Mujer</t>
  </si>
  <si>
    <t>Otros</t>
  </si>
  <si>
    <t>Grupos Poblacionales</t>
  </si>
  <si>
    <t>Primera infancia (0-5)</t>
  </si>
  <si>
    <t>Infancia (5-12)</t>
  </si>
  <si>
    <t>Adolescencia (13-17)</t>
  </si>
  <si>
    <t>Juventud (18-26)</t>
  </si>
  <si>
    <t>Adultos (27-59)</t>
  </si>
  <si>
    <t>Adultos mayores (60)</t>
  </si>
  <si>
    <t>Situación Condición discapacidad</t>
  </si>
  <si>
    <t>Pueblos Indígenas</t>
  </si>
  <si>
    <t>Comunidades Negras Afrocolombianas</t>
  </si>
  <si>
    <t>Pueblo Rrom (Gitano)</t>
  </si>
  <si>
    <t>Población pobreza extrema</t>
  </si>
  <si>
    <t>NA_población</t>
  </si>
  <si>
    <t>Zona</t>
  </si>
  <si>
    <t>Urbana</t>
  </si>
  <si>
    <t>Rural</t>
  </si>
  <si>
    <t>Ambas Zonas</t>
  </si>
  <si>
    <t>Unidad
 Indicador de Producto</t>
  </si>
  <si>
    <t>Valor Meta P 
esperada 2020</t>
  </si>
  <si>
    <t>Creemos en Angelópolis, Equitativo, Incluyente y con Bienestar</t>
  </si>
  <si>
    <t>1.1</t>
  </si>
  <si>
    <t>Garantizar el acceso a una educación inclusiva de niños, niñas, jóvenes y adultos, con atención preferencial de la población en situación de discapacidad y víctimas del conflicto armado; en condiciones de permanencia, pertinencia, calidad, gratuidad y en ambientes educativos propicios, con promoción de las competencias básicas, laborales y valores que les permitan un mejor desempeño social y productivo, así como la construcción de un proyecto de vida personal y profesional exitoso, de esta manera se pretende coadyuvar a la formación de seres humanos íntegros, responsables y comprometidos con el desarrollo y la construcción de la Paz que espera la sociedad colombiana.</t>
  </si>
  <si>
    <t>1.1.1</t>
  </si>
  <si>
    <t>Educación integral con calidad, excelencia, inclusión, accesibilidad y pertinencia</t>
  </si>
  <si>
    <t>Servicio de fomento para la prevención de riesgos sociales en entornos escolares</t>
  </si>
  <si>
    <t>Ambientes de aprendizaje para la educación inicial preescolar, básica y media dotados</t>
  </si>
  <si>
    <t>Servicio de apoyo a proyectos pedagógicos productivos</t>
  </si>
  <si>
    <t>Infraestructura educativa mantenida</t>
  </si>
  <si>
    <t>Estudios de preinversión</t>
  </si>
  <si>
    <t>Servicio de orientación vocacional</t>
  </si>
  <si>
    <t>Servicio de apoyo para el fortalecimiento de escuelas de padres</t>
  </si>
  <si>
    <t>Servicio de gestión de riesgos y desastres en establecimientos educativos</t>
  </si>
  <si>
    <t>Servicio educativo de promoción del bilingüismo para docentes</t>
  </si>
  <si>
    <t>Documentos de planeación</t>
  </si>
  <si>
    <t>Servicio de divulgación para la educación inicial, preescolar, básica y media</t>
  </si>
  <si>
    <t>Servicio de evaluación de la permanencia en la educación inicial, preescolar, básica y media</t>
  </si>
  <si>
    <t>Servicio de monitoreo y seguimiento a la gestión del sector educativo</t>
  </si>
  <si>
    <t>Servicio de fomento para el acceso a la educación inicial, preescolar, básica y media.</t>
  </si>
  <si>
    <t>Servicio de información para la gestión de la educación inicial y preescolar en condiciones de calidad</t>
  </si>
  <si>
    <t>Servicio de apoyo a la permanencia con alimentación escolar</t>
  </si>
  <si>
    <t>Servicio de apoyo a la permanencia con transporte escolar</t>
  </si>
  <si>
    <t>Servicio educación formal por modelos educativos flexibles</t>
  </si>
  <si>
    <t>Servicio de alfabetización</t>
  </si>
  <si>
    <t>Servicio de fomento para la permanencia en programas de educación formal</t>
  </si>
  <si>
    <t>Servicio educativos de promoción del bilingüismo</t>
  </si>
  <si>
    <t>Servicio de atención integral para la primera infancia</t>
  </si>
  <si>
    <t>Servicios de apoyo a la implementación de modelos de innovación educativa</t>
  </si>
  <si>
    <t>Servicios conexos a la prestación del servicio educativo oficial</t>
  </si>
  <si>
    <t>Servicios de gestión del riesgo físico en estudiantes y docentes</t>
  </si>
  <si>
    <t>Servicio de educación informal</t>
  </si>
  <si>
    <t>Servicios de atención psicosocial a estudiantes y docentes</t>
  </si>
  <si>
    <t>Servicio de fomento para el acceso a la educación superior o terciaria</t>
  </si>
  <si>
    <t>Servicio de apoyo financiero para el acceso y permanencia a la educación superior o terciaria</t>
  </si>
  <si>
    <t>Servicio de articulación entre la educación superior o terciaria y el sector productivo.</t>
  </si>
  <si>
    <t>Servicio de divulgación para la educación superior o terciaria</t>
  </si>
  <si>
    <t>Entidades territoriales con estrategias para la prevención de riesgos sociales en los entornos escolares implementadas</t>
  </si>
  <si>
    <t>Ambientes de aprendizaje dotados</t>
  </si>
  <si>
    <t>Establecimientos educativos beneficiados</t>
  </si>
  <si>
    <t>Sedes mantenidas</t>
  </si>
  <si>
    <t>Estudios o diseños realizados</t>
  </si>
  <si>
    <t>Estudiantes vinculados a procesos de orientación vocacional</t>
  </si>
  <si>
    <t>Escuelas de padres apoyadas</t>
  </si>
  <si>
    <t>Establecimientos educativos con acciones de gestión del riesgo implementadas</t>
  </si>
  <si>
    <t>Sedes dotadas</t>
  </si>
  <si>
    <t>Docentes beneficiados con estrategias de promoción del bilingüismo</t>
  </si>
  <si>
    <t>Documentos de planeación para la educación inicial, preescolar, básica y media emitidos</t>
  </si>
  <si>
    <t xml:space="preserve">Procesos de socialización de lineamientos, política y normativa para la educación inicial, preescolar, básica y media realizados </t>
  </si>
  <si>
    <t>Documentos sobre evaluación de permanencia en la educación elaborados</t>
  </si>
  <si>
    <t>Entidades territoriales con seguimiento y evaluación a la gestión</t>
  </si>
  <si>
    <t xml:space="preserve">Personas beneficiadas con estrategias de fomento para el acceso a la educación inicial, preescolar, básica y media. </t>
  </si>
  <si>
    <t>Sistemas de reporte de información operando</t>
  </si>
  <si>
    <t>Raciones contratadas</t>
  </si>
  <si>
    <t>Beneficiarios de transporte escolar</t>
  </si>
  <si>
    <t>Beneficiarios atendidos con modelos educativos flexibles</t>
  </si>
  <si>
    <t xml:space="preserve">Personas beneficiarias con modelos de alfabetización </t>
  </si>
  <si>
    <t>Personas beneficiarias de estrategias de permanencia</t>
  </si>
  <si>
    <t>Estudiantes beneficiados con estrategias de promoción del bilingüismo</t>
  </si>
  <si>
    <t>Instituciones educativas oficiales que implementan el nivel preescolar en el marco de la atención integral</t>
  </si>
  <si>
    <t xml:space="preserve">Establecimientos educativos apoyados para la  implementación de modelos de innovación educativa </t>
  </si>
  <si>
    <t xml:space="preserve">Docentes beneficiados </t>
  </si>
  <si>
    <t>Coberturas obtenidas</t>
  </si>
  <si>
    <t>Personas beneficiadas con procesos de formación informal</t>
  </si>
  <si>
    <t xml:space="preserve">Personas atendidas </t>
  </si>
  <si>
    <t>Beneficiarios de estrategias o programas de  fomento para el acceso a la educación superior o terciaria</t>
  </si>
  <si>
    <t>Beneficiarios de estrategias o programas de  apoyo financiero para el acceso y permanencia en la educación superior  o terciaria</t>
  </si>
  <si>
    <t xml:space="preserve">Programas y proyectos de educación o investigación articulados con el sector productivo </t>
  </si>
  <si>
    <t>Estrategias  divulgación implementadas</t>
  </si>
  <si>
    <t>Número</t>
  </si>
  <si>
    <t>1.1.2</t>
  </si>
  <si>
    <t>Estudiantes vamos a la U</t>
  </si>
  <si>
    <t>1.2</t>
  </si>
  <si>
    <t>Fortalecer la prestación primaria de los servicios de salud en la ESE y desarrollar conjuntamente estrategias para la descentralización y humanización de la atención, principalmente en los servicios de promoción y prevención, salud oral y control del riesgo de contagio de enfermedades. Incrementando la cobertura, acceso, calidad, eficiencia y efectividad de los programas en salud a fin de disminuir las desigualdades sociales y generar condiciones óptimas de bienestar físico, mental, emocional y psicosocial en la población angelopolitana. Así mismo, realizar constante seguimiento y control a las entidades prestadoras de servicios de salud EPS para el cumplimiento de sus obligaciones con el sistema de seguridad social en salud del municipio.</t>
  </si>
  <si>
    <t>1.2.1</t>
  </si>
  <si>
    <t>Creemos en Angelópolis con calidad en la prestación de servicios de salud</t>
  </si>
  <si>
    <t>Servicio de información de vigilancia epidemiológica</t>
  </si>
  <si>
    <t>Servicio de promoción social para poblaciones vulnerables</t>
  </si>
  <si>
    <t>Servicio de información de la planeación, ejecución, monitoreo y evaluación del Plan de Intervenciones Colectivas</t>
  </si>
  <si>
    <t>Servicio de divulgación y comunicación de estrategias de salud y promoción social</t>
  </si>
  <si>
    <t>Servicio de promoción de modos, condiciones y estilos de vida saludables</t>
  </si>
  <si>
    <t>Servicio de promoción en temas de hábitat saludable</t>
  </si>
  <si>
    <t>Servicio de promoción en temas seguridad y salud en el trabajo</t>
  </si>
  <si>
    <t xml:space="preserve">Eventos de interés en salud pública vigilados </t>
  </si>
  <si>
    <t>Personas atendida en acciones de promoción social  para poblaciones vulnerables</t>
  </si>
  <si>
    <t>Informes efectivamente requeridos y empleados con respecto a la planeación, ejecución, monitoreo y evaluación del Plan de Intervenciones Colectivas.</t>
  </si>
  <si>
    <t>Campañas de promoción y prevención producidas</t>
  </si>
  <si>
    <t>Campañas de promoción de modos, condiciones y estilos de vida saludables implementadas</t>
  </si>
  <si>
    <t>Campañas de promoción en temas de hábitat saludable implementadas</t>
  </si>
  <si>
    <t>Campañas de promoción en temas seguridad y salud en el trabajo implementadas</t>
  </si>
  <si>
    <t>Servicio de apoyo para la dotación hospitalaria</t>
  </si>
  <si>
    <t>Servicio de atención en salud a la población</t>
  </si>
  <si>
    <t>Servicio de promoción de afiliaciones al régimen contributivo del Sistema General de Seguridad Social de las personas con capacidad de pago</t>
  </si>
  <si>
    <t>Hospitales de primer nivel de atención adecuados</t>
  </si>
  <si>
    <t>Personas atendidas con servicio de salud</t>
  </si>
  <si>
    <t>Personas con capacidad de pago afiliadas</t>
  </si>
  <si>
    <t>1.2.2</t>
  </si>
  <si>
    <t>Creemos en Angelópolis con Salud Pública</t>
  </si>
  <si>
    <t xml:space="preserve">Servicio de educación informal en temas de salud pública </t>
  </si>
  <si>
    <t>Morgues construidas y dotadas</t>
  </si>
  <si>
    <t>Servicios de promoción de la salud  y prevención de riesgos asociados a condiciones no transmisibles</t>
  </si>
  <si>
    <t>Servicio de gestión del riesgo en temas de consumo de sustancias psicoactivas</t>
  </si>
  <si>
    <t xml:space="preserve">Servicio de gestión del riesgo en temas de salud sexual y reproductiva </t>
  </si>
  <si>
    <t>Servicio de gestión del riesgo para abordar situaciones de salud relacionadas con condiciones ambientales</t>
  </si>
  <si>
    <t>Servicio de gestión del riesgo para abordar situaciones prevalentes de origen laboral</t>
  </si>
  <si>
    <t>Servicio de gestión del riesgo para enfermedades emergentes, reemergentes y desatendidas</t>
  </si>
  <si>
    <t>Servicio de gestión del riesgo para enfermedades inmunoprevenibles</t>
  </si>
  <si>
    <t xml:space="preserve">Servicio de gestión del riesgo en temas de trastornos mentales </t>
  </si>
  <si>
    <t>Personas capacitadas</t>
  </si>
  <si>
    <t>Campañas de promoción de la salud  y prevención de riesgos asociados a condiciones no transmisibles implementadas</t>
  </si>
  <si>
    <t>Campañas de gestión del riesgo en temas de consumo de sustancias psicoactivas implementadas</t>
  </si>
  <si>
    <t>Campañas de gestión del riesgo en temas de salud sexual y reproductiva implementadas</t>
  </si>
  <si>
    <t>Campañas de gestión del riesgo para abordar situaciones de salud relacionadas con condiciones ambientales implementadas</t>
  </si>
  <si>
    <t>Campañas de gestión del riesgo para abordar situaciones prevalentes de origen laboral implementadas</t>
  </si>
  <si>
    <t>Campañas de gestión del riesgo para enfermedades emergentes, reemergentes y desatendidas implementadas</t>
  </si>
  <si>
    <t>Campañas de gestión del riesgo para enfermedades inmunoprevenibles  implementadas</t>
  </si>
  <si>
    <t>Campañas de gestión del riesgo en temas de trastornos mentales implementadas</t>
  </si>
  <si>
    <t>1.2.3</t>
  </si>
  <si>
    <t>Creemos en Angelópolis con Inspección, vigilancia y control</t>
  </si>
  <si>
    <t>Serviciode apoyo financiero para dotar el servicios de salud conforme con estándares de habilitación</t>
  </si>
  <si>
    <t>Servicio de gestión de peticiones, quejas, reclamos y denuncias</t>
  </si>
  <si>
    <t>Servicio de inspección, vigilancia y control</t>
  </si>
  <si>
    <t>Servicio de información para la gestión de la inspección, vigilancia y control sanitario</t>
  </si>
  <si>
    <t>Dotación de conformidad con estándares de habilitación</t>
  </si>
  <si>
    <t xml:space="preserve"> Preguntas Quejas Reclamos y Denuncias Gestionadas</t>
  </si>
  <si>
    <t>visitas realizadas</t>
  </si>
  <si>
    <t>Usuarios del sistema</t>
  </si>
  <si>
    <t>1.3</t>
  </si>
  <si>
    <t>Agua Potables y Saneamiento Básico</t>
  </si>
  <si>
    <t>Optimizar la prestación de los servicios públicos domiciliarios en cobertura y calidad estableciendo una estructura tarifaria acorde con la estratificación.</t>
  </si>
  <si>
    <t>1.3.1</t>
  </si>
  <si>
    <t>Gestión del agua potable, segura y alcantarillado con eficiencia y calidad para todos</t>
  </si>
  <si>
    <t>Servicio de apoyo financiero para subsidios al consumo en los servicios públicos domiciliarios</t>
  </si>
  <si>
    <t>Servicio de apoyo financiero a los planes, programas y proyectos de Agua Potable y Saneamiento Básico</t>
  </si>
  <si>
    <t>Servicio de Aseo</t>
  </si>
  <si>
    <t>Servicio de Alcantarillado</t>
  </si>
  <si>
    <t>Servicio de Acueducto</t>
  </si>
  <si>
    <t>Servicio de apoyo financiero en tratamiento de aguas residuales</t>
  </si>
  <si>
    <t>Unidades sanitarias con saneamiento básico construidas</t>
  </si>
  <si>
    <t>Servicios de apoyo financiero para la ejecución de proyectos de acueductos y alcantarillado</t>
  </si>
  <si>
    <t>Servicios de divulgación para el manejo de residuos solidos</t>
  </si>
  <si>
    <t>Servicios de implementación del Plan de Gestión Integral de Residuos Solidos PGIRS</t>
  </si>
  <si>
    <t>Alcantarillados optimizados</t>
  </si>
  <si>
    <t>Alcantarillados construidos</t>
  </si>
  <si>
    <t>Acueductos construidos</t>
  </si>
  <si>
    <t>Acueductos optimizados</t>
  </si>
  <si>
    <t>Usuarios beneficiados con subsidios al consumo</t>
  </si>
  <si>
    <t>Documentos de planeación elaborados</t>
  </si>
  <si>
    <t>Proyectos de acueducto, alcantarillado y aseo apoyados financieramente</t>
  </si>
  <si>
    <t>Usuarios con acceso al servicio de aseo</t>
  </si>
  <si>
    <t>Usuarios conectados a la red de servicio de alcantarillado</t>
  </si>
  <si>
    <t>Usuarios conectados a la red de servicio de acueducto</t>
  </si>
  <si>
    <t>Proyectos apoyados financieramente</t>
  </si>
  <si>
    <t xml:space="preserve">Viviendas beneficiadas con la construcción de  unidades sanitarias </t>
  </si>
  <si>
    <t>Proyectos de acueducto y alcantarillado en área urbana financiados</t>
  </si>
  <si>
    <t>Eventos de divulgación en temas regulatorios realizados</t>
  </si>
  <si>
    <t>Plan de Gestión Integral de Residuos Solidos implementado</t>
  </si>
  <si>
    <t>1.4</t>
  </si>
  <si>
    <t>Promover y masificar las actividades multiculturales motivando a la comunidad para dar continuidad al legado histórico del municipio y la protección de su patrimonio material e inmaterial;  creando espacios {promoción y realización de actividades culturales) para las expresiones artísticas, literarias, gastronómicas, y demás, que contribuyan a recuperar la identidad con pertenencia por nuestras raíces Angelopolitanas, que fortalezcan el tejido social y promuevan la sana convivencia, el respeto a la diversidad y multiculturalidad, y así construir juntos una sociedad incluyente y en Paz</t>
  </si>
  <si>
    <t>1.4.1</t>
  </si>
  <si>
    <t>Creemos en Angelópolis con riqueza artística, creativa y cultural</t>
  </si>
  <si>
    <t>Servicios de circulación artística y cultural</t>
  </si>
  <si>
    <t>Servicio de fomento para el acceso de la oferta cultural</t>
  </si>
  <si>
    <t>Servicio de apoyo para la organización y la participación del sector artístico, cultural y la ciudadanía</t>
  </si>
  <si>
    <t>Servicios de promoción de actividades culturales</t>
  </si>
  <si>
    <t>Servicio de mantenimiento de infraestructura cultural</t>
  </si>
  <si>
    <t>Estudios y diseños de infraestructura cultural</t>
  </si>
  <si>
    <t>Escuelas de música adecuadas y dotadas</t>
  </si>
  <si>
    <t>Salas de danza adecuadasy dotadas</t>
  </si>
  <si>
    <t>Servicio de acceso a materiales de lectura</t>
  </si>
  <si>
    <t>Servicios bibliotecarios</t>
  </si>
  <si>
    <t>Servicio de educación informal al sector artístico y cultural</t>
  </si>
  <si>
    <t>Contenidos culturales en circulación</t>
  </si>
  <si>
    <t>Personas beneficiadas</t>
  </si>
  <si>
    <t>Encuentros realizados</t>
  </si>
  <si>
    <t>Consejos apoyados</t>
  </si>
  <si>
    <t>Eventos de promoción de actividades culturales realizados</t>
  </si>
  <si>
    <t>Infraestructura cultural intervenida</t>
  </si>
  <si>
    <t>Estudios y diseños elaborados</t>
  </si>
  <si>
    <t>Salas de danza adecuadas y dotadas</t>
  </si>
  <si>
    <t>Materiales de lectura disponibles en bibliotecas públicas y espacios no convencionales</t>
  </si>
  <si>
    <t>Usuarios atendidos</t>
  </si>
  <si>
    <t>Servicio de salvaguardia al patrimonio inmaterial</t>
  </si>
  <si>
    <t>Procesos de salvaguardia efectiva del patrimonio inmaterial realizados</t>
  </si>
  <si>
    <t>Creemos en Angelópolis con identidad cultural y patrimonio</t>
  </si>
  <si>
    <t>1.4.2</t>
  </si>
  <si>
    <t>1.5</t>
  </si>
  <si>
    <t>1.5.1</t>
  </si>
  <si>
    <t>Promoción deportiva y recreativa como constructores de paz y tejido social</t>
  </si>
  <si>
    <t>Servicio de promoción de la actividad física, la recreación y el deporte</t>
  </si>
  <si>
    <t>Servicio de apoyo a la actividad física, la recreación y el deporte</t>
  </si>
  <si>
    <t>Servicio de mantenimiento a la infraestructura deportiva</t>
  </si>
  <si>
    <t>Servicio de Escuelas Deportivas</t>
  </si>
  <si>
    <t>Estudios y diseños de infraestructura recreo-deportiva</t>
  </si>
  <si>
    <t>Servicio de organización de eventos deportivos comunitarios</t>
  </si>
  <si>
    <t>Personas que acceden a servicios deportivos, recreativos y de actividad física</t>
  </si>
  <si>
    <t>Infraestructura deportiva mantenida</t>
  </si>
  <si>
    <t>Niños, niñas, adolescentes y jóvenes inscritos en Escuelas Deportivas</t>
  </si>
  <si>
    <t>Eventos deportivos comunitarios realizados</t>
  </si>
  <si>
    <t>Promover la participación de los angelopolitanos y angelopolitanas en los programas y actividades de carácter recreativo y deportivo, como instrumento de integración de los sectores rural y urbano, que prevengan las enfermedades físicas y mentales, promuevan el desarrollo integral del individuo y de sus capacidades y permitan el aprovechamiento adecuado del tiempo libre a través del uso y disfrute de los espacios públicos recreo-deportivos, teniendo en cuenta las características poblacionales y los diferentes grupos etáreos.</t>
  </si>
  <si>
    <t>1.5.2</t>
  </si>
  <si>
    <t>Desarrollo de talentos</t>
  </si>
  <si>
    <t>4302058</t>
  </si>
  <si>
    <t>4302062</t>
  </si>
  <si>
    <t>Gimnasios mantenidos</t>
  </si>
  <si>
    <t>Capacitaciones realizada</t>
  </si>
  <si>
    <t>1.6</t>
  </si>
  <si>
    <t>Grupos Vulnerables</t>
  </si>
  <si>
    <t>Contribuir para que las personas en situación de vulnerabilidad, puedan subsanar las condiciones de exclusión, pobreza, inequidad y de violencia a las que están expuestas, a través de la asistencia social y los beneficiarios dispuestos por el estado para brindar alternativas que favorezcan la mejora de su calidad de vida.</t>
  </si>
  <si>
    <t>1.6.1</t>
  </si>
  <si>
    <t>Atención, asistencia y reparación integral a las víctimas</t>
  </si>
  <si>
    <t>Documentos de diagnóstico y/o caracterización del daño colectivo</t>
  </si>
  <si>
    <t>Servicio de orientación y comunicación a las víctimas</t>
  </si>
  <si>
    <t>Servicio de ayuda y atención humanitaria</t>
  </si>
  <si>
    <t>Servicio de alojamiento temporal</t>
  </si>
  <si>
    <t>Servicios de implementaciónde medidas de satisfacción y acompañamiento a las víctimas del conflicto armado</t>
  </si>
  <si>
    <t>Servicio de apoyo para la seguridad alimentaria</t>
  </si>
  <si>
    <t>Servicio de divulgación y socialización para la implementación del proceso de reparación colectiva</t>
  </si>
  <si>
    <t>Servicio de apoyo para la generación de ingresos</t>
  </si>
  <si>
    <t>Servicio de acompañamiento comunitario a los hogares en riesgo de desplazamiento, retornados o reubicados</t>
  </si>
  <si>
    <t>Documento elaborado</t>
  </si>
  <si>
    <t>Solicitudes tramitadas</t>
  </si>
  <si>
    <t>Personas con asistencia humanitaria</t>
  </si>
  <si>
    <t>Hogares acompañados en Servicio de alojamiento temporal</t>
  </si>
  <si>
    <t>Porcentaje</t>
  </si>
  <si>
    <t>Víctimas reconocidas, recordadas y dignificadas por el Estado.</t>
  </si>
  <si>
    <t>Hogares apoyados para seguridad alimentaria</t>
  </si>
  <si>
    <t>Comités de impulso conformados</t>
  </si>
  <si>
    <t>Hogares con asistencia técnica para la generación de ingresos</t>
  </si>
  <si>
    <t>Hogares apoyados con procesos de acompañamiento comunitario</t>
  </si>
  <si>
    <t>1.6.2</t>
  </si>
  <si>
    <t>Desarrollo Integral de Niños, Niñas, Adolescentes, Juventud y sus Familias</t>
  </si>
  <si>
    <t>Servicio de atención integral a la primera infancia</t>
  </si>
  <si>
    <t>Servicio de educación informal a los agentes educativos</t>
  </si>
  <si>
    <t>Edificaciones de atención a la primera infancia dotadas</t>
  </si>
  <si>
    <t>Edificaciones de atención a la primera infancia remodeladas</t>
  </si>
  <si>
    <t>Servicio de divulgación para la promoción y prevención de los derechos de los niños, niñas y adolescentes</t>
  </si>
  <si>
    <t>Servicio de protección para el restablecimiento de derechos de niños, niñas, adolescentes y jóvenes</t>
  </si>
  <si>
    <t>Niños y niñas atendidos en Servicio integrales</t>
  </si>
  <si>
    <t>Agentes educativos cualificados</t>
  </si>
  <si>
    <t>Edificaciones  de atención a la primera infancia dotadas</t>
  </si>
  <si>
    <t>Edificaciones  de atención a la primera infancia remodeladas</t>
  </si>
  <si>
    <t xml:space="preserve">Eventos de divulgación realizados </t>
  </si>
  <si>
    <t>Niños, niñas, adolescentes y jóvenes atendidos con servicio de protección para el restablecimiento de derechos</t>
  </si>
  <si>
    <t>1.6.3</t>
  </si>
  <si>
    <t>Inclusión social y productiva para la población en situación de vulnerabilidad</t>
  </si>
  <si>
    <t xml:space="preserve">Orientados a facilitar la inserción de la población vulnerable y desplazada al mercado de trabajo, mediante el fortalecimiento de capacidades y el acompañamiento para la superación de algunas barreras que tiene la población para conseguir trabajo.    </t>
  </si>
  <si>
    <t>Orientada a generar oportunidades y desarrollar capacidades para la creación y/o desarrollo de proyectos productivos, que se conviertan en un medio para la generación de ingresos.</t>
  </si>
  <si>
    <t>Consiste en acompañamiento a las personas vulnerables para desarrollar habilidades que les permitan desempeñarse en su entorno social.</t>
  </si>
  <si>
    <t>Orientados  a conseguir que la población vulnerable tenga una vinculación laboral formal.</t>
  </si>
  <si>
    <t>Incluye el desarrollo de acciones mediante las cuales se busca fortalecer la capacidad de autogestión y el tejido social en los hogares que se encuentran en situación de pobreza y en las comunidades focalizadas, para mejorar sus condiciones de vida. Tiene componentes de acompañamiento familiar y comunitario y de gestión de oferta institucional.</t>
  </si>
  <si>
    <t>Corresponde a las acciones de acompañamiento técnico para promover la producción de alimentos para el autoconsumo, mejorar los niveles de nutrición de la población y la satisfacción de sus necesidades alimentarias, para que sirvan de fundamento a procesos de generación productiva, en el marco de la estrategia Red de Seguridad Alimentaria y Nutrición, RESA.</t>
  </si>
  <si>
    <t>Incluye el desarrollo de acciones encaminadas a generar dinámicas de atención conjunta, articulada y eficiente entre las instituciones del estado hacia la población vulnerable.</t>
  </si>
  <si>
    <t>Mediante los cuales se realiza educación nutricional y alimentaria a las familias, con el objeto de lograr el cambio favorable de los hábitos, costumbres, tradiciones, creencias y prácticas de la comunidad sobre aspectos de nutrición y alimentación.</t>
  </si>
  <si>
    <t xml:space="preserve">Corresponde a la entrega de recursos en especie para generación de huertas, cría de animales y pesca artesanal para el autoconsumo de hogares en situación de vulnerabilidad social. </t>
  </si>
  <si>
    <t>Corresponde a la entrega de recursos en especie o monetarios mediante incentivos dirigidos a generar las condiciones para el fortalecimiento de las unidades productivas colectivas.</t>
  </si>
  <si>
    <t>Corresponde a la formación y acompañamiento dirigidos a fortalecer las capacidades empresariales, organizacionales y productivas, tendientes al fortalecimiento de unidades productivas colectivas.</t>
  </si>
  <si>
    <t>Personas inscritas</t>
  </si>
  <si>
    <t>Proyectos productivos formulados</t>
  </si>
  <si>
    <t xml:space="preserve">Personas asistidas en temas  de desarrollo de habilidades no cognitivas </t>
  </si>
  <si>
    <t>Personas vinculadas a empleo formal para población vulnerable</t>
  </si>
  <si>
    <t>Hogares con acompañamiento familiar</t>
  </si>
  <si>
    <t>Hogares asistidos técnicamente</t>
  </si>
  <si>
    <t>Beneficiarios potenciales para quienes se gestiona la oferta social</t>
  </si>
  <si>
    <t>Hogares asistidos técnicamente para el mejoramiento de hábitos alimenticios</t>
  </si>
  <si>
    <t>Unidades productivas para el autoconsumo instaladas</t>
  </si>
  <si>
    <t>Unidades productivas colectivas fortalecidas</t>
  </si>
  <si>
    <t>Unidades productivas colectivas con asistencia técnica</t>
  </si>
  <si>
    <t>1.6.4</t>
  </si>
  <si>
    <t>Protección de derechos e inclusión social a la población con Discapacidad</t>
  </si>
  <si>
    <t>Servicios de atención integral a población en condición de discapacidad</t>
  </si>
  <si>
    <t>1.6.5</t>
  </si>
  <si>
    <t>Creemos en Angelópolis con envejecimiento y vejez digna</t>
  </si>
  <si>
    <t>Centros de protección social de día para el adulto mayor dotados</t>
  </si>
  <si>
    <t>Servicios de atención y protección integral al adulto mayor</t>
  </si>
  <si>
    <t>Servicios de educación informal a los cuidadores del adulto mayor</t>
  </si>
  <si>
    <t xml:space="preserve">Personas atendidas con servicios integrales </t>
  </si>
  <si>
    <t>Centros de día para el adulto mayor dotados</t>
  </si>
  <si>
    <t xml:space="preserve">Adultos mayores atendidos con servicios integrales </t>
  </si>
  <si>
    <t>Cuidadores cualificados</t>
  </si>
  <si>
    <t>1.7</t>
  </si>
  <si>
    <t xml:space="preserve">Favorecer el desarrollo humano en condiciones de igualdad y equidad mediante la reducción del déficit cualitativo y cuantitativo de vivienda de las familias de Angelópolis, gestionando y entregando subsidios de vivienda nueva, mejorando y adecuando viviendas urbanas y rurales de la población vulnerable en condiciones especiales a fin de priorizar y mejorar los derechos y la equidad </t>
  </si>
  <si>
    <t>1.7.1</t>
  </si>
  <si>
    <t>Hábitat y vivienda digna, saludable y segura</t>
  </si>
  <si>
    <t>Servicio de saneamiento y titulación de bienes fiscales</t>
  </si>
  <si>
    <t>Viviendas de Interés Prioritario urbanas construidas</t>
  </si>
  <si>
    <t>Viviendas de Interés Prioritario urbanas mejoradas</t>
  </si>
  <si>
    <t>Estudios de pre inversión e inversión</t>
  </si>
  <si>
    <t>Viviendas de interés social rural construidas</t>
  </si>
  <si>
    <t>Viviendas de interés social rural mejoradas</t>
  </si>
  <si>
    <t>Bienes fiscales saneados y titulados</t>
  </si>
  <si>
    <t xml:space="preserve">Estudios o diseños realizados </t>
  </si>
  <si>
    <t>Viviendas de Interés Social Rural mejoradas</t>
  </si>
  <si>
    <t>PLAN OPERATIVO ANUAL DE INVERSIONES - 2020</t>
  </si>
  <si>
    <t>1.8</t>
  </si>
  <si>
    <t>Servicios públicos diferentes APSB</t>
  </si>
  <si>
    <t>Procurar junto a los operadores de los servicios públicos de electricidad, gas domiciliario y comunicaciones, la mejora de la calidad y la cobertura de estos servicios para garantizar a la comunidad bienestar y más oportunidades de desarrollo socio-económico; garantizando la eficiencia en la prestación de los servicios y estableciendo una estructura tarifaria acorde a la estratificación.</t>
  </si>
  <si>
    <t>1.8.1</t>
  </si>
  <si>
    <t>Más Servicios públicos con eficiencia y calidad</t>
  </si>
  <si>
    <t>Redes de distribución de gas combustible construidas</t>
  </si>
  <si>
    <t>Redes domiciliarias de gas combustible instaladas</t>
  </si>
  <si>
    <t>Kilómetros</t>
  </si>
  <si>
    <t>Viviendas conectadas a la red local de gas combustible</t>
  </si>
  <si>
    <t>Redes de alumbrado público con mantenimiento</t>
  </si>
  <si>
    <t>Unidades de generación fotovoltaica de energía eléctrica instaladas</t>
  </si>
  <si>
    <t xml:space="preserve">Metros </t>
  </si>
  <si>
    <t>Servicio de acceso Zonas Wifi</t>
  </si>
  <si>
    <t>Servicio de educación informal en uso básico de tecnologías de la información y las comunicaciones</t>
  </si>
  <si>
    <t>Servicio de apoyo en tecnologías de la información y las comunicaciones para la educación básica, primaria y secundaria</t>
  </si>
  <si>
    <t>Zonas Wifi en áreas urbanas con redes terrestres instaladas</t>
  </si>
  <si>
    <t>Personas de la comunidad capacitadas en uso básico de tecnologías de la información y las comunicaciones.</t>
  </si>
  <si>
    <t>Estudiantes de sedes educativas oficiales beneficiados con el servicio de apoyo en tecnologías de la información y las comunicaciones para la educación</t>
  </si>
  <si>
    <t>Creemos en Angelópolis Emprendedor, Productivo y con Competitividad</t>
  </si>
  <si>
    <t>2.1</t>
  </si>
  <si>
    <t>Aumentar la productividad, la capacidad agrícola y competitividad del sector agropecuario y minero mediante acciones, políticas, planes, proyectos, consensos y acuerdos que incluyan la dimensión ambiental y regulen su explotación y a través de la interrelación y articulación con el sector público, privado, no gubernamental y la academia; incrementando los ingresos de los pequeños y medianos productores mediante la implementación de sistemas de producción sostenibles, la diversidad genética y el apoyo a la asociatividad con el ánimo de prevenir restricciones y distorsiones de comercio en los mercados agrícolas y control de mercados de productos alimenticios.</t>
  </si>
  <si>
    <t>2.1.1</t>
  </si>
  <si>
    <t>Inclusión productiva de pequeños productores rurales</t>
  </si>
  <si>
    <t>Servicio de asistencia técnica agropecuaria dirigida a pequeños productores</t>
  </si>
  <si>
    <t>Servicio de apoyo para el fomento de la asociatividad</t>
  </si>
  <si>
    <t>Servicio de apoyo para el fomento organizativo de la Agricultura Campesina, Familiar y Comunitaria</t>
  </si>
  <si>
    <t>Servicio de acompañamiento productivo y empresarial</t>
  </si>
  <si>
    <t>Servicio de apoyo en la formulación y estructuración de proyectos</t>
  </si>
  <si>
    <t>Servicio de divulgación</t>
  </si>
  <si>
    <t>Pequeños productores rurales asistidos técnicamente</t>
  </si>
  <si>
    <t>Asociaciones apoyadas</t>
  </si>
  <si>
    <t>Productores agropecuarios apoyados</t>
  </si>
  <si>
    <t>Unidades productivas beneficiadas</t>
  </si>
  <si>
    <t>Proyectos estructrurados</t>
  </si>
  <si>
    <t>Estrategias de divulgación implementadas</t>
  </si>
  <si>
    <t>Servicio de Apoyo para la formulación de proyectos agropecuarios</t>
  </si>
  <si>
    <t>Proyectos formulados</t>
  </si>
  <si>
    <t>Familias beneficiadas con acompañamiento integral</t>
  </si>
  <si>
    <t>Servicio de acompañamiento integral</t>
  </si>
  <si>
    <t>Asistencia técnica integral e Infraestructura productiva y comercial</t>
  </si>
  <si>
    <t>2.1.2</t>
  </si>
  <si>
    <t>Servicios de control de parásitos para especies de interés agropecuario</t>
  </si>
  <si>
    <t>Documentos de lineamientos técnicos</t>
  </si>
  <si>
    <t>Servicio de asistencia técnica agropecuaria</t>
  </si>
  <si>
    <t>Animales atendidos</t>
  </si>
  <si>
    <t>Documentos de lineamientos técnicos elaborados</t>
  </si>
  <si>
    <t>Productores atendidos con asistencia técnica agropecuaria</t>
  </si>
  <si>
    <t xml:space="preserve">Estudios de preinversión realizados </t>
  </si>
  <si>
    <t>2.2</t>
  </si>
  <si>
    <t>Garantizar el acceso a un desplazamiento oportuno, seguro y eficaz, de la población urbana y rural del municipio, mejorando las condiciones de movilidad y logrando una mayor calidad en el nivel del servicio público y vial de transporte permitiendo un tránsito ágil y seguro, en el marco de una cultura ciudadana.</t>
  </si>
  <si>
    <t>2.2.1</t>
  </si>
  <si>
    <t>Movilidad confiable y eficiente</t>
  </si>
  <si>
    <t>Vía secundaria mejorada</t>
  </si>
  <si>
    <t>Puente construido en vía secundaria</t>
  </si>
  <si>
    <t>Vía secundaria rehabilitada</t>
  </si>
  <si>
    <t>Puente de vía secundaria rehabilitado</t>
  </si>
  <si>
    <t>Placa huella construida</t>
  </si>
  <si>
    <t>Puente construido en vía terciaria</t>
  </si>
  <si>
    <t>Vía terciaria rehabilitada</t>
  </si>
  <si>
    <t>Puente de la red vial terciaria rehabilitado</t>
  </si>
  <si>
    <t>Caminos ancestrales con mantenimiento</t>
  </si>
  <si>
    <t>Puente en caminos ancestrales</t>
  </si>
  <si>
    <t>Vía terciaria con mantenimiento periódico o rutinario</t>
  </si>
  <si>
    <t>Vía urbana rehabilitada</t>
  </si>
  <si>
    <t>Estudios de preinversión para la red vial regional</t>
  </si>
  <si>
    <t>Puente construido en vía secundaria existente</t>
  </si>
  <si>
    <t xml:space="preserve">Vía secundaria rehabilitada </t>
  </si>
  <si>
    <t xml:space="preserve">Puente de vía secundaria rehabilitado </t>
  </si>
  <si>
    <t>Vía terciaria mejorada</t>
  </si>
  <si>
    <t>Metros lineales</t>
  </si>
  <si>
    <t>Puente construido en vía terciaria existente</t>
  </si>
  <si>
    <t xml:space="preserve">Vía terciaria rehabilitada </t>
  </si>
  <si>
    <t xml:space="preserve">Puentes de la red terciaria rehabilitados </t>
  </si>
  <si>
    <t xml:space="preserve">Caminos ancestrales con mantenimiento </t>
  </si>
  <si>
    <t xml:space="preserve">Puente construido en caminos ancestrales </t>
  </si>
  <si>
    <t>Documentos de planeación realizados</t>
  </si>
  <si>
    <t xml:space="preserve">Vía terciaria con mantenimiento </t>
  </si>
  <si>
    <t xml:space="preserve">Vía urbana rehabilitada </t>
  </si>
  <si>
    <t>Estudios de preinversión realizados</t>
  </si>
  <si>
    <t>2.2.2</t>
  </si>
  <si>
    <t>Movilidad segura y servicios de transporte</t>
  </si>
  <si>
    <t>Andenes de la red urbana construidos</t>
  </si>
  <si>
    <t>Andenes de la red urbana rehabilitados</t>
  </si>
  <si>
    <t>Servicio de promoción y difusión para la seguridad de transporte</t>
  </si>
  <si>
    <t>Andenes construidos</t>
  </si>
  <si>
    <t xml:space="preserve">Andenes rehabilitados </t>
  </si>
  <si>
    <t>Estrategias implementadas</t>
  </si>
  <si>
    <t>2.3</t>
  </si>
  <si>
    <t>Promover el emprendimiento, turismo, industria y comercio, generando capacidades y habilidades para poner en marcha la innovación social empresarial y la generación de empleo digno; generando condiciones para el desarrollo económico y el aumento de la competitividad de los sectores sociales y productivos del Municipio que lo demanden.</t>
  </si>
  <si>
    <t>Creemos en Angelópolis con desarrollo productivo y ambientalmente sostenible del sector minero</t>
  </si>
  <si>
    <t>2.3.1</t>
  </si>
  <si>
    <t>Servicio de educación para el trabajo en actividades mineras</t>
  </si>
  <si>
    <t>Servicio de atención de emergencias mineras</t>
  </si>
  <si>
    <t>Servicio de asistencia técnica para la reconversión socio laboral de personas dedicadas a la minería</t>
  </si>
  <si>
    <t>Servicio de asistencia técnica para la regularización de las actividades mineras</t>
  </si>
  <si>
    <t>Servicio de asistencia técnica en el manejo socio ambiental en las actividades mineras</t>
  </si>
  <si>
    <t>Servicio de asistencia técnica en actividades de explotación minera de pequeña y mediana escala</t>
  </si>
  <si>
    <t>Capacitaciones realizadas</t>
  </si>
  <si>
    <t>Emergencias mineras atendidas</t>
  </si>
  <si>
    <t>Personas asistidas técnicamente</t>
  </si>
  <si>
    <t>Unidades productivas mineras beneficiarias de asistencia técnica para regularización</t>
  </si>
  <si>
    <t>Unidades de producción minera asistidas técnicamente</t>
  </si>
  <si>
    <t>2.3.2</t>
  </si>
  <si>
    <t>TIC</t>
  </si>
  <si>
    <t>Servicios de Información para la implementación de la Estrategia de Gobierno digital</t>
  </si>
  <si>
    <t>Servicio de promoción para la apropiación de la Estrategia de Gobierno digital</t>
  </si>
  <si>
    <t>Servicio de educación informal para la implementación de la Estrategia de Gobierno digital</t>
  </si>
  <si>
    <t>Servicio de gestión de alianzas para promover la formación en Gobierno Digital</t>
  </si>
  <si>
    <t>Servicio de monitoreo y evaluación a la implementación de la Estrategia de Gobierno digital</t>
  </si>
  <si>
    <t>Servicio de difusión para generar competencias en Tecnologías de la Información y las Comunicaciones</t>
  </si>
  <si>
    <t>Servicio de difusión para promover el uso de internet</t>
  </si>
  <si>
    <t>Herramientas tecnológicas de Gobierno digital  implemetadas</t>
  </si>
  <si>
    <t>Eventos de promoción de la Estrategia de Gobierno digital realizados</t>
  </si>
  <si>
    <t>Personas capacitadas para la implementación de la Estrategia de Gobierno digital</t>
  </si>
  <si>
    <t>Alianzas (convenios, actividades dinamizadoras, acuerdos de servicio, etc.) gestionadas para promover la formación en Gobierno digital</t>
  </si>
  <si>
    <t>Informes de monitoreo y seguimiento a la implementación de la Estrategia de Gobierno digital realizados</t>
  </si>
  <si>
    <t>Eventos de difusión para  generar competencias TIC realizados</t>
  </si>
  <si>
    <t>Eventos de difusión para promover el uso de internet realizados</t>
  </si>
  <si>
    <t>2.3.3</t>
  </si>
  <si>
    <t>Industria y Turismo con sabor a Pueblo</t>
  </si>
  <si>
    <t>Servicio de asistencia técnica para mejorar la competitividad de los sectores productivos</t>
  </si>
  <si>
    <t>Servicio de asistencia técnica y acompañamiento productivo y empresarial</t>
  </si>
  <si>
    <t>Servicio de asistencia técnica para la actividad artesanal</t>
  </si>
  <si>
    <t>Servicio de promoción turística</t>
  </si>
  <si>
    <t>Sendero turístico mantenido</t>
  </si>
  <si>
    <t>Sistema lineal teleférico turístico construido</t>
  </si>
  <si>
    <t xml:space="preserve">Proyectos de alto impacto asistidos para el fortalecimiento de cadenas productivas </t>
  </si>
  <si>
    <t xml:space="preserve">Personas asistidas técnicamente </t>
  </si>
  <si>
    <t>Campañas realizadas</t>
  </si>
  <si>
    <t>Senderos mantenidos</t>
  </si>
  <si>
    <t>Sistema lineal teleférico construido</t>
  </si>
  <si>
    <t>Cursos ofrecidos</t>
  </si>
  <si>
    <t>2.3.4</t>
  </si>
  <si>
    <t>Cultura del emprendimiento, el trabajo y la competitividad</t>
  </si>
  <si>
    <t>Servicio de promoción para el emprendimiento</t>
  </si>
  <si>
    <t>Servicio de gestión para el emprendimiento solidario</t>
  </si>
  <si>
    <t>Servicio de educación informal para la prevención integral del trabajo infantil</t>
  </si>
  <si>
    <t>Servicio de educación informal en Inspección, Vigilancia y Control en normas laborales y de seguridad social y de salud en el trabajo</t>
  </si>
  <si>
    <t>Servicio de asistencia técnica para la generación y formalización de empresa</t>
  </si>
  <si>
    <t>Servicios de identificación y formulación de planes de Emprendimiento</t>
  </si>
  <si>
    <t>Servicio de asistencia técnica para la generación y formalización del empleo</t>
  </si>
  <si>
    <t>Servicio de divulgación para la aplicación del enfoque de género</t>
  </si>
  <si>
    <t>Servicio de prevencióndel trabajo infantil y protección del adolescente trabajador</t>
  </si>
  <si>
    <t>Servicio de promoción y divulgación para generación y formalización del empleo</t>
  </si>
  <si>
    <t>Servicio de asistencia técnica para la equidad de Género</t>
  </si>
  <si>
    <t>Servicio de formación informal para el emprendimiento rural</t>
  </si>
  <si>
    <t>Servicio de educación informal para el talento humano</t>
  </si>
  <si>
    <t>Acciones de promocion y difusion realizadas</t>
  </si>
  <si>
    <t>Emprendimientos solidarios dinamizados</t>
  </si>
  <si>
    <t>Planes de negocio formulados</t>
  </si>
  <si>
    <t>Unidades productivas creadas por población víctima del desplazamiento por la violencia</t>
  </si>
  <si>
    <t>Personas sensibilizadas</t>
  </si>
  <si>
    <t>Acciones realizadas</t>
  </si>
  <si>
    <t>Empresas asistidas técnicamente</t>
  </si>
  <si>
    <t>Unidades Productivas Rurales creadas</t>
  </si>
  <si>
    <t>Cultura de la Innovación y la Investigación</t>
  </si>
  <si>
    <t>2.3.5</t>
  </si>
  <si>
    <t>Servicio de apoyo para el desarrollo tecnológico y la innovación</t>
  </si>
  <si>
    <t>Servicio de apoyo para la transferencia de conocimiento y tecnología</t>
  </si>
  <si>
    <t>Servicio de apoyo financiero para el fomento de vocaciones científicas en CTeI</t>
  </si>
  <si>
    <t>Servicio para el fortalecimiento de capacidades institucionales para el fomento de vocación científica</t>
  </si>
  <si>
    <t>Servicio de apoyo financiero para el fortalecimiento de capacidades institucionalespara el fomento de vocación científica</t>
  </si>
  <si>
    <t>Proyectos financiados para el desarrollo tecnológico y la innovación</t>
  </si>
  <si>
    <t xml:space="preserve">Organizaciones beneficiadas a través de la estrategia de gestión de la I+D+i  </t>
  </si>
  <si>
    <t>Número de niños y jóvenes con vocaciones científicas fortalecidas</t>
  </si>
  <si>
    <t>Estrategias de fortalecimiento de capacidades institucionales en vocaciones científicas implementadas</t>
  </si>
  <si>
    <t>Estrategias de apoyo financiero al fortalecimiento de capacidades institucionales implementadas</t>
  </si>
  <si>
    <t>Creemos en Angelópolis Sostenible, con Innovación verde, Resiliente y con Gestión del Riesgo</t>
  </si>
  <si>
    <t>3.1</t>
  </si>
  <si>
    <t>Mejorar la relación ser humano, medio ambiente y su entorno, mediante la recuperación, conservación y preservación integralmente del ecosistema, con gestión, educación ambiental, mantenimiento, restauración y protección de las áreas de interés hídrico. Además, se organizarán, recuperarán y protegerán las fuentes del recurso hídrico en coordinación con CORANTIOQUIA y la participación de organizaciones ambientales y comunidades afectadas para fortalecer su capacidad de oferta de servicios ambientales sostenibles orientados al bienestar de toda la comunidad</t>
  </si>
  <si>
    <t>3.1.1</t>
  </si>
  <si>
    <t>Creemos en Angelópolis Sostenible y territorialmente ordenado</t>
  </si>
  <si>
    <t>Servicio de asistencia técnica para la consolidación de negocios verdes</t>
  </si>
  <si>
    <t>Servicio de reforestación de ecosistemas</t>
  </si>
  <si>
    <t>Servicio de educación informal en el marco de la conservación de la biodiversidad y los Servicio ecostémicos</t>
  </si>
  <si>
    <t>Infraestructura ecoturística construida</t>
  </si>
  <si>
    <t>Servicio de apoyo financiero a emprendimientos</t>
  </si>
  <si>
    <t>Servicio de divulgación y socialización ambiental en el marco del ordenamiento ambiental territorial</t>
  </si>
  <si>
    <t>Obras de infraestructura para mitigación y atención a desastres</t>
  </si>
  <si>
    <t xml:space="preserve">Negocios verdes consolidados </t>
  </si>
  <si>
    <t>Plantaciones forestales realizadas</t>
  </si>
  <si>
    <t>Hectáreas</t>
  </si>
  <si>
    <t xml:space="preserve">Infraestructura ecoturística construida </t>
  </si>
  <si>
    <t xml:space="preserve">Emprendimientos apoyados </t>
  </si>
  <si>
    <t xml:space="preserve">Obras de infraestructura para mitigación y atención a desastres realizadas </t>
  </si>
  <si>
    <t>3.1.2</t>
  </si>
  <si>
    <t>Gestión del cambio climático para un desarrollo bajo en carbono y resiliente al clima</t>
  </si>
  <si>
    <t>Servicio de rehabilitación de ecosistemas con especies forestales dendroenergeticas</t>
  </si>
  <si>
    <t>Servicio de educación informal en gestión del cambio climático para un desarrollo bajo en carbono y resiliente al clima</t>
  </si>
  <si>
    <t>Servicio de divulgación de la información en gestión del cambio climático para un desarrollo bajo en carbono y resiliente al clima</t>
  </si>
  <si>
    <t>Documentos de planeación para la gestión del cambio climático y un desarrollo bajo en carbono y resiliente al clima</t>
  </si>
  <si>
    <t>Estufas ecoeficientes</t>
  </si>
  <si>
    <t>Servicio de producción de plántulas en viveros</t>
  </si>
  <si>
    <t>Servicio de asistencia técnica para la implementación de lasestrategias educativo ambientales y de participación</t>
  </si>
  <si>
    <t>Servicio de divulgación de la información de la política nacional de educación ambiental y participación</t>
  </si>
  <si>
    <t>Plantaciones forestales Dendroenergeticas establecidas</t>
  </si>
  <si>
    <t>Personas capacitadas en gestión del cambio climático</t>
  </si>
  <si>
    <t xml:space="preserve">Campañas de información en gestión de cambio climático realizadas </t>
  </si>
  <si>
    <t>Documentos de planeación con la propuesta de acciones de mitigación y adaptación al cambio climático diseñados</t>
  </si>
  <si>
    <t>Estufas ecoeficientes instaladas y en operación</t>
  </si>
  <si>
    <t>Plántulas producidas</t>
  </si>
  <si>
    <t xml:space="preserve">Estrategias educativo ambientales y de participación implementadas </t>
  </si>
  <si>
    <t>Campañas de educación ambiental y participación implementadas</t>
  </si>
  <si>
    <t>3.2</t>
  </si>
  <si>
    <t>Atención y Prevención de desastres (Gestión del riesgo)</t>
  </si>
  <si>
    <t>Conocer de las amenazas y riesgos a fin de mitigarlos  ejecutando planes, programas y proyectos para su mitigación y para el potencial manejo,  permitiendo atender problemáticas sobre el uso del suelo y ocupación del territorio municipal, sobre todo en relación con la adecuada localización de la población y de infraestructuras de movilidad y transporte y de servicios públicos y de equipamientos frente a amenazas naturales y socio- naturales, esto de manera articulada con lo definido en el respectivo Esquema de Ordenamiento Territorial EOT y en  el Plan Municipal de Gestión del Riesgo.</t>
  </si>
  <si>
    <t>3.2.1</t>
  </si>
  <si>
    <t>Angelópolis Conoce, Reduce y Maneja el Riesgo de desastres</t>
  </si>
  <si>
    <t>Servicios de implementación del plan de gestión del riesgo de desastres y estrategia para la respuesta a emergencias</t>
  </si>
  <si>
    <t>Servicio de atención a emergencias y desastres</t>
  </si>
  <si>
    <t>Plan de gestión del riesgo de desastres y estrategia para la respuesta a emergencias implementados</t>
  </si>
  <si>
    <t>Emergencias y desastres atendidas</t>
  </si>
  <si>
    <t>Creemos en Angelópolis Institucional, Buen Gobierno, Seguridad y con Participación Ciudadana</t>
  </si>
  <si>
    <t>4.1</t>
  </si>
  <si>
    <t>Fortalecimiento Institucional</t>
  </si>
  <si>
    <t>Establecer canales de comunicación efectivos entre la Administración municipal y todos los organismos públicos y privados y su comunidad en general y realizar acciones encaminadas a fortalecer la imagen institucional mediante el manejo de los recursos públicos con transparente y responsabilidad; mejorando la capacidad administrativa del municipio garantizando confianza, transparencia, celeridad, eficiencia y seguridad para sus habitantes.</t>
  </si>
  <si>
    <t>4.1.1</t>
  </si>
  <si>
    <t>Creemos en Angelópolis con gestión pública efectiva y transparente</t>
  </si>
  <si>
    <t>Documento de plan de desarrollo territorial elaborado</t>
  </si>
  <si>
    <t>Entidades apoyadas a través del servicio de asistencia técnica para la formulación, estructuración y gestión de proyectos de inversión</t>
  </si>
  <si>
    <t>Servicio de asistencia técnica</t>
  </si>
  <si>
    <t>Documentos de seguimiento a la inversión pública</t>
  </si>
  <si>
    <t>0301001</t>
  </si>
  <si>
    <t>0301027</t>
  </si>
  <si>
    <t>030100103</t>
  </si>
  <si>
    <t>030102702</t>
  </si>
  <si>
    <t>030102800</t>
  </si>
  <si>
    <t>Servicio de seguimiento a la inversión pública</t>
  </si>
  <si>
    <t>0301028</t>
  </si>
  <si>
    <t>Sistemas de información implementados</t>
  </si>
  <si>
    <t>030102902</t>
  </si>
  <si>
    <t>Base de datos para la focalización del gasto público</t>
  </si>
  <si>
    <t>0301029</t>
  </si>
  <si>
    <t>0404002</t>
  </si>
  <si>
    <t>0404004</t>
  </si>
  <si>
    <t>0404007</t>
  </si>
  <si>
    <t>0404001</t>
  </si>
  <si>
    <t>Servicio de apoyo financiero en planes de desarrollo urbano y ordenamiento territorial</t>
  </si>
  <si>
    <t>Servicio de actualización catastral</t>
  </si>
  <si>
    <t>Servicio de conservación catastral</t>
  </si>
  <si>
    <t>Servicio de Información Catastral</t>
  </si>
  <si>
    <t>Servicio de avalúos </t>
  </si>
  <si>
    <t>Planes de desarrollo urbano y ordenamiento territorial financiados</t>
  </si>
  <si>
    <t>040400100</t>
  </si>
  <si>
    <t>Predios catastralmente actualizados</t>
  </si>
  <si>
    <t>040400200</t>
  </si>
  <si>
    <t>Mutaciones catastrales realizadas</t>
  </si>
  <si>
    <t>040400403</t>
  </si>
  <si>
    <t>Mutaciones realizadas</t>
  </si>
  <si>
    <t>040400700</t>
  </si>
  <si>
    <t>Avalúos realizados</t>
  </si>
  <si>
    <t>0504002</t>
  </si>
  <si>
    <t>Servicio de evaluación del desempeño laboral</t>
  </si>
  <si>
    <t>050400200</t>
  </si>
  <si>
    <t>Instrumentos de evaluación del desempeño laboral implementados</t>
  </si>
  <si>
    <t>0505037</t>
  </si>
  <si>
    <t>Sistema de Control Interno</t>
  </si>
  <si>
    <t>050503700</t>
  </si>
  <si>
    <t>Entidades con sistema de control interno implementado y fortalecido</t>
  </si>
  <si>
    <t>0505008</t>
  </si>
  <si>
    <t>Servicio de Asistencia Técnica en la gestión y administración estratégica de Personal</t>
  </si>
  <si>
    <t>050500801</t>
  </si>
  <si>
    <t>Entidades territoriales asesoradas en la gestión y administración estratégica de personal</t>
  </si>
  <si>
    <t>1301005</t>
  </si>
  <si>
    <t>Servicio de divulgación en materia fiscal y financiera</t>
  </si>
  <si>
    <t>130100500</t>
  </si>
  <si>
    <t xml:space="preserve">Asesorías y capacitaciones realizadas </t>
  </si>
  <si>
    <t>1301007</t>
  </si>
  <si>
    <t>Servicios de información y gestión misionales fortalecidos</t>
  </si>
  <si>
    <t>130100700</t>
  </si>
  <si>
    <t xml:space="preserve">Soluciones informáticas implementadas </t>
  </si>
  <si>
    <t>Ordenamiento territorial y desarrollo urbano</t>
  </si>
  <si>
    <t>4.1.2</t>
  </si>
  <si>
    <t>4.2</t>
  </si>
  <si>
    <t>Disponer de una infraestructura administrativa y bienes de uso público de propiedad del municipio adecuados para la prestación de servicios con calidad y eficiencia</t>
  </si>
  <si>
    <t>Espacio público y equipamiento municipal real</t>
  </si>
  <si>
    <t>Espacio público adecuado</t>
  </si>
  <si>
    <t>Parques mantenidos</t>
  </si>
  <si>
    <t>Parques mejorados</t>
  </si>
  <si>
    <t>Metro cuadrado</t>
  </si>
  <si>
    <t>Zonas verdes mantenidas</t>
  </si>
  <si>
    <t>4.3</t>
  </si>
  <si>
    <t>Mejorar la capacidad de reacción y respuesta de los entes de seguridad en las situaciones de alteración del orden público y en la protección de la vida, honra y bienes de la comunidad Angelopolitana</t>
  </si>
  <si>
    <t>Promoción al acceso a la justicia</t>
  </si>
  <si>
    <t>4.4</t>
  </si>
  <si>
    <t>4.5</t>
  </si>
  <si>
    <t>4.2.1</t>
  </si>
  <si>
    <t>4.3.1</t>
  </si>
  <si>
    <t>Servicio de educación informal en temas de acceso a la justicia</t>
  </si>
  <si>
    <t>Estrategias de acceso a la justicia desarrolladas</t>
  </si>
  <si>
    <t>Servicio de promoción del acceso a la justicia</t>
  </si>
  <si>
    <t>Promoción de los métodos de resolución de conflictos</t>
  </si>
  <si>
    <t>4.3.2</t>
  </si>
  <si>
    <t>Servicio de divulgación para promover los métodos de resolución de conflictos</t>
  </si>
  <si>
    <t>Piezas comunicativas elaboradas y difundidas</t>
  </si>
  <si>
    <t>4.3.3</t>
  </si>
  <si>
    <t>Fortalecimiento de la convivencia y la seguridad ciudadana</t>
  </si>
  <si>
    <t>Servicio de promoción de convivencia y no repetición</t>
  </si>
  <si>
    <t>Iniciativas para la promoción de la convivencia implementadas</t>
  </si>
  <si>
    <t>Comisarías de familia dotadas</t>
  </si>
  <si>
    <t>Comisarías de familia dotada</t>
  </si>
  <si>
    <t>Servicio de prevención a violaciones de derechos humanos</t>
  </si>
  <si>
    <t>Misiones humanitarias realizadas</t>
  </si>
  <si>
    <t>Desarrollo Comunitario</t>
  </si>
  <si>
    <t>Fortalecer las diferentes organizaciones sociales de base que representen los intereses de las comunidades a través de la generación de acciones de capacitación, de apoyo a la organización y de suministro de información para que los ciudadanos y las ciudadanas participen en la toma de decisiones y en el control de lo público.</t>
  </si>
  <si>
    <t>4.4.1</t>
  </si>
  <si>
    <t>Desarrollo comunitario, participativo y gobernanza colaborativa</t>
  </si>
  <si>
    <t>Servicio de promoción a la participación ciudadana</t>
  </si>
  <si>
    <t>Iniciativas para la promoción de la participación ciudadana implementada</t>
  </si>
  <si>
    <t>Salón comunal construido y dotado</t>
  </si>
  <si>
    <t>Salones comunales construidos y dotados</t>
  </si>
  <si>
    <t>Salón comunal adecuado</t>
  </si>
  <si>
    <t>Salones comunales adecuados</t>
  </si>
  <si>
    <t>Salón comunal dotado</t>
  </si>
  <si>
    <t>Salones comunales dotados</t>
  </si>
  <si>
    <t>Centros de Reclusión</t>
  </si>
  <si>
    <t>Garantizar la promoción, protección, rehabilitación social y el respeto a los Derechos Humanos</t>
  </si>
  <si>
    <t>Reclusión con respeto de los derechos humanos</t>
  </si>
  <si>
    <t>4.5.1</t>
  </si>
  <si>
    <t>Servicio de bienestar a la población privada de libertad</t>
  </si>
  <si>
    <t>Personas privadas de la libertad con Servicio de bienestar</t>
  </si>
  <si>
    <t>Ingresos Corrientes de Libre Destinación - ICLD (2020)</t>
  </si>
  <si>
    <t>Ingresos Corrientes de Destinación Específica - ICDE (2020)</t>
  </si>
  <si>
    <t>SGP Educación (2020)</t>
  </si>
  <si>
    <t>SGP Salud (2020)</t>
  </si>
  <si>
    <t>SGP Agua Potable y Saneamiento Básico (2020)</t>
  </si>
  <si>
    <t>SGP Propósito General (2020)</t>
  </si>
  <si>
    <t>SGP Asignaciones Especiales (2020)</t>
  </si>
  <si>
    <t>Sistema General de Regalías - SGR (2020)</t>
  </si>
  <si>
    <t>Cofinanciación (2020)</t>
  </si>
  <si>
    <t>Crédito (2020)</t>
  </si>
  <si>
    <t>Otros (2020)</t>
  </si>
  <si>
    <t>Total (2020)</t>
  </si>
  <si>
    <t>Servicios de vacunación para especies animales de interés agropecuario</t>
  </si>
  <si>
    <t>Animales vacunados</t>
  </si>
  <si>
    <t>Servicio de atención a brotes de enfermedades en animales</t>
  </si>
  <si>
    <t>Brotes de enfermedades animales controlados</t>
  </si>
  <si>
    <t>Servicio de prevención y control de enfermedades</t>
  </si>
  <si>
    <t>Focos de enfermedades animales controlados</t>
  </si>
  <si>
    <t>Servicio de extensión agropecuaria</t>
  </si>
  <si>
    <t>Productores atendidos con servicio de extensión agropecuaria</t>
  </si>
  <si>
    <t>Infraestructura para la transformación de productos agropecuarios adecuada</t>
  </si>
  <si>
    <t>Servicio de procesamiento de caña panelera</t>
  </si>
  <si>
    <t>Trapiches paneleros con servicio de procesamiento de caña. (agroindustria panelera)</t>
  </si>
  <si>
    <t>Servicio de seguimiento y evaluación de los programas de recolección de residuos posconsumo</t>
  </si>
  <si>
    <t>Programas de recolección de residuos posconsumo evaluados</t>
  </si>
  <si>
    <t>Documentos de lineamientos técnicos para promover la gestión sostenible del suelo</t>
  </si>
  <si>
    <t>Documentos de lineamientos técnicos para promover la gestión sostenible del suelo elaborados</t>
  </si>
  <si>
    <t>Servicio de caracterización de la calidad del agua</t>
  </si>
  <si>
    <t>Documento con análisis de la calidad del recurso hídrico</t>
  </si>
  <si>
    <t>Servicio de asistencia técnica para la protección de la fauna y flora silvestre</t>
  </si>
  <si>
    <t>Entidades asistidas</t>
  </si>
  <si>
    <t>Servicio de asistencia técnica relacionado con calidad, uso y planificación del recurso hídrico</t>
  </si>
  <si>
    <t>Talleres realizados</t>
  </si>
  <si>
    <t>Servicio de seguimiento a los procesos de ordenación y manejo de cuencas hidrográficas</t>
  </si>
  <si>
    <t>Reportes de avance de la formulación e implementación de los procesos de Ordenación y Manejo Cuencas</t>
  </si>
  <si>
    <t>Servicio de protección del conocimiento tradicional</t>
  </si>
  <si>
    <t>Documentos de protección del conocimiento tradicional realizados</t>
  </si>
  <si>
    <t>Servicio de educación para el trabajo en cultura y participación para la gestión ambiental y territorial</t>
  </si>
  <si>
    <t>Personas formadas en cultura y participación para la gestión ambiental y territorial</t>
  </si>
  <si>
    <t>0304002</t>
  </si>
  <si>
    <t>Documentos de lineamientos técnicos en compras y contratación elaborados</t>
  </si>
  <si>
    <t>0304009</t>
  </si>
  <si>
    <t>Servicio de información para la compra pública</t>
  </si>
  <si>
    <t>Disponibilidad del servicio</t>
  </si>
  <si>
    <t>Servicio de apoyo financiero para la atención de actividades de seguridad y orden público</t>
  </si>
  <si>
    <t>Organismos de seguridad apoyados financieramente</t>
  </si>
  <si>
    <t>2020</t>
  </si>
  <si>
    <t xml:space="preserve">Responsable </t>
  </si>
  <si>
    <t xml:space="preserve">Secretaria de educación </t>
  </si>
  <si>
    <t>Secretaria de planeación</t>
  </si>
  <si>
    <t xml:space="preserve">UMATA </t>
  </si>
  <si>
    <t>Secretaria de planeación - HUMATA</t>
  </si>
  <si>
    <t xml:space="preserve">Secretaria de planeación </t>
  </si>
  <si>
    <t>Secretaria de Gobierno</t>
  </si>
  <si>
    <t xml:space="preserve">Secretaria de educación, deporte y recreación </t>
  </si>
  <si>
    <t xml:space="preserve">Secretaria de Salud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</si>
</sst>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&quot;$&quot;\ #,##0"/>
    <numFmt numFmtId="167" formatCode="&quot;$&quot;\ #,##0.00"/>
    <numFmt numFmtId="168" formatCode="#,##0.0"/>
    <numFmt numFmtId="169" formatCode="&quot;$&quot;\ #,##0.0"/>
    <numFmt numFmtId="170" formatCode="0.0"/>
  </numFmts>
  <fonts count="1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9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sz val="12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9"/>
      <color theme="0"/>
      <name val="Times New Roman"/>
      <family val="1"/>
    </font>
    <font>
      <sz val="10"/>
      <color theme="1"/>
      <name val="Times New Roman"/>
      <family val="1"/>
    </font>
    <font>
      <sz val="8"/>
      <name val="Calibri"/>
      <family val="2"/>
      <scheme val="minor"/>
    </font>
    <font>
      <sz val="9"/>
      <color theme="1"/>
      <name val="Times New Roman"/>
    </font>
    <font>
      <b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indexed="64"/>
      </left>
      <right style="thin">
        <color auto="1"/>
      </right>
      <top style="double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96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  <xf numFmtId="164" fontId="6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</cellStyleXfs>
  <cellXfs count="83">
    <xf numFmtId="0" fontId="0" fillId="0" borderId="0" xfId="0"/>
    <xf numFmtId="0" fontId="4" fillId="0" borderId="0" xfId="192" applyFont="1" applyAlignment="1">
      <alignment horizontal="center" vertical="center" wrapText="1"/>
    </xf>
    <xf numFmtId="49" fontId="5" fillId="0" borderId="0" xfId="192" applyNumberFormat="1" applyFont="1" applyAlignment="1">
      <alignment horizontal="center" vertical="center" wrapText="1"/>
    </xf>
    <xf numFmtId="0" fontId="5" fillId="0" borderId="0" xfId="192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justify" vertical="center"/>
    </xf>
    <xf numFmtId="1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168" fontId="9" fillId="0" borderId="1" xfId="0" applyNumberFormat="1" applyFont="1" applyFill="1" applyBorder="1" applyAlignment="1">
      <alignment horizontal="center" vertical="center"/>
    </xf>
    <xf numFmtId="166" fontId="9" fillId="0" borderId="1" xfId="0" applyNumberFormat="1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3" xfId="0" applyNumberFormat="1" applyFont="1" applyFill="1" applyBorder="1" applyAlignment="1">
      <alignment horizontal="center" vertical="center" wrapText="1"/>
    </xf>
    <xf numFmtId="49" fontId="9" fillId="0" borderId="3" xfId="0" applyNumberFormat="1" applyFont="1" applyFill="1" applyBorder="1" applyAlignment="1">
      <alignment horizontal="justify" vertical="center" wrapText="1"/>
    </xf>
    <xf numFmtId="166" fontId="9" fillId="0" borderId="3" xfId="0" applyNumberFormat="1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justify" vertical="center"/>
    </xf>
    <xf numFmtId="1" fontId="9" fillId="0" borderId="3" xfId="0" applyNumberFormat="1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/>
    </xf>
    <xf numFmtId="166" fontId="9" fillId="0" borderId="5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Fill="1" applyBorder="1" applyAlignment="1">
      <alignment horizontal="center" vertical="center"/>
    </xf>
    <xf numFmtId="1" fontId="9" fillId="0" borderId="3" xfId="0" applyNumberFormat="1" applyFont="1" applyFill="1" applyBorder="1" applyAlignment="1">
      <alignment horizontal="center" vertical="center"/>
    </xf>
    <xf numFmtId="3" fontId="9" fillId="0" borderId="1" xfId="0" applyNumberFormat="1" applyFont="1" applyFill="1" applyBorder="1" applyAlignment="1">
      <alignment horizontal="center" vertical="center"/>
    </xf>
    <xf numFmtId="3" fontId="9" fillId="0" borderId="3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1" fontId="11" fillId="0" borderId="1" xfId="0" applyNumberFormat="1" applyFont="1" applyFill="1" applyBorder="1" applyAlignment="1">
      <alignment horizontal="center" vertical="center"/>
    </xf>
    <xf numFmtId="3" fontId="11" fillId="0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169" fontId="9" fillId="0" borderId="1" xfId="0" applyNumberFormat="1" applyFont="1" applyFill="1" applyBorder="1" applyAlignment="1">
      <alignment horizontal="center" vertical="center" wrapText="1"/>
    </xf>
    <xf numFmtId="170" fontId="9" fillId="0" borderId="1" xfId="0" applyNumberFormat="1" applyFont="1" applyFill="1" applyBorder="1" applyAlignment="1">
      <alignment horizontal="center" vertical="center"/>
    </xf>
    <xf numFmtId="170" fontId="9" fillId="0" borderId="3" xfId="0" applyNumberFormat="1" applyFont="1" applyFill="1" applyBorder="1" applyAlignment="1">
      <alignment horizontal="center" vertical="center"/>
    </xf>
    <xf numFmtId="168" fontId="11" fillId="0" borderId="1" xfId="0" applyNumberFormat="1" applyFont="1" applyFill="1" applyBorder="1" applyAlignment="1">
      <alignment horizontal="center" vertical="center"/>
    </xf>
    <xf numFmtId="3" fontId="11" fillId="0" borderId="2" xfId="0" applyNumberFormat="1" applyFont="1" applyFill="1" applyBorder="1" applyAlignment="1">
      <alignment horizontal="center" vertical="center"/>
    </xf>
    <xf numFmtId="168" fontId="11" fillId="0" borderId="2" xfId="0" applyNumberFormat="1" applyFont="1" applyFill="1" applyBorder="1" applyAlignment="1">
      <alignment horizontal="center" vertical="center"/>
    </xf>
    <xf numFmtId="170" fontId="11" fillId="0" borderId="1" xfId="0" applyNumberFormat="1" applyFont="1" applyFill="1" applyBorder="1" applyAlignment="1">
      <alignment horizontal="center" vertical="center"/>
    </xf>
    <xf numFmtId="170" fontId="11" fillId="0" borderId="2" xfId="0" applyNumberFormat="1" applyFont="1" applyFill="1" applyBorder="1" applyAlignment="1">
      <alignment horizontal="center" vertical="center"/>
    </xf>
    <xf numFmtId="2" fontId="11" fillId="0" borderId="1" xfId="0" applyNumberFormat="1" applyFont="1" applyFill="1" applyBorder="1" applyAlignment="1">
      <alignment horizontal="center" vertical="center"/>
    </xf>
    <xf numFmtId="169" fontId="9" fillId="0" borderId="3" xfId="0" applyNumberFormat="1" applyFont="1" applyFill="1" applyBorder="1" applyAlignment="1">
      <alignment horizontal="center" vertical="center" wrapText="1"/>
    </xf>
    <xf numFmtId="3" fontId="9" fillId="0" borderId="5" xfId="0" applyNumberFormat="1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166" fontId="9" fillId="0" borderId="6" xfId="0" applyNumberFormat="1" applyFont="1" applyBorder="1" applyAlignment="1">
      <alignment vertical="center" wrapText="1"/>
    </xf>
    <xf numFmtId="0" fontId="9" fillId="0" borderId="7" xfId="0" applyFont="1" applyBorder="1" applyAlignment="1">
      <alignment horizontal="left" vertical="center" wrapText="1"/>
    </xf>
    <xf numFmtId="166" fontId="13" fillId="2" borderId="12" xfId="0" applyNumberFormat="1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166" fontId="9" fillId="0" borderId="9" xfId="0" applyNumberFormat="1" applyFont="1" applyBorder="1" applyAlignment="1">
      <alignment vertical="center" wrapText="1"/>
    </xf>
    <xf numFmtId="0" fontId="8" fillId="0" borderId="13" xfId="0" applyFont="1" applyBorder="1" applyAlignment="1">
      <alignment horizontal="left" vertical="center" wrapText="1"/>
    </xf>
    <xf numFmtId="166" fontId="9" fillId="0" borderId="14" xfId="0" applyNumberFormat="1" applyFont="1" applyBorder="1" applyAlignment="1">
      <alignment vertical="center" wrapText="1"/>
    </xf>
    <xf numFmtId="0" fontId="14" fillId="0" borderId="10" xfId="0" pivotButton="1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justify" vertical="center" wrapText="1"/>
    </xf>
    <xf numFmtId="0" fontId="9" fillId="0" borderId="1" xfId="0" applyFont="1" applyFill="1" applyBorder="1" applyAlignment="1">
      <alignment horizontal="justify" vertical="center" wrapText="1"/>
    </xf>
    <xf numFmtId="0" fontId="9" fillId="0" borderId="1" xfId="0" applyFont="1" applyFill="1" applyBorder="1" applyAlignment="1">
      <alignment horizontal="justify" vertical="center"/>
    </xf>
    <xf numFmtId="0" fontId="9" fillId="0" borderId="0" xfId="0" applyFont="1" applyFill="1" applyAlignment="1">
      <alignment vertical="center" wrapText="1"/>
    </xf>
    <xf numFmtId="167" fontId="9" fillId="0" borderId="0" xfId="0" applyNumberFormat="1" applyFont="1" applyFill="1" applyAlignment="1">
      <alignment vertical="center" wrapText="1"/>
    </xf>
    <xf numFmtId="0" fontId="11" fillId="0" borderId="2" xfId="0" applyFont="1" applyFill="1" applyBorder="1" applyAlignment="1">
      <alignment horizontal="justify" vertical="center"/>
    </xf>
    <xf numFmtId="0" fontId="11" fillId="0" borderId="2" xfId="0" applyFont="1" applyFill="1" applyBorder="1" applyAlignment="1">
      <alignment horizontal="center" vertical="center" wrapText="1"/>
    </xf>
    <xf numFmtId="1" fontId="11" fillId="0" borderId="2" xfId="0" applyNumberFormat="1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49" fontId="9" fillId="0" borderId="5" xfId="0" applyNumberFormat="1" applyFont="1" applyFill="1" applyBorder="1" applyAlignment="1">
      <alignment horizontal="justify" vertical="center" wrapText="1"/>
    </xf>
    <xf numFmtId="0" fontId="11" fillId="0" borderId="5" xfId="0" applyFont="1" applyFill="1" applyBorder="1" applyAlignment="1">
      <alignment horizontal="justify" vertical="center"/>
    </xf>
    <xf numFmtId="1" fontId="9" fillId="0" borderId="5" xfId="0" applyNumberFormat="1" applyFont="1" applyFill="1" applyBorder="1" applyAlignment="1">
      <alignment horizontal="center" vertical="center"/>
    </xf>
    <xf numFmtId="169" fontId="9" fillId="0" borderId="5" xfId="0" applyNumberFormat="1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 vertical="center" wrapText="1"/>
    </xf>
    <xf numFmtId="49" fontId="9" fillId="0" borderId="0" xfId="0" applyNumberFormat="1" applyFont="1" applyFill="1" applyAlignment="1">
      <alignment horizontal="justify" vertical="center" wrapText="1"/>
    </xf>
    <xf numFmtId="0" fontId="9" fillId="0" borderId="0" xfId="0" applyFont="1" applyFill="1" applyAlignment="1">
      <alignment horizontal="justify" vertical="center" wrapText="1"/>
    </xf>
    <xf numFmtId="1" fontId="9" fillId="0" borderId="0" xfId="0" applyNumberFormat="1" applyFont="1" applyFill="1" applyAlignment="1">
      <alignment horizontal="center" vertical="center" wrapText="1"/>
    </xf>
    <xf numFmtId="3" fontId="9" fillId="0" borderId="0" xfId="0" applyNumberFormat="1" applyFont="1" applyFill="1" applyAlignment="1">
      <alignment horizontal="center" vertical="center" wrapText="1"/>
    </xf>
    <xf numFmtId="166" fontId="9" fillId="0" borderId="0" xfId="0" applyNumberFormat="1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49" fontId="4" fillId="0" borderId="0" xfId="192" applyNumberFormat="1" applyFont="1" applyAlignment="1">
      <alignment horizontal="center" vertical="center" wrapText="1"/>
    </xf>
    <xf numFmtId="0" fontId="18" fillId="0" borderId="0" xfId="0" applyFont="1" applyFill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49" fontId="18" fillId="3" borderId="1" xfId="0" applyNumberFormat="1" applyFont="1" applyFill="1" applyBorder="1" applyAlignment="1">
      <alignment horizontal="center" vertical="center" wrapText="1"/>
    </xf>
    <xf numFmtId="1" fontId="18" fillId="3" borderId="1" xfId="0" applyNumberFormat="1" applyFont="1" applyFill="1" applyBorder="1" applyAlignment="1">
      <alignment horizontal="center" vertical="center" wrapText="1"/>
    </xf>
    <xf numFmtId="3" fontId="18" fillId="3" borderId="1" xfId="0" applyNumberFormat="1" applyFont="1" applyFill="1" applyBorder="1" applyAlignment="1">
      <alignment horizontal="center" vertical="center" wrapText="1"/>
    </xf>
  </cellXfs>
  <cellStyles count="196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148" builtinId="8" hidden="1"/>
    <cellStyle name="Hipervínculo" xfId="150" builtinId="8" hidden="1"/>
    <cellStyle name="Hipervínculo" xfId="152" builtinId="8" hidden="1"/>
    <cellStyle name="Hipervínculo" xfId="154" builtinId="8" hidden="1"/>
    <cellStyle name="Hipervínculo" xfId="156" builtinId="8" hidden="1"/>
    <cellStyle name="Hipervínculo" xfId="158" builtinId="8" hidden="1"/>
    <cellStyle name="Hipervínculo" xfId="160" builtinId="8" hidden="1"/>
    <cellStyle name="Hipervínculo" xfId="162" builtinId="8" hidden="1"/>
    <cellStyle name="Hipervínculo" xfId="164" builtinId="8" hidden="1"/>
    <cellStyle name="Hipervínculo" xfId="166" builtinId="8" hidden="1"/>
    <cellStyle name="Hipervínculo" xfId="168" builtinId="8" hidden="1"/>
    <cellStyle name="Hipervínculo" xfId="170" builtinId="8" hidden="1"/>
    <cellStyle name="Hipervínculo" xfId="172" builtinId="8" hidden="1"/>
    <cellStyle name="Hipervínculo" xfId="174" builtinId="8" hidden="1"/>
    <cellStyle name="Hipervínculo" xfId="176" builtinId="8" hidden="1"/>
    <cellStyle name="Hipervínculo" xfId="178" builtinId="8" hidden="1"/>
    <cellStyle name="Hipervínculo" xfId="180" builtinId="8" hidden="1"/>
    <cellStyle name="Hipervínculo" xfId="182" builtinId="8" hidden="1"/>
    <cellStyle name="Hipervínculo" xfId="184" builtinId="8" hidden="1"/>
    <cellStyle name="Hipervínculo" xfId="186" builtinId="8" hidden="1"/>
    <cellStyle name="Hipervínculo" xfId="188" builtinId="8" hidden="1"/>
    <cellStyle name="Hipervínculo" xfId="190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7" builtinId="9" hidden="1"/>
    <cellStyle name="Hipervínculo visitado" xfId="68" builtinId="9" hidden="1"/>
    <cellStyle name="Hipervínculo visitado" xfId="69" builtinId="9" hidden="1"/>
    <cellStyle name="Hipervínculo visitado" xfId="70" builtinId="9" hidden="1"/>
    <cellStyle name="Hipervínculo visitado" xfId="71" builtinId="9" hidden="1"/>
    <cellStyle name="Hipervínculo visitado" xfId="72" builtinId="9" hidden="1"/>
    <cellStyle name="Hipervínculo visitado" xfId="73" builtinId="9" hidden="1"/>
    <cellStyle name="Hipervínculo visitado" xfId="74" builtinId="9" hidden="1"/>
    <cellStyle name="Hipervínculo visitado" xfId="75" builtinId="9" hidden="1"/>
    <cellStyle name="Hipervínculo visitado" xfId="76" builtinId="9" hidden="1"/>
    <cellStyle name="Hipervínculo visitado" xfId="77" builtinId="9" hidden="1"/>
    <cellStyle name="Hipervínculo visitado" xfId="78" builtinId="9" hidden="1"/>
    <cellStyle name="Hipervínculo visitado" xfId="79" builtinId="9" hidden="1"/>
    <cellStyle name="Hipervínculo visitado" xfId="80" builtinId="9" hidden="1"/>
    <cellStyle name="Hipervínculo visitado" xfId="81" builtinId="9" hidden="1"/>
    <cellStyle name="Hipervínculo visitado" xfId="82" builtinId="9" hidden="1"/>
    <cellStyle name="Hipervínculo visitado" xfId="83" builtinId="9" hidden="1"/>
    <cellStyle name="Hipervínculo visitado" xfId="84" builtinId="9" hidden="1"/>
    <cellStyle name="Hipervínculo visitado" xfId="85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6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9" builtinId="9" hidden="1"/>
    <cellStyle name="Hipervínculo visitado" xfId="151" builtinId="9" hidden="1"/>
    <cellStyle name="Hipervínculo visitado" xfId="153" builtinId="9" hidden="1"/>
    <cellStyle name="Hipervínculo visitado" xfId="155" builtinId="9" hidden="1"/>
    <cellStyle name="Hipervínculo visitado" xfId="157" builtinId="9" hidden="1"/>
    <cellStyle name="Hipervínculo visitado" xfId="159" builtinId="9" hidden="1"/>
    <cellStyle name="Hipervínculo visitado" xfId="161" builtinId="9" hidden="1"/>
    <cellStyle name="Hipervínculo visitado" xfId="163" builtinId="9" hidden="1"/>
    <cellStyle name="Hipervínculo visitado" xfId="165" builtinId="9" hidden="1"/>
    <cellStyle name="Hipervínculo visitado" xfId="167" builtinId="9" hidden="1"/>
    <cellStyle name="Hipervínculo visitado" xfId="169" builtinId="9" hidden="1"/>
    <cellStyle name="Hipervínculo visitado" xfId="171" builtinId="9" hidden="1"/>
    <cellStyle name="Hipervínculo visitado" xfId="173" builtinId="9" hidden="1"/>
    <cellStyle name="Hipervínculo visitado" xfId="175" builtinId="9" hidden="1"/>
    <cellStyle name="Hipervínculo visitado" xfId="177" builtinId="9" hidden="1"/>
    <cellStyle name="Hipervínculo visitado" xfId="179" builtinId="9" hidden="1"/>
    <cellStyle name="Hipervínculo visitado" xfId="181" builtinId="9" hidden="1"/>
    <cellStyle name="Hipervínculo visitado" xfId="183" builtinId="9" hidden="1"/>
    <cellStyle name="Hipervínculo visitado" xfId="185" builtinId="9" hidden="1"/>
    <cellStyle name="Hipervínculo visitado" xfId="187" builtinId="9" hidden="1"/>
    <cellStyle name="Hipervínculo visitado" xfId="189" builtinId="9" hidden="1"/>
    <cellStyle name="Hipervínculo visitado" xfId="191" builtinId="9" hidden="1"/>
    <cellStyle name="Millares 2" xfId="195"/>
    <cellStyle name="Moneda 2" xfId="193"/>
    <cellStyle name="Normal" xfId="0" builtinId="0"/>
    <cellStyle name="Normal 2" xfId="192"/>
    <cellStyle name="Normal 7" xfId="194"/>
  </cellStyles>
  <dxfs count="2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9" formatCode="&quot;$&quot;\ #,##0.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6" formatCode="&quot;$&quot;\ 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6" formatCode="&quot;$&quot;\ 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6" formatCode="&quot;$&quot;\ 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6" formatCode="&quot;$&quot;\ 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6" formatCode="&quot;$&quot;\ 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6" formatCode="&quot;$&quot;\ 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6" formatCode="&quot;$&quot;\ 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6" formatCode="&quot;$&quot;\ 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6" formatCode="&quot;$&quot;\ 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6" formatCode="&quot;$&quot;\ 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6" formatCode="&quot;$&quot;\ 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fill>
        <patternFill patternType="none">
          <fgColor indexed="64"/>
          <bgColor indexed="65"/>
        </patternFill>
      </fill>
      <alignment horizontal="justify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imes New Roman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>
        <top style="double">
          <color indexed="64"/>
        </top>
      </border>
    </dxf>
    <dxf>
      <border outline="0">
        <right style="thin">
          <color auto="1"/>
        </right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imes New Roman"/>
        <scheme val="none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3" formatCode="#,##0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alignment horizontal="center"/>
    </dxf>
    <dxf>
      <font>
        <b/>
      </font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font>
        <b/>
      </font>
    </dxf>
    <dxf>
      <font>
        <b val="0"/>
      </font>
    </dxf>
    <dxf>
      <alignment horizontal="center" readingOrder="0"/>
    </dxf>
    <dxf>
      <alignment horizontal="general" readingOrder="0"/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font>
        <sz val="10"/>
      </font>
    </dxf>
    <dxf>
      <font>
        <sz val="10"/>
      </font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numFmt numFmtId="166" formatCode="&quot;$&quot;\ #,##0"/>
    </dxf>
    <dxf>
      <numFmt numFmtId="166" formatCode="&quot;$&quot;\ #,##0"/>
    </dxf>
    <dxf>
      <alignment vertical="center" readingOrder="0"/>
    </dxf>
    <dxf>
      <alignment vertical="center" readingOrder="0"/>
    </dxf>
    <dxf>
      <numFmt numFmtId="166" formatCode="&quot;$&quot;\ #,##0"/>
    </dxf>
    <dxf>
      <alignment horizontal="center" readingOrder="0"/>
    </dxf>
    <dxf>
      <alignment vertical="center" readingOrder="0"/>
    </dxf>
    <dxf>
      <font>
        <color theme="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&quot;$&quot;\ #,##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9" formatCode="&quot;$&quot;\ #,##0.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</border>
    </dxf>
    <dxf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</border>
    </dxf>
    <dxf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</border>
    </dxf>
    <dxf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</border>
    </dxf>
    <dxf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</border>
    </dxf>
    <dxf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</border>
    </dxf>
    <dxf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</border>
    </dxf>
    <dxf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</border>
    </dxf>
    <dxf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</border>
    </dxf>
    <dxf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</border>
    </dxf>
    <dxf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8" formatCode="#,##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fill>
        <patternFill patternType="none">
          <fgColor indexed="64"/>
          <bgColor auto="1"/>
        </patternFill>
      </fill>
      <alignment horizontal="justify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fill>
        <patternFill patternType="none">
          <fgColor indexed="64"/>
          <bgColor auto="1"/>
        </patternFill>
      </fill>
      <alignment horizontal="justify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30" formatCode="@"/>
      <fill>
        <patternFill patternType="none">
          <fgColor indexed="64"/>
          <bgColor auto="1"/>
        </patternFill>
      </fill>
      <alignment horizontal="justify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30" formatCode="@"/>
      <fill>
        <patternFill patternType="none">
          <fgColor indexed="64"/>
          <bgColor auto="1"/>
        </patternFill>
      </fill>
      <alignment horizontal="justify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Medium4"/>
  <colors>
    <mruColors>
      <color rgb="FFFEB1A4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theme" Target="theme/theme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calcChain" Target="calcChain.xml"/><Relationship Id="rId19" Type="http://schemas.openxmlformats.org/officeDocument/2006/relationships/customXml" Target="../customXml/item9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obinson Andrés Román Santamaría" refreshedDate="44020.595538541667" createdVersion="6" refreshedVersion="6" minRefreshableVersion="3" recordCount="268">
  <cacheSource type="worksheet">
    <worksheetSource name="PlanIndicativo"/>
  </cacheSource>
  <cacheFields count="71">
    <cacheField name="Código_x000a_ LE" numFmtId="0">
      <sharedItems containsSemiMixedTypes="0" containsString="0" containsNumber="1" containsInteger="1" minValue="1" maxValue="4"/>
    </cacheField>
    <cacheField name="LE" numFmtId="49">
      <sharedItems containsBlank="1" count="10">
        <s v="Creemos en Angelópolis, Equitativo, Incluyente y con Bienestar"/>
        <s v="Creemos en Angelópolis Emprendedor, Productivo y con Competitividad"/>
        <s v="Creemos en Angelópolis Sostenible, con Innovación verde, Resiliente y con Gestión del Riesgo"/>
        <s v="Creemos en Angelópolis Institucional, Buen Gobierno, Seguridad y con Participación Ciudadana"/>
        <m u="1"/>
        <s v="Fortalecimiento Administrativo e Institucional" u="1"/>
        <s v="Movilidad Social" u="1"/>
        <s v="Sostenibilidad ambiental y Crecimiento económico" u="1"/>
        <s v="Infraestructura física, vivienda y equipamiento municipal" u="1"/>
        <s v="Gestión de Paz, Convivencia y Posconflicto" u="1"/>
      </sharedItems>
    </cacheField>
    <cacheField name="Código_x000a_ Sector" numFmtId="0">
      <sharedItems/>
    </cacheField>
    <cacheField name="Sector PDM" numFmtId="0">
      <sharedItems containsBlank="1" count="41">
        <s v="Educación"/>
        <s v="Salud"/>
        <s v="Agua Potables y Saneamiento Básico"/>
        <s v="Cultura"/>
        <s v="Deporte y Recreación"/>
        <s v="Grupos Vulnerables"/>
        <s v="Vivienda"/>
        <s v="Servicios públicos diferentes APSB"/>
        <s v="Agropecuario"/>
        <s v="Transporte"/>
        <s v="Promoción del desarrollo"/>
        <s v="Ambiental"/>
        <s v="Atención y Prevención de desastres (Gestión del riesgo)"/>
        <s v="Fortalecimiento Institucional"/>
        <s v="Equipamiento"/>
        <s v="Justicia y Seguridad"/>
        <s v="Desarrollo Comunitario"/>
        <s v="Centros de Reclusión"/>
        <m u="1"/>
        <s v="Discapacidad" u="1"/>
        <s v="Infraestructura física" u="1"/>
        <s v="Modernización Administrativa" u="1"/>
        <s v="Víctimas" u="1"/>
        <s v="Ordenamiento Territorial" u="1"/>
        <s v="Juventud" u="1"/>
        <s v="Justicia y Paz" u="1"/>
        <s v="Finanzas Públicas" u="1"/>
        <s v="Regionalización" u="1"/>
        <s v="Seguridad y Orden Público" u="1"/>
        <s v="Emprendimiento" u="1"/>
        <s v="Medio Ambiente" u="1"/>
        <s v="Servicios Públicos" u="1"/>
        <s v="Minería" u="1"/>
        <s v="Equidad de Género" u="1"/>
        <s v="Gestión del Riesgo" u="1"/>
        <s v="Infancia y Adolescencia" u="1"/>
        <s v="Buen Gobierno" u="1"/>
        <s v="Turismo" u="1"/>
        <s v="Adulto Mayor" u="1"/>
        <s v="Población en situación de pobreza extrema" u="1"/>
        <s v="Infraestructura vial" u="1"/>
      </sharedItems>
    </cacheField>
    <cacheField name="Código_x000a_Obj.Sector" numFmtId="0">
      <sharedItems/>
    </cacheField>
    <cacheField name="Objetivo Sectorial" numFmtId="49">
      <sharedItems longText="1"/>
    </cacheField>
    <cacheField name="Código_x000a_Programa" numFmtId="0">
      <sharedItems/>
    </cacheField>
    <cacheField name="Programa" numFmtId="49">
      <sharedItems containsBlank="1" count="108">
        <s v="Educación integral con calidad, excelencia, inclusión, accesibilidad y pertinencia"/>
        <s v="Estudiantes vamos a la U"/>
        <s v="Creemos en Angelópolis con calidad en la prestación de servicios de salud"/>
        <s v="Creemos en Angelópolis con Salud Pública"/>
        <s v="Creemos en Angelópolis con Inspección, vigilancia y control"/>
        <s v="Gestión del agua potable, segura y alcantarillado con eficiencia y calidad para todos"/>
        <s v="Creemos en Angelópolis con riqueza artística, creativa y cultural"/>
        <s v="Creemos en Angelópolis con identidad cultural y patrimonio"/>
        <s v="Promoción deportiva y recreativa como constructores de paz y tejido social"/>
        <s v="Desarrollo de talentos"/>
        <s v="Atención, asistencia y reparación integral a las víctimas"/>
        <s v="Desarrollo Integral de Niños, Niñas, Adolescentes, Juventud y sus Familias"/>
        <s v="Inclusión social y productiva para la población en situación de vulnerabilidad"/>
        <s v="Protección de derechos e inclusión social a la población con Discapacidad"/>
        <s v="Creemos en Angelópolis con envejecimiento y vejez digna"/>
        <s v="Hábitat y vivienda digna, saludable y segura"/>
        <s v="Más Servicios públicos con eficiencia y calidad"/>
        <s v="Inclusión productiva de pequeños productores rurales"/>
        <s v="Asistencia técnica integral e Infraestructura productiva y comercial"/>
        <s v="Movilidad confiable y eficiente"/>
        <s v="Movilidad segura y servicios de transporte"/>
        <s v="Creemos en Angelópolis con desarrollo productivo y ambientalmente sostenible del sector minero"/>
        <s v="TIC"/>
        <s v="Industria y Turismo con sabor a Pueblo"/>
        <s v="Cultura del emprendimiento, el trabajo y la competitividad"/>
        <s v="Cultura de la Innovación y la Investigación"/>
        <s v="Creemos en Angelópolis Sostenible y territorialmente ordenado"/>
        <s v="Gestión del cambio climático para un desarrollo bajo en carbono y resiliente al clima"/>
        <s v="Angelópolis Conoce, Reduce y Maneja el Riesgo de desastres"/>
        <s v="Creemos en Angelópolis con gestión pública efectiva y transparente"/>
        <s v="Ordenamiento territorial y desarrollo urbano"/>
        <s v="Espacio público y equipamiento municipal real"/>
        <s v="Promoción al acceso a la justicia"/>
        <s v="Promoción de los métodos de resolución de conflictos"/>
        <s v="Fortalecimiento de la convivencia y la seguridad ciudadana"/>
        <s v="Desarrollo comunitario, participativo y gobernanza colaborativa"/>
        <s v="Reclusión con respeto de los derechos humanos"/>
        <s v="Gas Natural" u="1"/>
        <s v="Más familias en acción" u="1"/>
        <m u="1"/>
        <s v="Manejo sostenible de los recursos naturales" u="1"/>
        <s v="Ordenamiento Territorial" u="1"/>
        <s v="Comunicación con el ciudadano" u="1"/>
        <s v="Política Pública de Adulto Mayor y Vejéz" u="1"/>
        <s v="Fortalecimiento de la participación de las víctimas" u="1"/>
        <s v="Promoción del deporte y la recreación" u="1"/>
        <s v="La Familia la primera escuela" u="1"/>
        <s v="Fortalecimiento de la ESE Hospital San Antonio" u="1"/>
        <s v="Atención y Asistencia" u="1"/>
        <s v="Fomento y Equipamiento turístico" u="1"/>
        <s v="Mejoramiento de la conectividad rural" u="1"/>
        <s v="Derechos Humanos" u="1"/>
        <s v="Infraestructura deportiva y recreativa" u="1"/>
        <s v="Electrificación Rural" u="1"/>
        <s v="Universalización de la Educación" u="1"/>
        <s v="Promoción de las actividades culturales y los artistas" u="1"/>
        <s v="Acompañamiento a las JAC y Grupos Organizados" u="1"/>
        <s v="Mejoramiento de la calidad de la Educación" u="1"/>
        <s v="Cualificación del Personal" u="1"/>
        <s v="Desarrollo institucional del sector turístico" u="1"/>
        <s v="Reparación Integral" u="1"/>
        <s v="Asociatividad y Participación Agro empresarial" u="1"/>
        <s v="Convivencia ciudadana" u="1"/>
        <s v="Mejoramiento y divulgación del patrimonio material e inmaterial" u="1"/>
        <s v="Construcción de vivienda de interés social" u="1"/>
        <s v="Fomento de cadenas productivas" u="1"/>
        <s v="Agua Potable y Saneamiento Básico" u="1"/>
        <s v="Legalización y titulación de predios" u="1"/>
        <s v="Atención integral a la primera infancia" u="1"/>
        <s v="Construcción, Mantenimiento y Mejoramiento de edificios" u="1"/>
        <s v="Infraestructura cultural" u="1"/>
        <s v="Gestión ambiental de los recursos hídricos" u="1"/>
        <s v="Mejoramiento de vivienda urbana y rural" u="1"/>
        <s v="Política pública de juventud" u="1"/>
        <s v="Defensa y Seguridad para la Paz" u="1"/>
        <s v="Construcción , Ampliación, Mantenimiento de vías terciarias y caminos vecinales" u="1"/>
        <s v="Fortalecimiento de la Fuerza Pública" u="1"/>
        <s v="Construcción y Mejoramiento del espacio público" u="1"/>
        <s v="Atención integral a la niñez y la adolescencia" u="1"/>
        <s v="Gestión del Riesgo" u="1"/>
        <s v="Alimentación escolar" u="1"/>
        <s v="Bienestar laboral y Calidad de vida" u="1"/>
        <s v="Planificación del Desarrollo Agropecuario" u="1"/>
        <s v="Política Pública de Adulto Mayor y Vejez" u="1"/>
        <s v="Planificación y Gestión Ambiental Municipal" u="1"/>
        <s v="Fortalecimiento de la Educación Superior" u="1"/>
        <s v="Educación Ambiental" u="1"/>
        <s v="Minería Responsable" u="1"/>
        <s v="Retorno, Reintegración y Acciones Humanitarias" u="1"/>
        <s v="Aseguramiento y Población pobre no afiliada" u="1"/>
        <s v="Política Pública de la población en situacion de discapacidad" u="1"/>
        <s v="Política Pública de la población en situación de discapacidad" u="1"/>
        <s v="Gestión Pública con Participación Social" u="1"/>
        <s v="Asociatividad y Participación Agroempresarial" u="1"/>
        <s v="Fortalecimientio del Consejo Municipal de Juventud CMJ" u="1"/>
        <s v="Salud Pública" u="1"/>
        <s v="Fortalecimiento del Consejo Municipal de Juventud CMJ" u="1"/>
        <s v="Alumbrado Público" u="1"/>
        <s v="Fortalecimiento Fiscal y Financiero" u="1"/>
        <s v="Mejoramiento de la malla vial urbana" u="1"/>
        <s v="Política Pública de la Mujer" u="1"/>
        <s v="Fomento del empleo municipal" u="1"/>
        <s v="Modernización Institucional" u="1"/>
        <s v="Gobierno con Calidad" u="1"/>
        <s v="Red unidos por la superación de la pobreza extrema" u="1"/>
        <s v="Regionalización" u="1"/>
        <s v="Paz y Posconflicto" u="1"/>
        <s v="Sistema de Información" u="1"/>
      </sharedItems>
    </cacheField>
    <cacheField name="Código_x000a_Meta Producto" numFmtId="0">
      <sharedItems containsMixedTypes="1" containsNumber="1" containsInteger="1" minValue="1202012" maxValue="4503012"/>
    </cacheField>
    <cacheField name=" Nombre Metas de Producto_x000a_MP" numFmtId="0">
      <sharedItems longText="1"/>
    </cacheField>
    <cacheField name="Código Indicador  _x000a_Producto" numFmtId="0">
      <sharedItems containsMixedTypes="1" containsNumber="1" containsInteger="1" minValue="30400200" maxValue="450301200"/>
    </cacheField>
    <cacheField name="Nombre del Indicador de Producto" numFmtId="0">
      <sharedItems/>
    </cacheField>
    <cacheField name="Unidad_x000a_ Indicador de Producto" numFmtId="0">
      <sharedItems/>
    </cacheField>
    <cacheField name="Tipo de Indicador" numFmtId="0">
      <sharedItems containsBlank="1"/>
    </cacheField>
    <cacheField name="Línea Base" numFmtId="0">
      <sharedItems containsSemiMixedTypes="0" containsString="0" containsNumber="1" containsInteger="1" minValue="0" maxValue="28000"/>
    </cacheField>
    <cacheField name="Valor Meta P_x000a_ esperada al Cuatrienio" numFmtId="0">
      <sharedItems containsSemiMixedTypes="0" containsString="0" containsNumber="1" minValue="0.3" maxValue="50592"/>
    </cacheField>
    <cacheField name="Valor Meta P _x000a_esperada 2020" numFmtId="0">
      <sharedItems containsSemiMixedTypes="0" containsString="0" containsNumber="1" minValue="0" maxValue="16864"/>
    </cacheField>
    <cacheField name="Valor Meta P_x000a_esperada 2021" numFmtId="0">
      <sharedItems containsSemiMixedTypes="0" containsString="0" containsNumber="1" minValue="0" maxValue="16864"/>
    </cacheField>
    <cacheField name="Valor Meta P_x000a_esperada 2022" numFmtId="0">
      <sharedItems containsSemiMixedTypes="0" containsString="0" containsNumber="1" minValue="0" maxValue="16864"/>
    </cacheField>
    <cacheField name="Valor Meta P_x000a_esperada 2023" numFmtId="0">
      <sharedItems containsSemiMixedTypes="0" containsString="0" containsNumber="1" minValue="0" maxValue="16864"/>
    </cacheField>
    <cacheField name="Ingresos Corrientes de Libre Destinación - ICLD (2020)" numFmtId="166">
      <sharedItems containsSemiMixedTypes="0" containsString="0" containsNumber="1" minValue="0" maxValue="34316831.600000001"/>
    </cacheField>
    <cacheField name="Ingresos Corrientes de Destinación Específica - ICDE (2020)" numFmtId="0">
      <sharedItems containsSemiMixedTypes="0" containsString="0" containsNumber="1" minValue="0" maxValue="7692307.692307692"/>
    </cacheField>
    <cacheField name="SGP Educación (2020)" numFmtId="0">
      <sharedItems containsSemiMixedTypes="0" containsString="0" containsNumber="1" minValue="0" maxValue="21624892.516129032"/>
    </cacheField>
    <cacheField name="SGP Salud (2020)" numFmtId="0">
      <sharedItems containsSemiMixedTypes="0" containsString="0" containsNumber="1" minValue="0" maxValue="189919914.90909091"/>
    </cacheField>
    <cacheField name="SGP Agua Potable y Saneamiento Básico (2020)" numFmtId="0">
      <sharedItems containsSemiMixedTypes="0" containsString="0" containsNumber="1" minValue="0" maxValue="60665252.666666664"/>
    </cacheField>
    <cacheField name="SGP Propósito General (2020)" numFmtId="0">
      <sharedItems containsSemiMixedTypes="0" containsString="0" containsNumber="1" minValue="0" maxValue="43690728.285714284"/>
    </cacheField>
    <cacheField name="SGP Asignaciones Especiales (2020)" numFmtId="0">
      <sharedItems containsSemiMixedTypes="0" containsString="0" containsNumber="1" containsInteger="1" minValue="0" maxValue="22687238"/>
    </cacheField>
    <cacheField name="Sistema General de Regalías - SGR (2020)" numFmtId="0">
      <sharedItems containsSemiMixedTypes="0" containsString="0" containsNumber="1" containsInteger="1" minValue="0" maxValue="248518857"/>
    </cacheField>
    <cacheField name="Cofinanciación (2020)" numFmtId="0">
      <sharedItems containsSemiMixedTypes="0" containsString="0" containsNumber="1" minValue="0" maxValue="48655899.272727273"/>
    </cacheField>
    <cacheField name="Crédito (2020)" numFmtId="0">
      <sharedItems containsSemiMixedTypes="0" containsString="0" containsNumber="1" containsInteger="1" minValue="0" maxValue="0"/>
    </cacheField>
    <cacheField name="Otros (2020)" numFmtId="0">
      <sharedItems containsSemiMixedTypes="0" containsString="0" containsNumber="1" minValue="0" maxValue="277653455.27272725"/>
    </cacheField>
    <cacheField name="Total (2020)" numFmtId="169">
      <sharedItems containsSemiMixedTypes="0" containsString="0" containsNumber="1" minValue="0" maxValue="516229269.45454544"/>
    </cacheField>
    <cacheField name="Ingresos Corrientes de Libre Destinación - ICLD (2021)" numFmtId="166">
      <sharedItems containsSemiMixedTypes="0" containsString="0" containsNumber="1" minValue="0" maxValue="60000000"/>
    </cacheField>
    <cacheField name="Ingresos Corrientes de Destinación Específica - ICDE (2021)" numFmtId="0">
      <sharedItems containsSemiMixedTypes="0" containsString="0" containsNumber="1" minValue="0" maxValue="7692307.692307692"/>
    </cacheField>
    <cacheField name="SGP Educación (2021)" numFmtId="0">
      <sharedItems containsSemiMixedTypes="0" containsString="0" containsNumber="1" minValue="0" maxValue="21624892.516129032"/>
    </cacheField>
    <cacheField name="SGP Salud (2021)" numFmtId="0">
      <sharedItems containsSemiMixedTypes="0" containsString="0" containsNumber="1" minValue="0" maxValue="189919914.90909091"/>
    </cacheField>
    <cacheField name="SGP Agua Potable y Saneamiento Básico (2021)" numFmtId="0">
      <sharedItems containsSemiMixedTypes="0" containsString="0" containsNumber="1" minValue="0" maxValue="60665252.666666664"/>
    </cacheField>
    <cacheField name="SGP Propósito General (2021)" numFmtId="0">
      <sharedItems containsSemiMixedTypes="0" containsString="0" containsNumber="1" minValue="0" maxValue="57142857.142857142"/>
    </cacheField>
    <cacheField name="SGP Asignaciones Especiales  (2021)" numFmtId="0">
      <sharedItems containsSemiMixedTypes="0" containsString="0" containsNumber="1" containsInteger="1" minValue="0" maxValue="22687238"/>
    </cacheField>
    <cacheField name="Sistema General de Regalías - SGR (2021)" numFmtId="0">
      <sharedItems containsSemiMixedTypes="0" containsString="0" containsNumber="1" containsInteger="1" minValue="0" maxValue="508454284"/>
    </cacheField>
    <cacheField name="Cofinanciación  (2021)" numFmtId="0">
      <sharedItems containsSemiMixedTypes="0" containsString="0" containsNumber="1" minValue="0" maxValue="48655899.272727273"/>
    </cacheField>
    <cacheField name="Crédito (2021)" numFmtId="0">
      <sharedItems containsSemiMixedTypes="0" containsString="0" containsNumber="1" containsInteger="1" minValue="0" maxValue="0"/>
    </cacheField>
    <cacheField name="Otros  (2021)" numFmtId="0">
      <sharedItems containsSemiMixedTypes="0" containsString="0" containsNumber="1" minValue="0" maxValue="277653455.27272725"/>
    </cacheField>
    <cacheField name="Total  (2021)" numFmtId="0">
      <sharedItems containsSemiMixedTypes="0" containsString="0" containsNumber="1" minValue="0" maxValue="524711342.82352942"/>
    </cacheField>
    <cacheField name="Ingresos Corrientes de Libre Destinación - ICLD (2022)" numFmtId="166">
      <sharedItems containsSemiMixedTypes="0" containsString="0" containsNumber="1" minValue="0" maxValue="30000000"/>
    </cacheField>
    <cacheField name="Ingresos Corrientes de Destinación Específica - ICDE (2022)" numFmtId="0">
      <sharedItems containsSemiMixedTypes="0" containsString="0" containsNumber="1" minValue="0" maxValue="3846153.846153846"/>
    </cacheField>
    <cacheField name="SGP Educación (2022)" numFmtId="0">
      <sharedItems containsSemiMixedTypes="0" containsString="0" containsNumber="1" minValue="0" maxValue="10812446.258064516"/>
    </cacheField>
    <cacheField name="SGP Salud (2022)" numFmtId="0">
      <sharedItems containsSemiMixedTypes="0" containsString="0" containsNumber="1" minValue="0" maxValue="94959957.454545453"/>
    </cacheField>
    <cacheField name="SGP Agua Potable y Saneamiento Básico (2022)" numFmtId="0">
      <sharedItems containsSemiMixedTypes="0" containsString="0" containsNumber="1" minValue="0" maxValue="30332626.333333332"/>
    </cacheField>
    <cacheField name="SGP Propósito General (2022)" numFmtId="0">
      <sharedItems containsSemiMixedTypes="0" containsString="0" containsNumber="1" minValue="0" maxValue="37500000"/>
    </cacheField>
    <cacheField name="SGP Asignaciones Especiales (2022)" numFmtId="0">
      <sharedItems containsSemiMixedTypes="0" containsString="0" containsNumber="1" containsInteger="1" minValue="0" maxValue="22687238"/>
    </cacheField>
    <cacheField name="Sistema General de Regalías - SGR (2022)" numFmtId="0">
      <sharedItems containsSemiMixedTypes="0" containsString="0" containsNumber="1" containsInteger="1" minValue="0" maxValue="498260209"/>
    </cacheField>
    <cacheField name="Cofinanciación (2022)" numFmtId="0">
      <sharedItems containsSemiMixedTypes="0" containsString="0" containsNumber="1" minValue="0" maxValue="24327949.636363637"/>
    </cacheField>
    <cacheField name="Crédito (2022)" numFmtId="0">
      <sharedItems containsSemiMixedTypes="0" containsString="0" containsNumber="1" containsInteger="1" minValue="0" maxValue="0"/>
    </cacheField>
    <cacheField name="Otros   (2022)" numFmtId="0">
      <sharedItems containsSemiMixedTypes="0" containsString="0" containsNumber="1" minValue="0" maxValue="138826727.63636363"/>
    </cacheField>
    <cacheField name="Total  (2022)" numFmtId="167">
      <sharedItems containsSemiMixedTypes="0" containsString="0" containsNumber="1" minValue="1228859.6363636365" maxValue="506388738.41176468"/>
    </cacheField>
    <cacheField name="Ingresos Corrientes de Libre Destinación - ICLD (2023)" numFmtId="166">
      <sharedItems containsSemiMixedTypes="0" containsString="0" containsNumber="1" minValue="0" maxValue="30000000"/>
    </cacheField>
    <cacheField name="Ingresos Corrientes de Destinación Específica - ICDE (2023)" numFmtId="0">
      <sharedItems containsSemiMixedTypes="0" containsString="0" containsNumber="1" minValue="0" maxValue="3846153.846153846"/>
    </cacheField>
    <cacheField name="SGP Educación (2023)" numFmtId="0">
      <sharedItems containsSemiMixedTypes="0" containsString="0" containsNumber="1" minValue="0" maxValue="10812446.258064516"/>
    </cacheField>
    <cacheField name="SGP Salud (2023)" numFmtId="0">
      <sharedItems containsSemiMixedTypes="0" containsString="0" containsNumber="1" minValue="0" maxValue="94959957.454545453"/>
    </cacheField>
    <cacheField name="SGP Agua Potable y Saneamiento Básico (2023)" numFmtId="0">
      <sharedItems containsSemiMixedTypes="0" containsString="0" containsNumber="1" minValue="0" maxValue="30332626.333333332"/>
    </cacheField>
    <cacheField name="SGP Propósito General  (2023)" numFmtId="0">
      <sharedItems containsSemiMixedTypes="0" containsString="0" containsNumber="1" minValue="0" maxValue="37500000"/>
    </cacheField>
    <cacheField name="SGP Asignaciones Especiales (2023)" numFmtId="0">
      <sharedItems containsSemiMixedTypes="0" containsString="0" containsNumber="1" containsInteger="1" minValue="0" maxValue="22687238"/>
    </cacheField>
    <cacheField name="Sistema General de Regalías - SGR (2023)" numFmtId="0">
      <sharedItems containsSemiMixedTypes="0" containsString="0" containsNumber="1" containsInteger="1" minValue="0" maxValue="521939480"/>
    </cacheField>
    <cacheField name="Cofinanciación (2023)" numFmtId="0">
      <sharedItems containsSemiMixedTypes="0" containsString="0" containsNumber="1" minValue="0" maxValue="24327949.636363637"/>
    </cacheField>
    <cacheField name="Crédito (2023)" numFmtId="0">
      <sharedItems containsSemiMixedTypes="0" containsString="0" containsNumber="1" containsInteger="1" minValue="0" maxValue="0"/>
    </cacheField>
    <cacheField name="Otros (2023)" numFmtId="0">
      <sharedItems containsSemiMixedTypes="0" containsString="0" containsNumber="1" minValue="0" maxValue="138826727.63636363"/>
    </cacheField>
    <cacheField name="Total (2023)" numFmtId="0">
      <sharedItems containsSemiMixedTypes="0" containsString="0" containsNumber="1" minValue="1228859.6363636365" maxValue="530068009.41176468"/>
    </cacheField>
    <cacheField name="TOTAL CUATRIENIO" numFmtId="169">
      <sharedItems containsSemiMixedTypes="0" containsString="0" containsNumber="1" minValue="2457719.2727272729" maxValue="1825944006.4705882"/>
    </cacheField>
    <cacheField name="Secretaría/Dirección/Ente Descentralizado_x000a_Responsable_x000a_ (Fuente de Información)" numFmtId="3">
      <sharedItems containsNonDate="0" containsString="0" containsBlank="1"/>
    </cacheField>
    <cacheField name="Campo1" numFmtId="0" formula=" 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8">
  <r>
    <n v="1"/>
    <x v="0"/>
    <s v="1.1"/>
    <x v="0"/>
    <s v="1.1"/>
    <s v="Garantizar el acceso a una educación inclusiva de niños, niñas, jóvenes y adultos, con atención preferencial de la población en situación de discapacidad y víctimas del conflicto armado; en condiciones de permanencia, pertinencia, calidad, gratuidad y en ambientes educativos propicios, con promoción de las competencias básicas, laborales y valores que les permitan un mejor desempeño social y productivo, así como la construcción de un proyecto de vida personal y profesional exitoso, de esta manera se pretende coadyuvar a la formación de seres humanos íntegros, responsables y comprometidos con el desarrollo y la construcción de la Paz que espera la sociedad colombiana."/>
    <s v="1.1.1"/>
    <x v="0"/>
    <n v="2201054"/>
    <s v="Servicio de fomento para la prevención de riesgos sociales en entornos escolares"/>
    <n v="220105400"/>
    <s v="Entidades territoriales con estrategias para la prevención de riesgos sociales en los entornos escolares implementadas"/>
    <s v="Número"/>
    <s v="Mantenimiento"/>
    <n v="0"/>
    <n v="1"/>
    <n v="1"/>
    <n v="1"/>
    <n v="1"/>
    <n v="1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46598289.716129035"/>
    <m/>
  </r>
  <r>
    <n v="1"/>
    <x v="0"/>
    <s v="1.1"/>
    <x v="0"/>
    <s v="1.1"/>
    <s v="Garantizar el acceso a una educación inclusiva de niños, niñas, jóvenes y adultos, con atención preferencial de la población en situación de discapacidad y víctimas del conflicto armado; en condiciones de permanencia, pertinencia, calidad, gratuidad y en ambientes educativos propicios, con promoción de las competencias básicas, laborales y valores que les permitan un mejor desempeño social y productivo, así como la construcción de un proyecto de vida personal y profesional exitoso, de esta manera se pretende coadyuvar a la formación de seres humanos íntegros, responsables y comprometidos con el desarrollo y la construcción de la Paz que espera la sociedad colombiana."/>
    <s v="1.1.1"/>
    <x v="0"/>
    <n v="2201070"/>
    <s v="Ambientes de aprendizaje para la educación inicial preescolar, básica y media dotados"/>
    <n v="220107000"/>
    <s v="Ambientes de aprendizaje dotados"/>
    <s v="Número"/>
    <s v="Incremento"/>
    <n v="4"/>
    <n v="8"/>
    <n v="2"/>
    <n v="2"/>
    <n v="2"/>
    <n v="2"/>
    <n v="2979533.3333333335"/>
    <n v="0"/>
    <n v="21624892.516129032"/>
    <n v="0"/>
    <n v="0"/>
    <n v="9507165.2666666675"/>
    <n v="0"/>
    <n v="0"/>
    <n v="0"/>
    <n v="0"/>
    <n v="0"/>
    <n v="34111591.116129033"/>
    <n v="2979533.3333333335"/>
    <n v="0"/>
    <n v="21624892.516129032"/>
    <n v="0"/>
    <n v="0"/>
    <n v="9507165.2666666675"/>
    <n v="0"/>
    <n v="0"/>
    <n v="0"/>
    <n v="0"/>
    <n v="0"/>
    <n v="34111591.116129033"/>
    <n v="1489766.6666666667"/>
    <n v="0"/>
    <n v="10812446.258064516"/>
    <n v="0"/>
    <n v="0"/>
    <n v="4753582.6333333338"/>
    <n v="0"/>
    <n v="0"/>
    <n v="0"/>
    <n v="0"/>
    <n v="0"/>
    <n v="17055795.558064517"/>
    <n v="1489766.6666666667"/>
    <n v="0"/>
    <n v="10812446.258064516"/>
    <n v="0"/>
    <n v="0"/>
    <n v="4753582.6333333338"/>
    <n v="0"/>
    <n v="0"/>
    <n v="0"/>
    <n v="0"/>
    <n v="0"/>
    <n v="17055795.558064517"/>
    <n v="102334773.34838711"/>
    <m/>
  </r>
  <r>
    <n v="1"/>
    <x v="0"/>
    <s v="1.1"/>
    <x v="0"/>
    <s v="1.1"/>
    <s v="Garantizar el acceso a una educación inclusiva de niños, niñas, jóvenes y adultos, con atención preferencial de la población en situación de discapacidad y víctimas del conflicto armado; en condiciones de permanencia, pertinencia, calidad, gratuidad y en ambientes educativos propicios, con promoción de las competencias básicas, laborales y valores que les permitan un mejor desempeño social y productivo, así como la construcción de un proyecto de vida personal y profesional exitoso, de esta manera se pretende coadyuvar a la formación de seres humanos íntegros, responsables y comprometidos con el desarrollo y la construcción de la Paz que espera la sociedad colombiana."/>
    <s v="1.1.1"/>
    <x v="0"/>
    <n v="2201061"/>
    <s v="Servicio de apoyo a proyectos pedagógicos productivos"/>
    <n v="220106100"/>
    <s v="Establecimientos educativos beneficiados"/>
    <s v="Número"/>
    <s v="Incremento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23299144.858064517"/>
    <m/>
  </r>
  <r>
    <n v="1"/>
    <x v="0"/>
    <s v="1.1"/>
    <x v="0"/>
    <s v="1.1"/>
    <s v="Garantizar el acceso a una educación inclusiva de niños, niñas, jóvenes y adultos, con atención preferencial de la población en situación de discapacidad y víctimas del conflicto armado; en condiciones de permanencia, pertinencia, calidad, gratuidad y en ambientes educativos propicios, con promoción de las competencias básicas, laborales y valores que les permitan un mejor desempeño social y productivo, así como la construcción de un proyecto de vida personal y profesional exitoso, de esta manera se pretende coadyuvar a la formación de seres humanos íntegros, responsables y comprometidos con el desarrollo y la construcción de la Paz que espera la sociedad colombiana."/>
    <s v="1.1.1"/>
    <x v="0"/>
    <n v="2201062"/>
    <s v="Infraestructura educativa mantenida"/>
    <n v="220106200"/>
    <s v="Sedes mantenidas"/>
    <s v="Número"/>
    <s v="Incremento"/>
    <n v="5"/>
    <n v="6"/>
    <n v="1"/>
    <n v="2"/>
    <n v="2"/>
    <n v="1"/>
    <n v="2979533.3333333335"/>
    <n v="0"/>
    <n v="10812446.258064516"/>
    <n v="0"/>
    <n v="0"/>
    <n v="9507165.2666666675"/>
    <n v="0"/>
    <n v="0"/>
    <n v="0"/>
    <n v="0"/>
    <n v="0"/>
    <n v="23299144.858064517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58247862.145161293"/>
    <m/>
  </r>
  <r>
    <n v="1"/>
    <x v="0"/>
    <s v="1.1"/>
    <x v="0"/>
    <s v="1.1"/>
    <s v="Garantizar el acceso a una educación inclusiva de niños, niñas, jóvenes y adultos, con atención preferencial de la población en situación de discapacidad y víctimas del conflicto armado; en condiciones de permanencia, pertinencia, calidad, gratuidad y en ambientes educativos propicios, con promoción de las competencias básicas, laborales y valores que les permitan un mejor desempeño social y productivo, así como la construcción de un proyecto de vida personal y profesional exitoso, de esta manera se pretende coadyuvar a la formación de seres humanos íntegros, responsables y comprometidos con el desarrollo y la construcción de la Paz que espera la sociedad colombiana."/>
    <s v="1.1.1"/>
    <x v="0"/>
    <n v="2201063"/>
    <s v="Estudios de preinversión"/>
    <n v="220106300"/>
    <s v="Estudios o diseños realizados"/>
    <s v="Número"/>
    <s v="Incremento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34948717.287096776"/>
    <m/>
  </r>
  <r>
    <n v="1"/>
    <x v="0"/>
    <s v="1.1"/>
    <x v="0"/>
    <s v="1.1"/>
    <s v="Garantizar el acceso a una educación inclusiva de niños, niñas, jóvenes y adultos, con atención preferencial de la población en situación de discapacidad y víctimas del conflicto armado; en condiciones de permanencia, pertinencia, calidad, gratuidad y en ambientes educativos propicios, con promoción de las competencias básicas, laborales y valores que les permitan un mejor desempeño social y productivo, así como la construcción de un proyecto de vida personal y profesional exitoso, de esta manera se pretende coadyuvar a la formación de seres humanos íntegros, responsables y comprometidos con el desarrollo y la construcción de la Paz que espera la sociedad colombiana."/>
    <s v="1.1.1"/>
    <x v="0"/>
    <n v="2201066"/>
    <s v="Servicio de orientación vocacional"/>
    <n v="220106600"/>
    <s v="Estudiantes vinculados a procesos de orientación vocacional"/>
    <s v="Número"/>
    <s v="Incremento"/>
    <n v="0"/>
    <n v="200"/>
    <n v="50"/>
    <n v="50"/>
    <n v="50"/>
    <n v="50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46598289.716129035"/>
    <m/>
  </r>
  <r>
    <n v="1"/>
    <x v="0"/>
    <s v="1.1"/>
    <x v="0"/>
    <s v="1.1"/>
    <s v="Garantizar el acceso a una educación inclusiva de niños, niñas, jóvenes y adultos, con atención preferencial de la población en situación de discapacidad y víctimas del conflicto armado; en condiciones de permanencia, pertinencia, calidad, gratuidad y en ambientes educativos propicios, con promoción de las competencias básicas, laborales y valores que les permitan un mejor desempeño social y productivo, así como la construcción de un proyecto de vida personal y profesional exitoso, de esta manera se pretende coadyuvar a la formación de seres humanos íntegros, responsables y comprometidos con el desarrollo y la construcción de la Paz que espera la sociedad colombiana."/>
    <s v="1.1.1"/>
    <x v="0"/>
    <n v="2201067"/>
    <s v="Servicio de apoyo para el fortalecimiento de escuelas de padres"/>
    <n v="220106700"/>
    <s v="Escuelas de padres apoyadas"/>
    <s v="Número"/>
    <s v="Mantenimiento"/>
    <n v="8"/>
    <n v="8"/>
    <n v="8"/>
    <n v="8"/>
    <n v="8"/>
    <n v="8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46598289.716129035"/>
    <m/>
  </r>
  <r>
    <n v="1"/>
    <x v="0"/>
    <s v="1.1"/>
    <x v="0"/>
    <s v="1.1"/>
    <s v="Garantizar el acceso a una educación inclusiva de niños, niñas, jóvenes y adultos, con atención preferencial de la población en situación de discapacidad y víctimas del conflicto armado; en condiciones de permanencia, pertinencia, calidad, gratuidad y en ambientes educativos propicios, con promoción de las competencias básicas, laborales y valores que les permitan un mejor desempeño social y productivo, así como la construcción de un proyecto de vida personal y profesional exitoso, de esta manera se pretende coadyuvar a la formación de seres humanos íntegros, responsables y comprometidos con el desarrollo y la construcción de la Paz que espera la sociedad colombiana."/>
    <s v="1.1.1"/>
    <x v="0"/>
    <n v="2201068"/>
    <s v="Servicio de gestión de riesgos y desastres en establecimientos educativos"/>
    <n v="220106800"/>
    <s v="Establecimientos educativos con acciones de gestión del riesgo implementadas"/>
    <s v="Número"/>
    <s v="Mantenimiento"/>
    <n v="2"/>
    <n v="2"/>
    <n v="2"/>
    <n v="2"/>
    <n v="2"/>
    <n v="2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46598289.716129035"/>
    <m/>
  </r>
  <r>
    <n v="1"/>
    <x v="0"/>
    <s v="1.1"/>
    <x v="0"/>
    <s v="1.1"/>
    <s v="Garantizar el acceso a una educación inclusiva de niños, niñas, jóvenes y adultos, con atención preferencial de la población en situación de discapacidad y víctimas del conflicto armado; en condiciones de permanencia, pertinencia, calidad, gratuidad y en ambientes educativos propicios, con promoción de las competencias básicas, laborales y valores que les permitan un mejor desempeño social y productivo, así como la construcción de un proyecto de vida personal y profesional exitoso, de esta manera se pretende coadyuvar a la formación de seres humanos íntegros, responsables y comprometidos con el desarrollo y la construcción de la Paz que espera la sociedad colombiana."/>
    <s v="1.1.1"/>
    <x v="0"/>
    <n v="2201060"/>
    <s v="Servicio educativo de promoción del bilingüismo para docentes"/>
    <n v="220106000"/>
    <s v="Docentes beneficiados con estrategias de promoción del bilingüismo"/>
    <s v="Número"/>
    <s v="Mantenimiento"/>
    <n v="0"/>
    <n v="8"/>
    <n v="2"/>
    <n v="2"/>
    <n v="2"/>
    <n v="2"/>
    <n v="2979533.3333333335"/>
    <n v="0"/>
    <n v="10812446.258064516"/>
    <n v="0"/>
    <n v="0"/>
    <n v="9507165.2666666675"/>
    <n v="0"/>
    <n v="0"/>
    <n v="0"/>
    <n v="0"/>
    <n v="0"/>
    <n v="23299144.858064517"/>
    <n v="2979533.3333333335"/>
    <n v="0"/>
    <n v="10812446.258064516"/>
    <n v="0"/>
    <n v="0"/>
    <n v="9507165.2666666675"/>
    <n v="0"/>
    <n v="0"/>
    <n v="0"/>
    <n v="0"/>
    <n v="0"/>
    <n v="23299144.858064517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69897434.574193552"/>
    <m/>
  </r>
  <r>
    <n v="1"/>
    <x v="0"/>
    <s v="1.1"/>
    <x v="0"/>
    <s v="1.1"/>
    <s v="Garantizar el acceso a una educación inclusiva de niños, niñas, jóvenes y adultos, con atención preferencial de la población en situación de discapacidad y víctimas del conflicto armado; en condiciones de permanencia, pertinencia, calidad, gratuidad y en ambientes educativos propicios, con promoción de las competencias básicas, laborales y valores que les permitan un mejor desempeño social y productivo, así como la construcción de un proyecto de vida personal y profesional exitoso, de esta manera se pretende coadyuvar a la formación de seres humanos íntegros, responsables y comprometidos con el desarrollo y la construcción de la Paz que espera la sociedad colombiana."/>
    <s v="1.1.1"/>
    <x v="0"/>
    <n v="2201001"/>
    <s v="Documentos de planeación"/>
    <n v="220100100"/>
    <s v="Documentos de planeación para la educación inicial, preescolar, básica y media emitidos"/>
    <s v="Número"/>
    <s v="Incremento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23299144.858064517"/>
    <m/>
  </r>
  <r>
    <n v="1"/>
    <x v="0"/>
    <s v="1.1"/>
    <x v="0"/>
    <s v="1.1"/>
    <s v="Garantizar el acceso a una educación inclusiva de niños, niñas, jóvenes y adultos, con atención preferencial de la población en situación de discapacidad y víctimas del conflicto armado; en condiciones de permanencia, pertinencia, calidad, gratuidad y en ambientes educativos propicios, con promoción de las competencias básicas, laborales y valores que les permitan un mejor desempeño social y productivo, así como la construcción de un proyecto de vida personal y profesional exitoso, de esta manera se pretende coadyuvar a la formación de seres humanos íntegros, responsables y comprometidos con el desarrollo y la construcción de la Paz que espera la sociedad colombiana."/>
    <s v="1.1.1"/>
    <x v="0"/>
    <n v="2201002"/>
    <s v="Servicio de divulgación para la educación inicial, preescolar, básica y media"/>
    <n v="220100200"/>
    <s v="Procesos de socialización de lineamientos, política y normativa para la educación inicial, preescolar, básica y media realizados "/>
    <s v="Número"/>
    <m/>
    <n v="1"/>
    <n v="4"/>
    <n v="1"/>
    <n v="1"/>
    <n v="1"/>
    <n v="1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46598289.716129035"/>
    <m/>
  </r>
  <r>
    <n v="1"/>
    <x v="0"/>
    <s v="1.1"/>
    <x v="0"/>
    <s v="1.1"/>
    <s v="Garantizar el acceso a una educación inclusiva de niños, niñas, jóvenes y adultos, con atención preferencial de la población en situación de discapacidad y víctimas del conflicto armado; en condiciones de permanencia, pertinencia, calidad, gratuidad y en ambientes educativos propicios, con promoción de las competencias básicas, laborales y valores que les permitan un mejor desempeño social y productivo, así como la construcción de un proyecto de vida personal y profesional exitoso, de esta manera se pretende coadyuvar a la formación de seres humanos íntegros, responsables y comprometidos con el desarrollo y la construcción de la Paz que espera la sociedad colombiana."/>
    <s v="1.1.1"/>
    <x v="0"/>
    <n v="2201012"/>
    <s v="Servicio de evaluación de la permanencia en la educación inicial, preescolar, básica y media"/>
    <n v="220101200"/>
    <s v="Documentos sobre evaluación de permanencia en la educación elaborados"/>
    <s v="Número"/>
    <m/>
    <n v="1"/>
    <n v="1"/>
    <n v="1"/>
    <n v="1"/>
    <n v="1"/>
    <n v="1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46598289.716129035"/>
    <m/>
  </r>
  <r>
    <n v="1"/>
    <x v="0"/>
    <s v="1.1"/>
    <x v="0"/>
    <s v="1.1"/>
    <s v="Garantizar el acceso a una educación inclusiva de niños, niñas, jóvenes y adultos, con atención preferencial de la población en situación de discapacidad y víctimas del conflicto armado; en condiciones de permanencia, pertinencia, calidad, gratuidad y en ambientes educativos propicios, con promoción de las competencias básicas, laborales y valores que les permitan un mejor desempeño social y productivo, así como la construcción de un proyecto de vida personal y profesional exitoso, de esta manera se pretende coadyuvar a la formación de seres humanos íntegros, responsables y comprometidos con el desarrollo y la construcción de la Paz que espera la sociedad colombiana."/>
    <s v="1.1.1"/>
    <x v="0"/>
    <n v="2201015"/>
    <s v="Servicio de monitoreo y seguimiento a la gestión del sector educativo"/>
    <n v="220101500"/>
    <s v="Entidades territoriales con seguimiento y evaluación a la gestión"/>
    <s v="Número"/>
    <m/>
    <n v="1"/>
    <n v="1"/>
    <n v="1"/>
    <n v="1"/>
    <n v="1"/>
    <n v="1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46598289.716129035"/>
    <m/>
  </r>
  <r>
    <n v="1"/>
    <x v="0"/>
    <s v="1.1"/>
    <x v="0"/>
    <s v="1.1"/>
    <s v="Garantizar el acceso a una educación inclusiva de niños, niñas, jóvenes y adultos, con atención preferencial de la población en situación de discapacidad y víctimas del conflicto armado; en condiciones de permanencia, pertinencia, calidad, gratuidad y en ambientes educativos propicios, con promoción de las competencias básicas, laborales y valores que les permitan un mejor desempeño social y productivo, así como la construcción de un proyecto de vida personal y profesional exitoso, de esta manera se pretende coadyuvar a la formación de seres humanos íntegros, responsables y comprometidos con el desarrollo y la construcción de la Paz que espera la sociedad colombiana."/>
    <s v="1.1.1"/>
    <x v="0"/>
    <n v="2201017"/>
    <s v="Servicio de fomento para el acceso a la educación inicial, preescolar, básica y media."/>
    <n v="220101700"/>
    <s v="Personas beneficiadas con estrategias de fomento para el acceso a la educación inicial, preescolar, básica y media. "/>
    <s v="Número"/>
    <m/>
    <n v="0"/>
    <n v="1200"/>
    <n v="400"/>
    <n v="400"/>
    <n v="400"/>
    <n v="400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46598289.716129035"/>
    <m/>
  </r>
  <r>
    <n v="1"/>
    <x v="0"/>
    <s v="1.1"/>
    <x v="0"/>
    <s v="1.1"/>
    <s v="Garantizar el acceso a una educación inclusiva de niños, niñas, jóvenes y adultos, con atención preferencial de la población en situación de discapacidad y víctimas del conflicto armado; en condiciones de permanencia, pertinencia, calidad, gratuidad y en ambientes educativos propicios, con promoción de las competencias básicas, laborales y valores que les permitan un mejor desempeño social y productivo, así como la construcción de un proyecto de vida personal y profesional exitoso, de esta manera se pretende coadyuvar a la formación de seres humanos íntegros, responsables y comprometidos con el desarrollo y la construcción de la Paz que espera la sociedad colombiana."/>
    <s v="1.1.1"/>
    <x v="0"/>
    <n v="2201018"/>
    <s v="Servicio de información para la gestión de la educación inicial y preescolar en condiciones de calidad"/>
    <n v="220101800"/>
    <s v="Sistemas de reporte de información operando"/>
    <s v="Número"/>
    <m/>
    <n v="4"/>
    <n v="4"/>
    <n v="1"/>
    <n v="1"/>
    <n v="1"/>
    <n v="1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46598289.716129035"/>
    <m/>
  </r>
  <r>
    <n v="1"/>
    <x v="0"/>
    <s v="1.1"/>
    <x v="0"/>
    <s v="1.1"/>
    <s v="Garantizar el acceso a una educación inclusiva de niños, niñas, jóvenes y adultos, con atención preferencial de la población en situación de discapacidad y víctimas del conflicto armado; en condiciones de permanencia, pertinencia, calidad, gratuidad y en ambientes educativos propicios, con promoción de las competencias básicas, laborales y valores que les permitan un mejor desempeño social y productivo, así como la construcción de un proyecto de vida personal y profesional exitoso, de esta manera se pretende coadyuvar a la formación de seres humanos íntegros, responsables y comprometidos con el desarrollo y la construcción de la Paz que espera la sociedad colombiana."/>
    <s v="1.1.1"/>
    <x v="0"/>
    <n v="2201028"/>
    <s v="Servicio de apoyo a la permanencia con alimentación escolar"/>
    <n v="220102800"/>
    <s v="Raciones contratadas"/>
    <s v="Número"/>
    <m/>
    <n v="0"/>
    <n v="50592"/>
    <n v="16864"/>
    <n v="16864"/>
    <n v="16864"/>
    <n v="16864"/>
    <n v="0"/>
    <n v="0"/>
    <n v="0"/>
    <n v="0"/>
    <n v="0"/>
    <n v="0"/>
    <n v="22687238"/>
    <n v="0"/>
    <n v="0"/>
    <n v="0"/>
    <n v="0"/>
    <n v="22687238"/>
    <n v="0"/>
    <n v="0"/>
    <n v="0"/>
    <n v="0"/>
    <n v="0"/>
    <n v="0"/>
    <n v="22687238"/>
    <n v="0"/>
    <n v="0"/>
    <n v="0"/>
    <n v="0"/>
    <n v="22687238"/>
    <n v="0"/>
    <n v="0"/>
    <n v="0"/>
    <n v="0"/>
    <n v="0"/>
    <n v="0"/>
    <n v="22687238"/>
    <n v="0"/>
    <n v="0"/>
    <n v="0"/>
    <n v="0"/>
    <n v="22687238"/>
    <n v="0"/>
    <n v="0"/>
    <n v="0"/>
    <n v="0"/>
    <n v="0"/>
    <n v="0"/>
    <n v="22687238"/>
    <n v="0"/>
    <n v="0"/>
    <n v="0"/>
    <n v="0"/>
    <n v="22687238"/>
    <n v="90748952"/>
    <m/>
  </r>
  <r>
    <n v="1"/>
    <x v="0"/>
    <s v="1.1"/>
    <x v="0"/>
    <s v="1.1"/>
    <s v="Garantizar el acceso a una educación inclusiva de niños, niñas, jóvenes y adultos, con atención preferencial de la población en situación de discapacidad y víctimas del conflicto armado; en condiciones de permanencia, pertinencia, calidad, gratuidad y en ambientes educativos propicios, con promoción de las competencias básicas, laborales y valores que les permitan un mejor desempeño social y productivo, así como la construcción de un proyecto de vida personal y profesional exitoso, de esta manera se pretende coadyuvar a la formación de seres humanos íntegros, responsables y comprometidos con el desarrollo y la construcción de la Paz que espera la sociedad colombiana."/>
    <s v="1.1.1"/>
    <x v="0"/>
    <n v="2201029"/>
    <s v="Servicio de apoyo a la permanencia con transporte escolar"/>
    <n v="220102900"/>
    <s v="Beneficiarios de transporte escolar"/>
    <s v="Número"/>
    <m/>
    <n v="0"/>
    <n v="500"/>
    <n v="125"/>
    <n v="125"/>
    <n v="125"/>
    <n v="125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46598289.716129035"/>
    <m/>
  </r>
  <r>
    <n v="1"/>
    <x v="0"/>
    <s v="1.1"/>
    <x v="0"/>
    <s v="1.1"/>
    <s v="Garantizar el acceso a una educación inclusiva de niños, niñas, jóvenes y adultos, con atención preferencial de la población en situación de discapacidad y víctimas del conflicto armado; en condiciones de permanencia, pertinencia, calidad, gratuidad y en ambientes educativos propicios, con promoción de las competencias básicas, laborales y valores que les permitan un mejor desempeño social y productivo, así como la construcción de un proyecto de vida personal y profesional exitoso, de esta manera se pretende coadyuvar a la formación de seres humanos íntegros, responsables y comprometidos con el desarrollo y la construcción de la Paz que espera la sociedad colombiana."/>
    <s v="1.1.1"/>
    <x v="0"/>
    <n v="2201030"/>
    <s v="Servicio educación formal por modelos educativos flexibles"/>
    <n v="220103000"/>
    <s v="Beneficiarios atendidos con modelos educativos flexibles"/>
    <s v="Número"/>
    <m/>
    <n v="0"/>
    <n v="100"/>
    <n v="25"/>
    <n v="25"/>
    <n v="25"/>
    <n v="25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46598289.716129035"/>
    <m/>
  </r>
  <r>
    <n v="1"/>
    <x v="0"/>
    <s v="1.1"/>
    <x v="0"/>
    <s v="1.1"/>
    <s v="Garantizar el acceso a una educación inclusiva de niños, niñas, jóvenes y adultos, con atención preferencial de la población en situación de discapacidad y víctimas del conflicto armado; en condiciones de permanencia, pertinencia, calidad, gratuidad y en ambientes educativos propicios, con promoción de las competencias básicas, laborales y valores que les permitan un mejor desempeño social y productivo, así como la construcción de un proyecto de vida personal y profesional exitoso, de esta manera se pretende coadyuvar a la formación de seres humanos íntegros, responsables y comprometidos con el desarrollo y la construcción de la Paz que espera la sociedad colombiana."/>
    <s v="1.1.1"/>
    <x v="0"/>
    <n v="2201032"/>
    <s v="Servicio de alfabetización"/>
    <n v="220103200"/>
    <s v="Personas beneficiarias con modelos de alfabetización "/>
    <s v="Número"/>
    <m/>
    <n v="0"/>
    <n v="100"/>
    <n v="25"/>
    <n v="25"/>
    <n v="25"/>
    <n v="25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46598289.716129035"/>
    <m/>
  </r>
  <r>
    <n v="1"/>
    <x v="0"/>
    <s v="1.1"/>
    <x v="0"/>
    <s v="1.1"/>
    <s v="Garantizar el acceso a una educación inclusiva de niños, niñas, jóvenes y adultos, con atención preferencial de la población en situación de discapacidad y víctimas del conflicto armado; en condiciones de permanencia, pertinencia, calidad, gratuidad y en ambientes educativos propicios, con promoción de las competencias básicas, laborales y valores que les permitan un mejor desempeño social y productivo, así como la construcción de un proyecto de vida personal y profesional exitoso, de esta manera se pretende coadyuvar a la formación de seres humanos íntegros, responsables y comprometidos con el desarrollo y la construcción de la Paz que espera la sociedad colombiana."/>
    <s v="1.1.1"/>
    <x v="0"/>
    <n v="2201033"/>
    <s v="Servicio de fomento para la permanencia en programas de educación formal"/>
    <n v="220103300"/>
    <s v="Personas beneficiarias de estrategias de permanencia"/>
    <s v="Número"/>
    <m/>
    <n v="0"/>
    <n v="500"/>
    <n v="125"/>
    <n v="125"/>
    <n v="125"/>
    <n v="125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46598289.716129035"/>
    <m/>
  </r>
  <r>
    <n v="1"/>
    <x v="0"/>
    <s v="1.1"/>
    <x v="0"/>
    <s v="1.1"/>
    <s v="Garantizar el acceso a una educación inclusiva de niños, niñas, jóvenes y adultos, con atención preferencial de la población en situación de discapacidad y víctimas del conflicto armado; en condiciones de permanencia, pertinencia, calidad, gratuidad y en ambientes educativos propicios, con promoción de las competencias básicas, laborales y valores que les permitan un mejor desempeño social y productivo, así como la construcción de un proyecto de vida personal y profesional exitoso, de esta manera se pretende coadyuvar a la formación de seres humanos íntegros, responsables y comprometidos con el desarrollo y la construcción de la Paz que espera la sociedad colombiana."/>
    <s v="1.1.1"/>
    <x v="0"/>
    <n v="2201034"/>
    <s v="Servicio educativos de promoción del bilingüismo"/>
    <n v="220103400"/>
    <s v="Estudiantes beneficiados con estrategias de promoción del bilingüismo"/>
    <s v="Número"/>
    <m/>
    <n v="0"/>
    <n v="150"/>
    <n v="30"/>
    <n v="40"/>
    <n v="40"/>
    <n v="40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46598289.716129035"/>
    <m/>
  </r>
  <r>
    <n v="1"/>
    <x v="0"/>
    <s v="1.1"/>
    <x v="0"/>
    <s v="1.1"/>
    <s v="Garantizar el acceso a una educación inclusiva de niños, niñas, jóvenes y adultos, con atención preferencial de la población en situación de discapacidad y víctimas del conflicto armado; en condiciones de permanencia, pertinencia, calidad, gratuidad y en ambientes educativos propicios, con promoción de las competencias básicas, laborales y valores que les permitan un mejor desempeño social y productivo, así como la construcción de un proyecto de vida personal y profesional exitoso, de esta manera se pretende coadyuvar a la formación de seres humanos íntegros, responsables y comprometidos con el desarrollo y la construcción de la Paz que espera la sociedad colombiana."/>
    <s v="1.1.1"/>
    <x v="0"/>
    <n v="2201037"/>
    <s v="Servicio de atención integral para la primera infancia"/>
    <n v="220103700"/>
    <s v="Instituciones educativas oficiales que implementan el nivel preescolar en el marco de la atención integral"/>
    <s v="Número"/>
    <m/>
    <n v="0"/>
    <n v="2"/>
    <n v="2"/>
    <n v="2"/>
    <n v="2"/>
    <n v="2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46598289.716129035"/>
    <m/>
  </r>
  <r>
    <n v="1"/>
    <x v="0"/>
    <s v="1.1"/>
    <x v="0"/>
    <s v="1.1"/>
    <s v="Garantizar el acceso a una educación inclusiva de niños, niñas, jóvenes y adultos, con atención preferencial de la población en situación de discapacidad y víctimas del conflicto armado; en condiciones de permanencia, pertinencia, calidad, gratuidad y en ambientes educativos propicios, con promoción de las competencias básicas, laborales y valores que les permitan un mejor desempeño social y productivo, así como la construcción de un proyecto de vida personal y profesional exitoso, de esta manera se pretende coadyuvar a la formación de seres humanos íntegros, responsables y comprometidos con el desarrollo y la construcción de la Paz que espera la sociedad colombiana."/>
    <s v="1.1.1"/>
    <x v="0"/>
    <n v="2201047"/>
    <s v="Servicios de apoyo a la implementación de modelos de innovación educativa"/>
    <n v="220104700"/>
    <s v="Establecimientos educativos apoyados para la  implementación de modelos de innovación educativa "/>
    <s v="Número"/>
    <m/>
    <n v="0"/>
    <n v="2"/>
    <n v="2"/>
    <n v="2"/>
    <n v="2"/>
    <n v="2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46598289.716129035"/>
    <m/>
  </r>
  <r>
    <n v="1"/>
    <x v="0"/>
    <s v="1.1"/>
    <x v="0"/>
    <s v="1.1"/>
    <s v="Garantizar el acceso a una educación inclusiva de niños, niñas, jóvenes y adultos, con atención preferencial de la población en situación de discapacidad y víctimas del conflicto armado; en condiciones de permanencia, pertinencia, calidad, gratuidad y en ambientes educativos propicios, con promoción de las competencias básicas, laborales y valores que les permitan un mejor desempeño social y productivo, así como la construcción de un proyecto de vida personal y profesional exitoso, de esta manera se pretende coadyuvar a la formación de seres humanos íntegros, responsables y comprometidos con el desarrollo y la construcción de la Paz que espera la sociedad colombiana."/>
    <s v="1.1.1"/>
    <x v="0"/>
    <n v="2201044"/>
    <s v="Servicios conexos a la prestación del servicio educativo oficial"/>
    <n v="220104400"/>
    <s v="Docentes beneficiados "/>
    <s v="Número"/>
    <m/>
    <n v="0"/>
    <n v="20"/>
    <n v="5"/>
    <n v="5"/>
    <n v="5"/>
    <n v="5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46598289.716129035"/>
    <m/>
  </r>
  <r>
    <n v="1"/>
    <x v="0"/>
    <s v="1.1"/>
    <x v="0"/>
    <s v="1.1"/>
    <s v="Garantizar el acceso a una educación inclusiva de niños, niñas, jóvenes y adultos, con atención preferencial de la población en situación de discapacidad y víctimas del conflicto armado; en condiciones de permanencia, pertinencia, calidad, gratuidad y en ambientes educativos propicios, con promoción de las competencias básicas, laborales y valores que les permitan un mejor desempeño social y productivo, así como la construcción de un proyecto de vida personal y profesional exitoso, de esta manera se pretende coadyuvar a la formación de seres humanos íntegros, responsables y comprometidos con el desarrollo y la construcción de la Paz que espera la sociedad colombiana."/>
    <s v="1.1.1"/>
    <x v="0"/>
    <n v="2201043"/>
    <s v="Servicios de gestión del riesgo físico en estudiantes y docentes"/>
    <n v="220104300"/>
    <s v="Coberturas obtenidas"/>
    <s v="Número"/>
    <m/>
    <n v="0"/>
    <n v="1100"/>
    <n v="275"/>
    <n v="275"/>
    <n v="275"/>
    <n v="275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46598289.716129035"/>
    <m/>
  </r>
  <r>
    <n v="1"/>
    <x v="0"/>
    <s v="1.1"/>
    <x v="0"/>
    <s v="1.1"/>
    <s v="Garantizar el acceso a una educación inclusiva de niños, niñas, jóvenes y adultos, con atención preferencial de la población en situación de discapacidad y víctimas del conflicto armado; en condiciones de permanencia, pertinencia, calidad, gratuidad y en ambientes educativos propicios, con promoción de las competencias básicas, laborales y valores que les permitan un mejor desempeño social y productivo, así como la construcción de un proyecto de vida personal y profesional exitoso, de esta manera se pretende coadyuvar a la formación de seres humanos íntegros, responsables y comprometidos con el desarrollo y la construcción de la Paz que espera la sociedad colombiana."/>
    <s v="1.1.1"/>
    <x v="0"/>
    <n v="2201049"/>
    <s v="Servicio de educación informal"/>
    <n v="220104900"/>
    <s v="Personas beneficiadas con procesos de formación informal"/>
    <s v="Número"/>
    <m/>
    <n v="0"/>
    <n v="300"/>
    <n v="75"/>
    <n v="75"/>
    <n v="75"/>
    <n v="75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46598289.716129035"/>
    <m/>
  </r>
  <r>
    <n v="1"/>
    <x v="0"/>
    <s v="1.1"/>
    <x v="0"/>
    <s v="1.1"/>
    <s v="Garantizar el acceso a una educación inclusiva de niños, niñas, jóvenes y adultos, con atención preferencial de la población en situación de discapacidad y víctimas del conflicto armado; en condiciones de permanencia, pertinencia, calidad, gratuidad y en ambientes educativos propicios, con promoción de las competencias básicas, laborales y valores que les permitan un mejor desempeño social y productivo, así como la construcción de un proyecto de vida personal y profesional exitoso, de esta manera se pretende coadyuvar a la formación de seres humanos íntegros, responsables y comprometidos con el desarrollo y la construcción de la Paz que espera la sociedad colombiana."/>
    <s v="1.1.1"/>
    <x v="0"/>
    <n v="2201042"/>
    <s v="Servicios de atención psicosocial a estudiantes y docentes"/>
    <n v="220104200"/>
    <s v="Personas atendidas "/>
    <s v="Número"/>
    <m/>
    <n v="0"/>
    <n v="40"/>
    <n v="4"/>
    <n v="4"/>
    <n v="4"/>
    <n v="4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46598289.716129035"/>
    <m/>
  </r>
  <r>
    <n v="1"/>
    <x v="0"/>
    <s v="1.1"/>
    <x v="0"/>
    <s v="1.1"/>
    <s v="Garantizar el acceso a una educación inclusiva de niños, niñas, jóvenes y adultos, con atención preferencial de la población en situación de discapacidad y víctimas del conflicto armado; en condiciones de permanencia, pertinencia, calidad, gratuidad y en ambientes educativos propicios, con promoción de las competencias básicas, laborales y valores que les permitan un mejor desempeño social y productivo, así como la construcción de un proyecto de vida personal y profesional exitoso, de esta manera se pretende coadyuvar a la formación de seres humanos íntegros, responsables y comprometidos con el desarrollo y la construcción de la Paz que espera la sociedad colombiana."/>
    <s v="1.1.2"/>
    <x v="1"/>
    <n v="2202005"/>
    <s v="Servicio de fomento para el acceso a la educación superior o terciaria"/>
    <n v="220200500"/>
    <s v="Beneficiarios de estrategias o programas de  fomento para el acceso a la educación superior o terciaria"/>
    <s v="Número"/>
    <m/>
    <n v="0"/>
    <n v="20"/>
    <n v="5"/>
    <n v="5"/>
    <n v="5"/>
    <n v="5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46598289.716129035"/>
    <m/>
  </r>
  <r>
    <n v="1"/>
    <x v="0"/>
    <s v="1.1"/>
    <x v="0"/>
    <s v="1.1"/>
    <s v="Garantizar el acceso a una educación inclusiva de niños, niñas, jóvenes y adultos, con atención preferencial de la población en situación de discapacidad y víctimas del conflicto armado; en condiciones de permanencia, pertinencia, calidad, gratuidad y en ambientes educativos propicios, con promoción de las competencias básicas, laborales y valores que les permitan un mejor desempeño social y productivo, así como la construcción de un proyecto de vida personal y profesional exitoso, de esta manera se pretende coadyuvar a la formación de seres humanos íntegros, responsables y comprometidos con el desarrollo y la construcción de la Paz que espera la sociedad colombiana."/>
    <s v="1.1.2"/>
    <x v="1"/>
    <n v="2202009"/>
    <s v="Servicio de apoyo financiero para el acceso y permanencia a la educación superior o terciaria"/>
    <n v="220200900"/>
    <s v="Beneficiarios de estrategias o programas de  apoyo financiero para el acceso y permanencia en la educación superior  o terciaria"/>
    <s v="Número"/>
    <m/>
    <n v="0"/>
    <n v="10"/>
    <n v="2"/>
    <n v="3"/>
    <n v="3"/>
    <n v="2"/>
    <n v="2979533.3333333335"/>
    <n v="0"/>
    <n v="10812446.258064516"/>
    <n v="0"/>
    <n v="0"/>
    <n v="9507165.2666666675"/>
    <n v="0"/>
    <n v="0"/>
    <n v="0"/>
    <n v="0"/>
    <n v="0"/>
    <n v="23299144.858064517"/>
    <n v="2979533.3333333335"/>
    <n v="0"/>
    <n v="10812446.258064516"/>
    <n v="0"/>
    <n v="0"/>
    <n v="9507165.2666666675"/>
    <n v="0"/>
    <n v="0"/>
    <n v="0"/>
    <n v="0"/>
    <n v="0"/>
    <n v="23299144.858064517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69897434.574193552"/>
    <m/>
  </r>
  <r>
    <n v="1"/>
    <x v="0"/>
    <s v="1.1"/>
    <x v="0"/>
    <s v="1.1"/>
    <s v="Garantizar el acceso a una educación inclusiva de niños, niñas, jóvenes y adultos, con atención preferencial de la población en situación de discapacidad y víctimas del conflicto armado; en condiciones de permanencia, pertinencia, calidad, gratuidad y en ambientes educativos propicios, con promoción de las competencias básicas, laborales y valores que les permitan un mejor desempeño social y productivo, así como la construcción de un proyecto de vida personal y profesional exitoso, de esta manera se pretende coadyuvar a la formación de seres humanos íntegros, responsables y comprometidos con el desarrollo y la construcción de la Paz que espera la sociedad colombiana."/>
    <s v="1.1.2"/>
    <x v="1"/>
    <n v="2202013"/>
    <s v="Servicio de articulación entre la educación superior o terciaria y el sector productivo."/>
    <n v="220201300"/>
    <s v="Programas y proyectos de educación o investigación articulados con el sector productivo "/>
    <s v="Número"/>
    <m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23299144.858064517"/>
    <m/>
  </r>
  <r>
    <n v="1"/>
    <x v="0"/>
    <s v="1.1"/>
    <x v="0"/>
    <s v="1.1"/>
    <s v="Garantizar el acceso a una educación inclusiva de niños, niñas, jóvenes y adultos, con atención preferencial de la población en situación de discapacidad y víctimas del conflicto armado; en condiciones de permanencia, pertinencia, calidad, gratuidad y en ambientes educativos propicios, con promoción de las competencias básicas, laborales y valores que les permitan un mejor desempeño social y productivo, así como la construcción de un proyecto de vida personal y profesional exitoso, de esta manera se pretende coadyuvar a la formación de seres humanos íntegros, responsables y comprometidos con el desarrollo y la construcción de la Paz que espera la sociedad colombiana."/>
    <s v="1.1.2"/>
    <x v="1"/>
    <n v="2202024"/>
    <s v="Servicio de divulgación para la educación superior o terciaria"/>
    <n v="220202400"/>
    <s v="Estrategias  divulgación implementadas"/>
    <s v="Número"/>
    <m/>
    <n v="0"/>
    <n v="4"/>
    <n v="1"/>
    <n v="1"/>
    <n v="1"/>
    <n v="1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1489766.6666666667"/>
    <n v="0"/>
    <n v="5406223.1290322579"/>
    <n v="0"/>
    <n v="0"/>
    <n v="4753582.6333333338"/>
    <n v="0"/>
    <n v="0"/>
    <n v="0"/>
    <n v="0"/>
    <n v="0"/>
    <n v="11649572.429032259"/>
    <n v="46598289.716129035"/>
    <m/>
  </r>
  <r>
    <n v="1"/>
    <x v="0"/>
    <s v="1.2"/>
    <x v="1"/>
    <s v="1.2"/>
    <s v="Fortalecer la prestación primaria de los servicios de salud en la ESE y desarrollar conjuntamente estrategias para la descentralización y humanización de la atención, principalmente en los servicios de promoción y prevención, salud oral y control del riesgo de contagio de enfermedades. Incrementando la cobertura, acceso, calidad, eficiencia y efectividad de los programas en salud a fin de disminuir las desigualdades sociales y generar condiciones óptimas de bienestar físico, mental, emocional y psicosocial en la población angelopolitana. Así mismo, realizar constante seguimiento y control a las entidades prestadoras de servicios de salud EPS para el cumplimiento de sus obligaciones con el sistema de seguridad social en salud del municipio."/>
    <s v="1.2.1"/>
    <x v="2"/>
    <n v="1901020"/>
    <s v="Servicio de información de vigilancia epidemiológica"/>
    <n v="190102000"/>
    <s v="Eventos de interés en salud pública vigilados "/>
    <s v="Número"/>
    <m/>
    <n v="0"/>
    <n v="4"/>
    <n v="1"/>
    <n v="1"/>
    <n v="1"/>
    <n v="1"/>
    <n v="0"/>
    <n v="0"/>
    <n v="0"/>
    <n v="94959957.454545453"/>
    <n v="0"/>
    <n v="0"/>
    <n v="0"/>
    <n v="0"/>
    <n v="24327949.636363637"/>
    <n v="0"/>
    <n v="138826727.63636363"/>
    <n v="258114634.72727272"/>
    <n v="0"/>
    <n v="0"/>
    <n v="0"/>
    <n v="94959957.454545453"/>
    <n v="0"/>
    <n v="0"/>
    <n v="0"/>
    <n v="0"/>
    <n v="24327949.636363637"/>
    <n v="0"/>
    <n v="138826727.63636363"/>
    <n v="258114634.72727272"/>
    <n v="0"/>
    <n v="0"/>
    <n v="0"/>
    <n v="94959957.454545453"/>
    <n v="0"/>
    <n v="0"/>
    <n v="0"/>
    <n v="0"/>
    <n v="24327949.636363637"/>
    <n v="0"/>
    <n v="138826727.63636363"/>
    <n v="258114634.72727272"/>
    <n v="0"/>
    <n v="0"/>
    <n v="0"/>
    <n v="94959957.454545453"/>
    <n v="0"/>
    <n v="0"/>
    <n v="0"/>
    <n v="0"/>
    <n v="24327949.636363637"/>
    <n v="0"/>
    <n v="138826727.63636363"/>
    <n v="258114634.72727272"/>
    <n v="1032458538.9090909"/>
    <m/>
  </r>
  <r>
    <n v="1"/>
    <x v="0"/>
    <s v="1.2"/>
    <x v="1"/>
    <s v="1.2"/>
    <s v="Fortalecer la prestación primaria de los servicios de salud en la ESE y desarrollar conjuntamente estrategias para la descentralización y humanización de la atención, principalmente en los servicios de promoción y prevención, salud oral y control del riesgo de contagio de enfermedades. Incrementando la cobertura, acceso, calidad, eficiencia y efectividad de los programas en salud a fin de disminuir las desigualdades sociales y generar condiciones óptimas de bienestar físico, mental, emocional y psicosocial en la población angelopolitana. Así mismo, realizar constante seguimiento y control a las entidades prestadoras de servicios de salud EPS para el cumplimiento de sus obligaciones con el sistema de seguridad social en salud del municipio."/>
    <s v="1.2.1"/>
    <x v="2"/>
    <n v="1901007"/>
    <s v="Servicio de promoción social para poblaciones vulnerables"/>
    <n v="190100700"/>
    <s v="Personas atendida en acciones de promoción social  para poblaciones vulnerables"/>
    <s v="Número"/>
    <m/>
    <n v="0"/>
    <n v="600"/>
    <n v="150"/>
    <n v="150"/>
    <n v="150"/>
    <n v="150"/>
    <n v="0"/>
    <n v="0"/>
    <n v="0"/>
    <n v="94959957.454545453"/>
    <n v="0"/>
    <n v="0"/>
    <n v="0"/>
    <n v="0"/>
    <n v="24327949.636363637"/>
    <n v="0"/>
    <n v="138826727.63636363"/>
    <n v="258114634.72727272"/>
    <n v="0"/>
    <n v="0"/>
    <n v="0"/>
    <n v="94959957.454545453"/>
    <n v="0"/>
    <n v="0"/>
    <n v="0"/>
    <n v="0"/>
    <n v="24327949.636363637"/>
    <n v="0"/>
    <n v="138826727.63636363"/>
    <n v="258114634.72727272"/>
    <n v="0"/>
    <n v="0"/>
    <n v="0"/>
    <n v="94959957.454545453"/>
    <n v="0"/>
    <n v="0"/>
    <n v="0"/>
    <n v="0"/>
    <n v="24327949.636363637"/>
    <n v="0"/>
    <n v="138826727.63636363"/>
    <n v="258114634.72727272"/>
    <n v="0"/>
    <n v="0"/>
    <n v="0"/>
    <n v="94959957.454545453"/>
    <n v="0"/>
    <n v="0"/>
    <n v="0"/>
    <n v="0"/>
    <n v="24327949.636363637"/>
    <n v="0"/>
    <n v="138826727.63636363"/>
    <n v="258114634.72727272"/>
    <n v="1032458538.9090909"/>
    <m/>
  </r>
  <r>
    <n v="1"/>
    <x v="0"/>
    <s v="1.2"/>
    <x v="1"/>
    <s v="1.2"/>
    <s v="Fortalecer la prestación primaria de los servicios de salud en la ESE y desarrollar conjuntamente estrategias para la descentralización y humanización de la atención, principalmente en los servicios de promoción y prevención, salud oral y control del riesgo de contagio de enfermedades. Incrementando la cobertura, acceso, calidad, eficiencia y efectividad de los programas en salud a fin de disminuir las desigualdades sociales y generar condiciones óptimas de bienestar físico, mental, emocional y psicosocial en la población angelopolitana. Así mismo, realizar constante seguimiento y control a las entidades prestadoras de servicios de salud EPS para el cumplimiento de sus obligaciones con el sistema de seguridad social en salud del municipio."/>
    <s v="1.2.1"/>
    <x v="2"/>
    <n v="1901084"/>
    <s v="Servicio de información de la planeación, ejecución, monitoreo y evaluación del Plan de Intervenciones Colectivas"/>
    <n v="190108400"/>
    <s v="Informes efectivamente requeridos y empleados con respecto a la planeación, ejecución, monitoreo y evaluación del Plan de Intervenciones Colectivas."/>
    <s v="Número"/>
    <m/>
    <n v="0"/>
    <n v="4"/>
    <n v="1"/>
    <n v="1"/>
    <n v="1"/>
    <n v="1"/>
    <n v="0"/>
    <n v="0"/>
    <n v="0"/>
    <n v="94959957.454545453"/>
    <n v="0"/>
    <n v="0"/>
    <n v="0"/>
    <n v="0"/>
    <n v="24327949.636363637"/>
    <n v="0"/>
    <n v="138826727.63636363"/>
    <n v="258114634.72727272"/>
    <n v="0"/>
    <n v="0"/>
    <n v="0"/>
    <n v="94959957.454545453"/>
    <n v="0"/>
    <n v="0"/>
    <n v="0"/>
    <n v="0"/>
    <n v="24327949.636363637"/>
    <n v="0"/>
    <n v="138826727.63636363"/>
    <n v="258114634.72727272"/>
    <n v="0"/>
    <n v="0"/>
    <n v="0"/>
    <n v="94959957.454545453"/>
    <n v="0"/>
    <n v="0"/>
    <n v="0"/>
    <n v="0"/>
    <n v="24327949.636363637"/>
    <n v="0"/>
    <n v="138826727.63636363"/>
    <n v="258114634.72727272"/>
    <n v="0"/>
    <n v="0"/>
    <n v="0"/>
    <n v="94959957.454545453"/>
    <n v="0"/>
    <n v="0"/>
    <n v="0"/>
    <n v="0"/>
    <n v="24327949.636363637"/>
    <n v="0"/>
    <n v="138826727.63636363"/>
    <n v="258114634.72727272"/>
    <n v="1032458538.9090909"/>
    <m/>
  </r>
  <r>
    <n v="1"/>
    <x v="0"/>
    <s v="1.2"/>
    <x v="1"/>
    <s v="1.2"/>
    <s v="Fortalecer la prestación primaria de los servicios de salud en la ESE y desarrollar conjuntamente estrategias para la descentralización y humanización de la atención, principalmente en los servicios de promoción y prevención, salud oral y control del riesgo de contagio de enfermedades. Incrementando la cobertura, acceso, calidad, eficiencia y efectividad de los programas en salud a fin de disminuir las desigualdades sociales y generar condiciones óptimas de bienestar físico, mental, emocional y psicosocial en la población angelopolitana. Así mismo, realizar constante seguimiento y control a las entidades prestadoras de servicios de salud EPS para el cumplimiento de sus obligaciones con el sistema de seguridad social en salud del municipio."/>
    <s v="1.2.1"/>
    <x v="2"/>
    <n v="1901136"/>
    <s v="Servicio de divulgación y comunicación de estrategias de salud y promoción social"/>
    <n v="190113600"/>
    <s v="Campañas de promoción y prevención producidas"/>
    <s v="Número"/>
    <m/>
    <n v="0"/>
    <n v="4"/>
    <n v="1"/>
    <n v="1"/>
    <n v="1"/>
    <n v="1"/>
    <n v="0"/>
    <n v="0"/>
    <n v="0"/>
    <n v="94959957.454545453"/>
    <n v="0"/>
    <n v="0"/>
    <n v="0"/>
    <n v="0"/>
    <n v="24327949.636363637"/>
    <n v="0"/>
    <n v="138826727.63636363"/>
    <n v="258114634.72727272"/>
    <n v="0"/>
    <n v="0"/>
    <n v="0"/>
    <n v="94959957.454545453"/>
    <n v="0"/>
    <n v="0"/>
    <n v="0"/>
    <n v="0"/>
    <n v="24327949.636363637"/>
    <n v="0"/>
    <n v="138826727.63636363"/>
    <n v="258114634.72727272"/>
    <n v="0"/>
    <n v="0"/>
    <n v="0"/>
    <n v="94959957.454545453"/>
    <n v="0"/>
    <n v="0"/>
    <n v="0"/>
    <n v="0"/>
    <n v="24327949.636363637"/>
    <n v="0"/>
    <n v="138826727.63636363"/>
    <n v="258114634.72727272"/>
    <n v="0"/>
    <n v="0"/>
    <n v="0"/>
    <n v="94959957.454545453"/>
    <n v="0"/>
    <n v="0"/>
    <n v="0"/>
    <n v="0"/>
    <n v="24327949.636363637"/>
    <n v="0"/>
    <n v="138826727.63636363"/>
    <n v="258114634.72727272"/>
    <n v="1032458538.9090909"/>
    <m/>
  </r>
  <r>
    <n v="1"/>
    <x v="0"/>
    <s v="1.2"/>
    <x v="1"/>
    <s v="1.2"/>
    <s v="Fortalecer la prestación primaria de los servicios de salud en la ESE y desarrollar conjuntamente estrategias para la descentralización y humanización de la atención, principalmente en los servicios de promoción y prevención, salud oral y control del riesgo de contagio de enfermedades. Incrementando la cobertura, acceso, calidad, eficiencia y efectividad de los programas en salud a fin de disminuir las desigualdades sociales y generar condiciones óptimas de bienestar físico, mental, emocional y psicosocial en la población angelopolitana. Así mismo, realizar constante seguimiento y control a las entidades prestadoras de servicios de salud EPS para el cumplimiento de sus obligaciones con el sistema de seguridad social en salud del municipio."/>
    <s v="1.2.1"/>
    <x v="2"/>
    <n v="1901127"/>
    <s v="Servicio de promoción de modos, condiciones y estilos de vida saludables"/>
    <n v="190112700"/>
    <s v="Campañas de promoción de modos, condiciones y estilos de vida saludables implementadas"/>
    <s v="Número"/>
    <m/>
    <n v="0"/>
    <n v="4"/>
    <n v="1"/>
    <n v="1"/>
    <n v="1"/>
    <n v="1"/>
    <n v="0"/>
    <n v="0"/>
    <n v="0"/>
    <n v="94959957.454545453"/>
    <n v="0"/>
    <n v="0"/>
    <n v="0"/>
    <n v="0"/>
    <n v="24327949.636363637"/>
    <n v="0"/>
    <n v="138826727.63636363"/>
    <n v="258114634.72727272"/>
    <n v="0"/>
    <n v="0"/>
    <n v="0"/>
    <n v="94959957.454545453"/>
    <n v="0"/>
    <n v="0"/>
    <n v="0"/>
    <n v="0"/>
    <n v="24327949.636363637"/>
    <n v="0"/>
    <n v="138826727.63636363"/>
    <n v="258114634.72727272"/>
    <n v="0"/>
    <n v="0"/>
    <n v="0"/>
    <n v="94959957.454545453"/>
    <n v="0"/>
    <n v="0"/>
    <n v="0"/>
    <n v="0"/>
    <n v="24327949.636363637"/>
    <n v="0"/>
    <n v="138826727.63636363"/>
    <n v="258114634.72727272"/>
    <n v="0"/>
    <n v="0"/>
    <n v="0"/>
    <n v="94959957.454545453"/>
    <n v="0"/>
    <n v="0"/>
    <n v="0"/>
    <n v="0"/>
    <n v="24327949.636363637"/>
    <n v="0"/>
    <n v="138826727.63636363"/>
    <n v="258114634.72727272"/>
    <n v="1032458538.9090909"/>
    <m/>
  </r>
  <r>
    <n v="1"/>
    <x v="0"/>
    <s v="1.2"/>
    <x v="1"/>
    <s v="1.2"/>
    <s v="Fortalecer la prestación primaria de los servicios de salud en la ESE y desarrollar conjuntamente estrategias para la descentralización y humanización de la atención, principalmente en los servicios de promoción y prevención, salud oral y control del riesgo de contagio de enfermedades. Incrementando la cobertura, acceso, calidad, eficiencia y efectividad de los programas en salud a fin de disminuir las desigualdades sociales y generar condiciones óptimas de bienestar físico, mental, emocional y psicosocial en la población angelopolitana. Así mismo, realizar constante seguimiento y control a las entidades prestadoras de servicios de salud EPS para el cumplimiento de sus obligaciones con el sistema de seguridad social en salud del municipio."/>
    <s v="1.2.1"/>
    <x v="2"/>
    <n v="1901126"/>
    <s v="Servicio de promoción en temas de hábitat saludable"/>
    <n v="190112600"/>
    <s v="Campañas de promoción en temas de hábitat saludable implementadas"/>
    <s v="Número"/>
    <m/>
    <n v="0"/>
    <n v="4"/>
    <n v="1"/>
    <n v="1"/>
    <n v="1"/>
    <n v="1"/>
    <n v="0"/>
    <n v="0"/>
    <n v="0"/>
    <n v="94959957.454545453"/>
    <n v="0"/>
    <n v="0"/>
    <n v="0"/>
    <n v="0"/>
    <n v="24327949.636363637"/>
    <n v="0"/>
    <n v="138826727.63636363"/>
    <n v="258114634.72727272"/>
    <n v="0"/>
    <n v="0"/>
    <n v="0"/>
    <n v="94959957.454545453"/>
    <n v="0"/>
    <n v="0"/>
    <n v="0"/>
    <n v="0"/>
    <n v="24327949.636363637"/>
    <n v="0"/>
    <n v="138826727.63636363"/>
    <n v="258114634.72727272"/>
    <n v="0"/>
    <n v="0"/>
    <n v="0"/>
    <n v="94959957.454545453"/>
    <n v="0"/>
    <n v="0"/>
    <n v="0"/>
    <n v="0"/>
    <n v="24327949.636363637"/>
    <n v="0"/>
    <n v="138826727.63636363"/>
    <n v="258114634.72727272"/>
    <n v="0"/>
    <n v="0"/>
    <n v="0"/>
    <n v="94959957.454545453"/>
    <n v="0"/>
    <n v="0"/>
    <n v="0"/>
    <n v="0"/>
    <n v="24327949.636363637"/>
    <n v="0"/>
    <n v="138826727.63636363"/>
    <n v="258114634.72727272"/>
    <n v="1032458538.9090909"/>
    <m/>
  </r>
  <r>
    <n v="1"/>
    <x v="0"/>
    <s v="1.2"/>
    <x v="1"/>
    <s v="1.2"/>
    <s v="Fortalecer la prestación primaria de los servicios de salud en la ESE y desarrollar conjuntamente estrategias para la descentralización y humanización de la atención, principalmente en los servicios de promoción y prevención, salud oral y control del riesgo de contagio de enfermedades. Incrementando la cobertura, acceso, calidad, eficiencia y efectividad de los programas en salud a fin de disminuir las desigualdades sociales y generar condiciones óptimas de bienestar físico, mental, emocional y psicosocial en la población angelopolitana. Así mismo, realizar constante seguimiento y control a las entidades prestadoras de servicios de salud EPS para el cumplimiento de sus obligaciones con el sistema de seguridad social en salud del municipio."/>
    <s v="1.2.1"/>
    <x v="2"/>
    <n v="1901130"/>
    <s v="Servicio de promoción en temas seguridad y salud en el trabajo"/>
    <n v="190113000"/>
    <s v="Campañas de promoción en temas seguridad y salud en el trabajo implementadas"/>
    <s v="Número"/>
    <m/>
    <n v="0"/>
    <n v="4"/>
    <n v="1"/>
    <n v="1"/>
    <n v="1"/>
    <n v="1"/>
    <n v="0"/>
    <n v="0"/>
    <n v="0"/>
    <n v="189919914.90909091"/>
    <n v="0"/>
    <n v="0"/>
    <n v="0"/>
    <n v="0"/>
    <n v="48655899.272727273"/>
    <n v="0"/>
    <n v="277653455.27272725"/>
    <n v="516229269.45454544"/>
    <n v="0"/>
    <n v="0"/>
    <n v="0"/>
    <n v="189919914.90909091"/>
    <n v="0"/>
    <n v="0"/>
    <n v="0"/>
    <n v="0"/>
    <n v="48655899.272727273"/>
    <n v="0"/>
    <n v="277653455.27272725"/>
    <n v="516229269.45454544"/>
    <n v="0"/>
    <n v="0"/>
    <n v="0"/>
    <n v="94959957.454545453"/>
    <n v="0"/>
    <n v="0"/>
    <n v="0"/>
    <n v="0"/>
    <n v="24327949.636363637"/>
    <n v="0"/>
    <n v="138826727.63636363"/>
    <n v="258114634.72727272"/>
    <n v="0"/>
    <n v="0"/>
    <n v="0"/>
    <n v="94959957.454545453"/>
    <n v="0"/>
    <n v="0"/>
    <n v="0"/>
    <n v="0"/>
    <n v="24327949.636363637"/>
    <n v="0"/>
    <n v="138826727.63636363"/>
    <n v="258114634.72727272"/>
    <n v="1548687808.3636363"/>
    <m/>
  </r>
  <r>
    <n v="1"/>
    <x v="0"/>
    <s v="1.2"/>
    <x v="1"/>
    <s v="1.2"/>
    <s v="Fortalecer la prestación primaria de los servicios de salud en la ESE y desarrollar conjuntamente estrategias para la descentralización y humanización de la atención, principalmente en los servicios de promoción y prevención, salud oral y control del riesgo de contagio de enfermedades. Incrementando la cobertura, acceso, calidad, eficiencia y efectividad de los programas en salud a fin de disminuir las desigualdades sociales y generar condiciones óptimas de bienestar físico, mental, emocional y psicosocial en la población angelopolitana. Así mismo, realizar constante seguimiento y control a las entidades prestadoras de servicios de salud EPS para el cumplimiento de sus obligaciones con el sistema de seguridad social en salud del municipio."/>
    <s v="1.2.1"/>
    <x v="2"/>
    <n v="1906026"/>
    <s v="Servicio de apoyo para la dotación hospitalaria"/>
    <n v="190602601"/>
    <s v="Sedes dotadas"/>
    <s v="Número"/>
    <m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959957.454545453"/>
    <n v="0"/>
    <n v="0"/>
    <n v="0"/>
    <n v="0"/>
    <n v="24327949.636363637"/>
    <n v="0"/>
    <n v="138826727.63636363"/>
    <n v="258114634.72727272"/>
    <n v="0"/>
    <n v="0"/>
    <n v="0"/>
    <n v="94959957.454545453"/>
    <n v="0"/>
    <n v="0"/>
    <n v="0"/>
    <n v="0"/>
    <n v="24327949.636363637"/>
    <n v="0"/>
    <n v="138826727.63636363"/>
    <n v="258114634.72727272"/>
    <n v="516229269.45454544"/>
    <m/>
  </r>
  <r>
    <n v="1"/>
    <x v="0"/>
    <s v="1.2"/>
    <x v="1"/>
    <s v="1.2"/>
    <s v="Fortalecer la prestación primaria de los servicios de salud en la ESE y desarrollar conjuntamente estrategias para la descentralización y humanización de la atención, principalmente en los servicios de promoción y prevención, salud oral y control del riesgo de contagio de enfermedades. Incrementando la cobertura, acceso, calidad, eficiencia y efectividad de los programas en salud a fin de disminuir las desigualdades sociales y generar condiciones óptimas de bienestar físico, mental, emocional y psicosocial en la población angelopolitana. Así mismo, realizar constante seguimiento y control a las entidades prestadoras de servicios de salud EPS para el cumplimiento de sus obligaciones con el sistema de seguridad social en salud del municipio."/>
    <s v="1.2.1"/>
    <x v="2"/>
    <n v="1906030"/>
    <s v="Servicio de atención en salud a la población"/>
    <n v="190603000"/>
    <s v="Personas atendidas con servicio de salud"/>
    <s v="Número"/>
    <m/>
    <n v="0"/>
    <n v="2500"/>
    <n v="625"/>
    <n v="625"/>
    <n v="625"/>
    <n v="625"/>
    <n v="0"/>
    <n v="0"/>
    <n v="0"/>
    <n v="94959957.454545453"/>
    <n v="0"/>
    <n v="0"/>
    <n v="0"/>
    <n v="0"/>
    <n v="24327949.636363637"/>
    <n v="0"/>
    <n v="138826727.63636363"/>
    <n v="258114634.72727272"/>
    <n v="0"/>
    <n v="0"/>
    <n v="0"/>
    <n v="94959957.454545453"/>
    <n v="0"/>
    <n v="0"/>
    <n v="0"/>
    <n v="0"/>
    <n v="24327949.636363637"/>
    <n v="0"/>
    <n v="138826727.63636363"/>
    <n v="258114634.72727272"/>
    <n v="0"/>
    <n v="0"/>
    <n v="0"/>
    <n v="94959957.454545453"/>
    <n v="0"/>
    <n v="0"/>
    <n v="0"/>
    <n v="0"/>
    <n v="24327949.636363637"/>
    <n v="0"/>
    <n v="138826727.63636363"/>
    <n v="258114634.72727272"/>
    <n v="0"/>
    <n v="0"/>
    <n v="0"/>
    <n v="94959957.454545453"/>
    <n v="0"/>
    <n v="0"/>
    <n v="0"/>
    <n v="0"/>
    <n v="24327949.636363637"/>
    <n v="0"/>
    <n v="138826727.63636363"/>
    <n v="258114634.72727272"/>
    <n v="1032458538.9090909"/>
    <m/>
  </r>
  <r>
    <n v="1"/>
    <x v="0"/>
    <s v="1.2"/>
    <x v="1"/>
    <s v="1.2"/>
    <s v="Fortalecer la prestación primaria de los servicios de salud en la ESE y desarrollar conjuntamente estrategias para la descentralización y humanización de la atención, principalmente en los servicios de promoción y prevención, salud oral y control del riesgo de contagio de enfermedades. Incrementando la cobertura, acceso, calidad, eficiencia y efectividad de los programas en salud a fin de disminuir las desigualdades sociales y generar condiciones óptimas de bienestar físico, mental, emocional y psicosocial en la población angelopolitana. Así mismo, realizar constante seguimiento y control a las entidades prestadoras de servicios de salud EPS para el cumplimiento de sus obligaciones con el sistema de seguridad social en salud del municipio."/>
    <s v="1.2.1"/>
    <x v="2"/>
    <n v="1906032"/>
    <s v="Servicio de promoción de afiliaciones al régimen contributivo del Sistema General de Seguridad Social de las personas con capacidad de pago"/>
    <n v="190603200"/>
    <s v="Personas con capacidad de pago afiliadas"/>
    <s v="Número"/>
    <m/>
    <n v="0"/>
    <n v="4"/>
    <n v="1"/>
    <n v="1"/>
    <n v="1"/>
    <n v="1"/>
    <n v="0"/>
    <n v="0"/>
    <n v="0"/>
    <n v="189919914.90909091"/>
    <n v="0"/>
    <n v="0"/>
    <n v="0"/>
    <n v="0"/>
    <n v="48655899.272727273"/>
    <n v="0"/>
    <n v="277653455.27272725"/>
    <n v="516229269.45454544"/>
    <n v="0"/>
    <n v="0"/>
    <n v="0"/>
    <n v="189919914.90909091"/>
    <n v="0"/>
    <n v="0"/>
    <n v="0"/>
    <n v="0"/>
    <n v="48655899.272727273"/>
    <n v="0"/>
    <n v="277653455.27272725"/>
    <n v="516229269.45454544"/>
    <n v="0"/>
    <n v="0"/>
    <n v="0"/>
    <n v="94959957.454545453"/>
    <n v="0"/>
    <n v="0"/>
    <n v="0"/>
    <n v="0"/>
    <n v="24327949.636363637"/>
    <n v="0"/>
    <n v="138826727.63636363"/>
    <n v="258114634.72727272"/>
    <n v="0"/>
    <n v="0"/>
    <n v="0"/>
    <n v="94959957.454545453"/>
    <n v="0"/>
    <n v="0"/>
    <n v="0"/>
    <n v="0"/>
    <n v="24327949.636363637"/>
    <n v="0"/>
    <n v="138826727.63636363"/>
    <n v="258114634.72727272"/>
    <n v="1548687808.3636363"/>
    <m/>
  </r>
  <r>
    <n v="1"/>
    <x v="0"/>
    <s v="1.2"/>
    <x v="1"/>
    <s v="1.2"/>
    <s v="Fortalecer la prestación primaria de los servicios de salud en la ESE y desarrollar conjuntamente estrategias para la descentralización y humanización de la atención, principalmente en los servicios de promoción y prevención, salud oral y control del riesgo de contagio de enfermedades. Incrementando la cobertura, acceso, calidad, eficiencia y efectividad de los programas en salud a fin de disminuir las desigualdades sociales y generar condiciones óptimas de bienestar físico, mental, emocional y psicosocial en la población angelopolitana. Así mismo, realizar constante seguimiento y control a las entidades prestadoras de servicios de salud EPS para el cumplimiento de sus obligaciones con el sistema de seguridad social en salud del municipio."/>
    <s v="1.2.1"/>
    <x v="2"/>
    <n v="1906001"/>
    <s v="Hospitales de primer nivel de atención adecuados"/>
    <n v="190600100"/>
    <s v="Hospitales de primer nivel de atención adecuados"/>
    <s v="Número"/>
    <m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959957.454545453"/>
    <n v="0"/>
    <n v="0"/>
    <n v="0"/>
    <n v="0"/>
    <n v="24327949.636363637"/>
    <n v="0"/>
    <n v="138826727.63636363"/>
    <n v="258114634.72727272"/>
    <n v="0"/>
    <n v="0"/>
    <n v="0"/>
    <n v="94959957.454545453"/>
    <n v="0"/>
    <n v="0"/>
    <n v="0"/>
    <n v="0"/>
    <n v="24327949.636363637"/>
    <n v="0"/>
    <n v="138826727.63636363"/>
    <n v="258114634.72727272"/>
    <n v="516229269.45454544"/>
    <m/>
  </r>
  <r>
    <n v="1"/>
    <x v="0"/>
    <s v="1.2"/>
    <x v="1"/>
    <s v="1.2"/>
    <s v="Fortalecer la prestación primaria de los servicios de salud en la ESE y desarrollar conjuntamente estrategias para la descentralización y humanización de la atención, principalmente en los servicios de promoción y prevención, salud oral y control del riesgo de contagio de enfermedades. Incrementando la cobertura, acceso, calidad, eficiencia y efectividad de los programas en salud a fin de disminuir las desigualdades sociales y generar condiciones óptimas de bienestar físico, mental, emocional y psicosocial en la población angelopolitana. Así mismo, realizar constante seguimiento y control a las entidades prestadoras de servicios de salud EPS para el cumplimiento de sus obligaciones con el sistema de seguridad social en salud del municipio."/>
    <s v="1.2.2"/>
    <x v="3"/>
    <n v="1905019"/>
    <s v="Servicio de educación informal en temas de salud pública "/>
    <n v="190501900"/>
    <s v="Personas capacitadas"/>
    <s v="Número"/>
    <m/>
    <n v="0"/>
    <n v="100"/>
    <n v="25"/>
    <n v="25"/>
    <n v="25"/>
    <n v="25"/>
    <n v="0"/>
    <n v="0"/>
    <n v="0"/>
    <n v="15979985.199999999"/>
    <n v="0"/>
    <n v="0"/>
    <n v="0"/>
    <n v="0"/>
    <n v="0"/>
    <n v="0"/>
    <n v="0"/>
    <n v="15979985.199999999"/>
    <n v="0"/>
    <n v="0"/>
    <n v="0"/>
    <n v="15979985.199999999"/>
    <n v="0"/>
    <n v="0"/>
    <n v="0"/>
    <n v="0"/>
    <n v="0"/>
    <n v="0"/>
    <n v="0"/>
    <n v="15979985.199999999"/>
    <n v="0"/>
    <n v="0"/>
    <n v="0"/>
    <n v="7989992.5999999996"/>
    <n v="0"/>
    <n v="0"/>
    <n v="0"/>
    <n v="0"/>
    <n v="0"/>
    <n v="0"/>
    <n v="0"/>
    <n v="7989992.5999999996"/>
    <n v="0"/>
    <n v="0"/>
    <n v="0"/>
    <n v="7989992.5999999996"/>
    <n v="0"/>
    <n v="0"/>
    <n v="0"/>
    <n v="0"/>
    <n v="0"/>
    <n v="0"/>
    <n v="0"/>
    <n v="7989992.5999999996"/>
    <n v="47939955.600000001"/>
    <m/>
  </r>
  <r>
    <n v="1"/>
    <x v="0"/>
    <s v="1.2"/>
    <x v="1"/>
    <s v="1.2"/>
    <s v="Fortalecer la prestación primaria de los servicios de salud en la ESE y desarrollar conjuntamente estrategias para la descentralización y humanización de la atención, principalmente en los servicios de promoción y prevención, salud oral y control del riesgo de contagio de enfermedades. Incrementando la cobertura, acceso, calidad, eficiencia y efectividad de los programas en salud a fin de disminuir las desigualdades sociales y generar condiciones óptimas de bienestar físico, mental, emocional y psicosocial en la población angelopolitana. Así mismo, realizar constante seguimiento y control a las entidades prestadoras de servicios de salud EPS para el cumplimiento de sus obligaciones con el sistema de seguridad social en salud del municipio."/>
    <s v="1.2.2"/>
    <x v="3"/>
    <n v="1905017"/>
    <s v="Morgues construidas y dotadas"/>
    <n v="190501700"/>
    <s v="Morgues construidas y dotadas"/>
    <s v="Número"/>
    <m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89992.5999999996"/>
    <n v="0"/>
    <n v="0"/>
    <n v="0"/>
    <n v="0"/>
    <n v="0"/>
    <n v="0"/>
    <n v="0"/>
    <n v="7989992.5999999996"/>
    <n v="0"/>
    <n v="0"/>
    <n v="0"/>
    <n v="7989992.5999999996"/>
    <n v="0"/>
    <n v="0"/>
    <n v="0"/>
    <n v="0"/>
    <n v="0"/>
    <n v="0"/>
    <n v="0"/>
    <n v="7989992.5999999996"/>
    <n v="15979985.199999999"/>
    <m/>
  </r>
  <r>
    <n v="1"/>
    <x v="0"/>
    <s v="1.2"/>
    <x v="1"/>
    <s v="1.2"/>
    <s v="Fortalecer la prestación primaria de los servicios de salud en la ESE y desarrollar conjuntamente estrategias para la descentralización y humanización de la atención, principalmente en los servicios de promoción y prevención, salud oral y control del riesgo de contagio de enfermedades. Incrementando la cobertura, acceso, calidad, eficiencia y efectividad de los programas en salud a fin de disminuir las desigualdades sociales y generar condiciones óptimas de bienestar físico, mental, emocional y psicosocial en la población angelopolitana. Así mismo, realizar constante seguimiento y control a las entidades prestadoras de servicios de salud EPS para el cumplimiento de sus obligaciones con el sistema de seguridad social en salud del municipio."/>
    <s v="1.2.2"/>
    <x v="3"/>
    <n v="1905031"/>
    <s v="Servicios de promoción de la salud  y prevención de riesgos asociados a condiciones no transmisibles"/>
    <n v="190503100"/>
    <s v="Campañas de promoción de la salud  y prevención de riesgos asociados a condiciones no transmisibles implementadas"/>
    <s v="Número"/>
    <m/>
    <n v="0"/>
    <n v="4"/>
    <n v="1"/>
    <n v="1"/>
    <n v="1"/>
    <n v="1"/>
    <n v="0"/>
    <n v="0"/>
    <n v="0"/>
    <n v="7989992.5999999996"/>
    <n v="0"/>
    <n v="0"/>
    <n v="0"/>
    <n v="0"/>
    <n v="0"/>
    <n v="0"/>
    <n v="0"/>
    <n v="7989992.5999999996"/>
    <n v="0"/>
    <n v="0"/>
    <n v="0"/>
    <n v="7989992.5999999996"/>
    <n v="0"/>
    <n v="0"/>
    <n v="0"/>
    <n v="0"/>
    <n v="0"/>
    <n v="0"/>
    <n v="0"/>
    <n v="7989992.5999999996"/>
    <n v="0"/>
    <n v="0"/>
    <n v="0"/>
    <n v="7989992.5999999996"/>
    <n v="0"/>
    <n v="0"/>
    <n v="0"/>
    <n v="0"/>
    <n v="0"/>
    <n v="0"/>
    <n v="0"/>
    <n v="7989992.5999999996"/>
    <n v="0"/>
    <n v="0"/>
    <n v="0"/>
    <n v="7989992.5999999996"/>
    <n v="0"/>
    <n v="0"/>
    <n v="0"/>
    <n v="0"/>
    <n v="0"/>
    <n v="0"/>
    <n v="0"/>
    <n v="7989992.5999999996"/>
    <n v="31959970.399999999"/>
    <m/>
  </r>
  <r>
    <n v="1"/>
    <x v="0"/>
    <s v="1.2"/>
    <x v="1"/>
    <s v="1.2"/>
    <s v="Fortalecer la prestación primaria de los servicios de salud en la ESE y desarrollar conjuntamente estrategias para la descentralización y humanización de la atención, principalmente en los servicios de promoción y prevención, salud oral y control del riesgo de contagio de enfermedades. Incrementando la cobertura, acceso, calidad, eficiencia y efectividad de los programas en salud a fin de disminuir las desigualdades sociales y generar condiciones óptimas de bienestar físico, mental, emocional y psicosocial en la población angelopolitana. Así mismo, realizar constante seguimiento y control a las entidades prestadoras de servicios de salud EPS para el cumplimiento de sus obligaciones con el sistema de seguridad social en salud del municipio."/>
    <s v="1.2.2"/>
    <x v="3"/>
    <n v="1905020"/>
    <s v="Servicio de gestión del riesgo en temas de consumo de sustancias psicoactivas"/>
    <n v="190502000"/>
    <s v="Campañas de gestión del riesgo en temas de consumo de sustancias psicoactivas implementadas"/>
    <s v="Número"/>
    <m/>
    <n v="0"/>
    <n v="4"/>
    <n v="1"/>
    <n v="1"/>
    <n v="1"/>
    <n v="1"/>
    <n v="0"/>
    <n v="0"/>
    <n v="0"/>
    <n v="7989992.5999999996"/>
    <n v="0"/>
    <n v="0"/>
    <n v="0"/>
    <n v="0"/>
    <n v="0"/>
    <n v="0"/>
    <n v="0"/>
    <n v="7989992.5999999996"/>
    <n v="0"/>
    <n v="0"/>
    <n v="0"/>
    <n v="7989992.5999999996"/>
    <n v="0"/>
    <n v="0"/>
    <n v="0"/>
    <n v="0"/>
    <n v="0"/>
    <n v="0"/>
    <n v="0"/>
    <n v="7989992.5999999996"/>
    <n v="0"/>
    <n v="0"/>
    <n v="0"/>
    <n v="7989992.5999999996"/>
    <n v="0"/>
    <n v="0"/>
    <n v="0"/>
    <n v="0"/>
    <n v="0"/>
    <n v="0"/>
    <n v="0"/>
    <n v="7989992.5999999996"/>
    <n v="0"/>
    <n v="0"/>
    <n v="0"/>
    <n v="7989992.5999999996"/>
    <n v="0"/>
    <n v="0"/>
    <n v="0"/>
    <n v="0"/>
    <n v="0"/>
    <n v="0"/>
    <n v="0"/>
    <n v="7989992.5999999996"/>
    <n v="31959970.399999999"/>
    <m/>
  </r>
  <r>
    <n v="1"/>
    <x v="0"/>
    <s v="1.2"/>
    <x v="1"/>
    <s v="1.2"/>
    <s v="Fortalecer la prestación primaria de los servicios de salud en la ESE y desarrollar conjuntamente estrategias para la descentralización y humanización de la atención, principalmente en los servicios de promoción y prevención, salud oral y control del riesgo de contagio de enfermedades. Incrementando la cobertura, acceso, calidad, eficiencia y efectividad de los programas en salud a fin de disminuir las desigualdades sociales y generar condiciones óptimas de bienestar físico, mental, emocional y psicosocial en la población angelopolitana. Así mismo, realizar constante seguimiento y control a las entidades prestadoras de servicios de salud EPS para el cumplimiento de sus obligaciones con el sistema de seguridad social en salud del municipio."/>
    <s v="1.2.2"/>
    <x v="3"/>
    <n v="1905021"/>
    <s v="Servicio de gestión del riesgo en temas de salud sexual y reproductiva "/>
    <n v="190502100"/>
    <s v="Campañas de gestión del riesgo en temas de salud sexual y reproductiva implementadas"/>
    <s v="Número"/>
    <m/>
    <n v="0"/>
    <n v="4"/>
    <n v="1"/>
    <n v="1"/>
    <n v="1"/>
    <n v="1"/>
    <n v="0"/>
    <n v="0"/>
    <n v="0"/>
    <n v="7989992.5999999996"/>
    <n v="0"/>
    <n v="0"/>
    <n v="0"/>
    <n v="0"/>
    <n v="0"/>
    <n v="0"/>
    <n v="0"/>
    <n v="7989992.5999999996"/>
    <n v="0"/>
    <n v="0"/>
    <n v="0"/>
    <n v="7989992.5999999996"/>
    <n v="0"/>
    <n v="0"/>
    <n v="0"/>
    <n v="0"/>
    <n v="0"/>
    <n v="0"/>
    <n v="0"/>
    <n v="7989992.5999999996"/>
    <n v="0"/>
    <n v="0"/>
    <n v="0"/>
    <n v="7989992.5999999996"/>
    <n v="0"/>
    <n v="0"/>
    <n v="0"/>
    <n v="0"/>
    <n v="0"/>
    <n v="0"/>
    <n v="0"/>
    <n v="7989992.5999999996"/>
    <n v="0"/>
    <n v="0"/>
    <n v="0"/>
    <n v="7989992.5999999996"/>
    <n v="0"/>
    <n v="0"/>
    <n v="0"/>
    <n v="0"/>
    <n v="0"/>
    <n v="0"/>
    <n v="0"/>
    <n v="7989992.5999999996"/>
    <n v="31959970.399999999"/>
    <m/>
  </r>
  <r>
    <n v="1"/>
    <x v="0"/>
    <s v="1.2"/>
    <x v="1"/>
    <s v="1.2"/>
    <s v="Fortalecer la prestación primaria de los servicios de salud en la ESE y desarrollar conjuntamente estrategias para la descentralización y humanización de la atención, principalmente en los servicios de promoción y prevención, salud oral y control del riesgo de contagio de enfermedades. Incrementando la cobertura, acceso, calidad, eficiencia y efectividad de los programas en salud a fin de disminuir las desigualdades sociales y generar condiciones óptimas de bienestar físico, mental, emocional y psicosocial en la población angelopolitana. Así mismo, realizar constante seguimiento y control a las entidades prestadoras de servicios de salud EPS para el cumplimiento de sus obligaciones con el sistema de seguridad social en salud del municipio."/>
    <s v="1.2.2"/>
    <x v="3"/>
    <n v="1905024"/>
    <s v="Servicio de gestión del riesgo para abordar situaciones de salud relacionadas con condiciones ambientales"/>
    <n v="190502400"/>
    <s v="Campañas de gestión del riesgo para abordar situaciones de salud relacionadas con condiciones ambientales implementadas"/>
    <s v="Número"/>
    <m/>
    <n v="0"/>
    <n v="4"/>
    <n v="1"/>
    <n v="1"/>
    <n v="1"/>
    <n v="1"/>
    <n v="0"/>
    <n v="0"/>
    <n v="0"/>
    <n v="7989992.5999999996"/>
    <n v="0"/>
    <n v="0"/>
    <n v="0"/>
    <n v="0"/>
    <n v="0"/>
    <n v="0"/>
    <n v="0"/>
    <n v="7989992.5999999996"/>
    <n v="0"/>
    <n v="0"/>
    <n v="0"/>
    <n v="7989992.5999999996"/>
    <n v="0"/>
    <n v="0"/>
    <n v="0"/>
    <n v="0"/>
    <n v="0"/>
    <n v="0"/>
    <n v="0"/>
    <n v="7989992.5999999996"/>
    <n v="0"/>
    <n v="0"/>
    <n v="0"/>
    <n v="7989992.5999999996"/>
    <n v="0"/>
    <n v="0"/>
    <n v="0"/>
    <n v="0"/>
    <n v="0"/>
    <n v="0"/>
    <n v="0"/>
    <n v="7989992.5999999996"/>
    <n v="0"/>
    <n v="0"/>
    <n v="0"/>
    <n v="7989992.5999999996"/>
    <n v="0"/>
    <n v="0"/>
    <n v="0"/>
    <n v="0"/>
    <n v="0"/>
    <n v="0"/>
    <n v="0"/>
    <n v="7989992.5999999996"/>
    <n v="31959970.399999999"/>
    <m/>
  </r>
  <r>
    <n v="1"/>
    <x v="0"/>
    <s v="1.2"/>
    <x v="1"/>
    <s v="1.2"/>
    <s v="Fortalecer la prestación primaria de los servicios de salud en la ESE y desarrollar conjuntamente estrategias para la descentralización y humanización de la atención, principalmente en los servicios de promoción y prevención, salud oral y control del riesgo de contagio de enfermedades. Incrementando la cobertura, acceso, calidad, eficiencia y efectividad de los programas en salud a fin de disminuir las desigualdades sociales y generar condiciones óptimas de bienestar físico, mental, emocional y psicosocial en la población angelopolitana. Así mismo, realizar constante seguimiento y control a las entidades prestadoras de servicios de salud EPS para el cumplimiento de sus obligaciones con el sistema de seguridad social en salud del municipio."/>
    <s v="1.2.2"/>
    <x v="3"/>
    <n v="1905025"/>
    <s v="Servicio de gestión del riesgo para abordar situaciones prevalentes de origen laboral"/>
    <n v="190502500"/>
    <s v="Campañas de gestión del riesgo para abordar situaciones prevalentes de origen laboral implementadas"/>
    <s v="Número"/>
    <m/>
    <n v="0"/>
    <n v="4"/>
    <n v="1"/>
    <n v="1"/>
    <n v="1"/>
    <n v="1"/>
    <n v="0"/>
    <n v="0"/>
    <n v="0"/>
    <n v="7989992.5999999996"/>
    <n v="0"/>
    <n v="0"/>
    <n v="0"/>
    <n v="0"/>
    <n v="0"/>
    <n v="0"/>
    <n v="0"/>
    <n v="7989992.5999999996"/>
    <n v="0"/>
    <n v="0"/>
    <n v="0"/>
    <n v="7989992.5999999996"/>
    <n v="0"/>
    <n v="0"/>
    <n v="0"/>
    <n v="0"/>
    <n v="0"/>
    <n v="0"/>
    <n v="0"/>
    <n v="7989992.5999999996"/>
    <n v="0"/>
    <n v="0"/>
    <n v="0"/>
    <n v="7989992.5999999996"/>
    <n v="0"/>
    <n v="0"/>
    <n v="0"/>
    <n v="0"/>
    <n v="0"/>
    <n v="0"/>
    <n v="0"/>
    <n v="7989992.5999999996"/>
    <n v="0"/>
    <n v="0"/>
    <n v="0"/>
    <n v="7989992.5999999996"/>
    <n v="0"/>
    <n v="0"/>
    <n v="0"/>
    <n v="0"/>
    <n v="0"/>
    <n v="0"/>
    <n v="0"/>
    <n v="7989992.5999999996"/>
    <n v="31959970.399999999"/>
    <m/>
  </r>
  <r>
    <n v="1"/>
    <x v="0"/>
    <s v="1.2"/>
    <x v="1"/>
    <s v="1.2"/>
    <s v="Fortalecer la prestación primaria de los servicios de salud en la ESE y desarrollar conjuntamente estrategias para la descentralización y humanización de la atención, principalmente en los servicios de promoción y prevención, salud oral y control del riesgo de contagio de enfermedades. Incrementando la cobertura, acceso, calidad, eficiencia y efectividad de los programas en salud a fin de disminuir las desigualdades sociales y generar condiciones óptimas de bienestar físico, mental, emocional y psicosocial en la población angelopolitana. Así mismo, realizar constante seguimiento y control a las entidades prestadoras de servicios de salud EPS para el cumplimiento de sus obligaciones con el sistema de seguridad social en salud del municipio."/>
    <s v="1.2.2"/>
    <x v="3"/>
    <n v="1905026"/>
    <s v="Servicio de gestión del riesgo para enfermedades emergentes, reemergentes y desatendidas"/>
    <n v="190502600"/>
    <s v="Campañas de gestión del riesgo para enfermedades emergentes, reemergentes y desatendidas implementadas"/>
    <s v="Número"/>
    <m/>
    <n v="0"/>
    <n v="4"/>
    <n v="1"/>
    <n v="1"/>
    <n v="1"/>
    <n v="1"/>
    <n v="0"/>
    <n v="0"/>
    <n v="0"/>
    <n v="7989992.5999999996"/>
    <n v="0"/>
    <n v="0"/>
    <n v="0"/>
    <n v="0"/>
    <n v="0"/>
    <n v="0"/>
    <n v="0"/>
    <n v="7989992.5999999996"/>
    <n v="0"/>
    <n v="0"/>
    <n v="0"/>
    <n v="7989992.5999999996"/>
    <n v="0"/>
    <n v="0"/>
    <n v="0"/>
    <n v="0"/>
    <n v="0"/>
    <n v="0"/>
    <n v="0"/>
    <n v="7989992.5999999996"/>
    <n v="0"/>
    <n v="0"/>
    <n v="0"/>
    <n v="7989992.5999999996"/>
    <n v="0"/>
    <n v="0"/>
    <n v="0"/>
    <n v="0"/>
    <n v="0"/>
    <n v="0"/>
    <n v="0"/>
    <n v="7989992.5999999996"/>
    <n v="0"/>
    <n v="0"/>
    <n v="0"/>
    <n v="7989992.5999999996"/>
    <n v="0"/>
    <n v="0"/>
    <n v="0"/>
    <n v="0"/>
    <n v="0"/>
    <n v="0"/>
    <n v="0"/>
    <n v="7989992.5999999996"/>
    <n v="31959970.399999999"/>
    <m/>
  </r>
  <r>
    <n v="1"/>
    <x v="0"/>
    <s v="1.2"/>
    <x v="1"/>
    <s v="1.2"/>
    <s v="Fortalecer la prestación primaria de los servicios de salud en la ESE y desarrollar conjuntamente estrategias para la descentralización y humanización de la atención, principalmente en los servicios de promoción y prevención, salud oral y control del riesgo de contagio de enfermedades. Incrementando la cobertura, acceso, calidad, eficiencia y efectividad de los programas en salud a fin de disminuir las desigualdades sociales y generar condiciones óptimas de bienestar físico, mental, emocional y psicosocial en la población angelopolitana. Así mismo, realizar constante seguimiento y control a las entidades prestadoras de servicios de salud EPS para el cumplimiento de sus obligaciones con el sistema de seguridad social en salud del municipio."/>
    <s v="1.2.2"/>
    <x v="3"/>
    <n v="1905027"/>
    <s v="Servicio de gestión del riesgo para enfermedades inmunoprevenibles"/>
    <n v="190502700"/>
    <s v="Campañas de gestión del riesgo para enfermedades inmunoprevenibles  implementadas"/>
    <s v="Número"/>
    <m/>
    <n v="0"/>
    <n v="4"/>
    <n v="1"/>
    <n v="1"/>
    <n v="1"/>
    <n v="1"/>
    <n v="0"/>
    <n v="0"/>
    <n v="0"/>
    <n v="7989992.5999999996"/>
    <n v="0"/>
    <n v="0"/>
    <n v="0"/>
    <n v="0"/>
    <n v="0"/>
    <n v="0"/>
    <n v="0"/>
    <n v="7989992.5999999996"/>
    <n v="0"/>
    <n v="0"/>
    <n v="0"/>
    <n v="7989992.5999999996"/>
    <n v="0"/>
    <n v="0"/>
    <n v="0"/>
    <n v="0"/>
    <n v="0"/>
    <n v="0"/>
    <n v="0"/>
    <n v="7989992.5999999996"/>
    <n v="0"/>
    <n v="0"/>
    <n v="0"/>
    <n v="7989992.5999999996"/>
    <n v="0"/>
    <n v="0"/>
    <n v="0"/>
    <n v="0"/>
    <n v="0"/>
    <n v="0"/>
    <n v="0"/>
    <n v="7989992.5999999996"/>
    <n v="0"/>
    <n v="0"/>
    <n v="0"/>
    <n v="7989992.5999999996"/>
    <n v="0"/>
    <n v="0"/>
    <n v="0"/>
    <n v="0"/>
    <n v="0"/>
    <n v="0"/>
    <n v="0"/>
    <n v="7989992.5999999996"/>
    <n v="31959970.399999999"/>
    <m/>
  </r>
  <r>
    <n v="1"/>
    <x v="0"/>
    <s v="1.2"/>
    <x v="1"/>
    <s v="1.2"/>
    <s v="Fortalecer la prestación primaria de los servicios de salud en la ESE y desarrollar conjuntamente estrategias para la descentralización y humanización de la atención, principalmente en los servicios de promoción y prevención, salud oral y control del riesgo de contagio de enfermedades. Incrementando la cobertura, acceso, calidad, eficiencia y efectividad de los programas en salud a fin de disminuir las desigualdades sociales y generar condiciones óptimas de bienestar físico, mental, emocional y psicosocial en la población angelopolitana. Así mismo, realizar constante seguimiento y control a las entidades prestadoras de servicios de salud EPS para el cumplimiento de sus obligaciones con el sistema de seguridad social en salud del municipio."/>
    <s v="1.2.2"/>
    <x v="3"/>
    <n v="1905022"/>
    <s v="Servicio de gestión del riesgo en temas de trastornos mentales "/>
    <n v="190502200"/>
    <s v="Campañas de gestión del riesgo en temas de trastornos mentales implementadas"/>
    <s v="Número"/>
    <m/>
    <n v="0"/>
    <n v="4"/>
    <n v="1"/>
    <n v="1"/>
    <n v="1"/>
    <n v="1"/>
    <n v="0"/>
    <n v="0"/>
    <n v="0"/>
    <n v="7989992.5999999996"/>
    <n v="0"/>
    <n v="0"/>
    <n v="0"/>
    <n v="0"/>
    <n v="0"/>
    <n v="0"/>
    <n v="0"/>
    <n v="7989992.5999999996"/>
    <n v="0"/>
    <n v="0"/>
    <n v="0"/>
    <n v="7989992.5999999996"/>
    <n v="0"/>
    <n v="0"/>
    <n v="0"/>
    <n v="0"/>
    <n v="0"/>
    <n v="0"/>
    <n v="0"/>
    <n v="7989992.5999999996"/>
    <n v="0"/>
    <n v="0"/>
    <n v="0"/>
    <n v="7989992.5999999996"/>
    <n v="0"/>
    <n v="0"/>
    <n v="0"/>
    <n v="0"/>
    <n v="0"/>
    <n v="0"/>
    <n v="0"/>
    <n v="7989992.5999999996"/>
    <n v="0"/>
    <n v="0"/>
    <n v="0"/>
    <n v="7989992.5999999996"/>
    <n v="0"/>
    <n v="0"/>
    <n v="0"/>
    <n v="0"/>
    <n v="0"/>
    <n v="0"/>
    <n v="0"/>
    <n v="7989992.5999999996"/>
    <n v="31959970.399999999"/>
    <m/>
  </r>
  <r>
    <n v="1"/>
    <x v="0"/>
    <s v="1.2"/>
    <x v="1"/>
    <s v="1.2"/>
    <s v="Fortalecer la prestación primaria de los servicios de salud en la ESE y desarrollar conjuntamente estrategias para la descentralización y humanización de la atención, principalmente en los servicios de promoción y prevención, salud oral y control del riesgo de contagio de enfermedades. Incrementando la cobertura, acceso, calidad, eficiencia y efectividad de los programas en salud a fin de disminuir las desigualdades sociales y generar condiciones óptimas de bienestar físico, mental, emocional y psicosocial en la población angelopolitana. Así mismo, realizar constante seguimiento y control a las entidades prestadoras de servicios de salud EPS para el cumplimiento de sus obligaciones con el sistema de seguridad social en salud del municipio."/>
    <s v="1.2.3"/>
    <x v="4"/>
    <n v="1903002"/>
    <s v="Serviciode apoyo financiero para dotar el servicios de salud conforme con estándares de habilitación"/>
    <n v="190300200"/>
    <s v="Dotación de conformidad con estándares de habilitación"/>
    <s v="Número"/>
    <m/>
    <n v="0"/>
    <n v="3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33235776.25"/>
    <n v="0"/>
    <n v="0"/>
    <n v="0"/>
    <n v="0"/>
    <n v="0"/>
    <n v="0"/>
    <n v="0"/>
    <n v="33235776.25"/>
    <n v="0"/>
    <n v="0"/>
    <n v="0"/>
    <n v="33235776.25"/>
    <n v="0"/>
    <n v="0"/>
    <n v="0"/>
    <n v="0"/>
    <n v="0"/>
    <n v="0"/>
    <n v="0"/>
    <n v="33235776.25"/>
    <n v="0"/>
    <n v="0"/>
    <n v="0"/>
    <n v="33235776.25"/>
    <n v="0"/>
    <n v="0"/>
    <n v="0"/>
    <n v="0"/>
    <n v="0"/>
    <n v="0"/>
    <n v="0"/>
    <n v="33235776.25"/>
    <n v="99707328.75"/>
    <m/>
  </r>
  <r>
    <n v="1"/>
    <x v="0"/>
    <s v="1.2"/>
    <x v="1"/>
    <s v="1.2"/>
    <s v="Fortalecer la prestación primaria de los servicios de salud en la ESE y desarrollar conjuntamente estrategias para la descentralización y humanización de la atención, principalmente en los servicios de promoción y prevención, salud oral y control del riesgo de contagio de enfermedades. Incrementando la cobertura, acceso, calidad, eficiencia y efectividad de los programas en salud a fin de disminuir las desigualdades sociales y generar condiciones óptimas de bienestar físico, mental, emocional y psicosocial en la población angelopolitana. Así mismo, realizar constante seguimiento y control a las entidades prestadoras de servicios de salud EPS para el cumplimiento de sus obligaciones con el sistema de seguridad social en salud del municipio."/>
    <s v="1.2.3"/>
    <x v="4"/>
    <n v="1903028"/>
    <s v="Servicio de gestión de peticiones, quejas, reclamos y denuncias"/>
    <n v="190302800"/>
    <s v=" Preguntas Quejas Reclamos y Denuncias Gestionadas"/>
    <s v="Número"/>
    <m/>
    <n v="0"/>
    <n v="64"/>
    <n v="16"/>
    <n v="16"/>
    <n v="16"/>
    <n v="16"/>
    <n v="0"/>
    <n v="0"/>
    <n v="0"/>
    <n v="66471552.5"/>
    <n v="0"/>
    <n v="0"/>
    <n v="0"/>
    <n v="0"/>
    <n v="0"/>
    <n v="0"/>
    <n v="0"/>
    <n v="66471552.5"/>
    <n v="0"/>
    <n v="0"/>
    <n v="0"/>
    <n v="33235776.25"/>
    <n v="0"/>
    <n v="0"/>
    <n v="0"/>
    <n v="0"/>
    <n v="0"/>
    <n v="0"/>
    <n v="0"/>
    <n v="33235776.25"/>
    <n v="0"/>
    <n v="0"/>
    <n v="0"/>
    <n v="33235776.25"/>
    <n v="0"/>
    <n v="0"/>
    <n v="0"/>
    <n v="0"/>
    <n v="0"/>
    <n v="0"/>
    <n v="0"/>
    <n v="33235776.25"/>
    <n v="0"/>
    <n v="0"/>
    <n v="0"/>
    <n v="33235776.25"/>
    <n v="0"/>
    <n v="0"/>
    <n v="0"/>
    <n v="0"/>
    <n v="0"/>
    <n v="0"/>
    <n v="0"/>
    <n v="33235776.25"/>
    <n v="166178881.25"/>
    <m/>
  </r>
  <r>
    <n v="1"/>
    <x v="0"/>
    <s v="1.2"/>
    <x v="1"/>
    <s v="1.2"/>
    <s v="Fortalecer la prestación primaria de los servicios de salud en la ESE y desarrollar conjuntamente estrategias para la descentralización y humanización de la atención, principalmente en los servicios de promoción y prevención, salud oral y control del riesgo de contagio de enfermedades. Incrementando la cobertura, acceso, calidad, eficiencia y efectividad de los programas en salud a fin de disminuir las desigualdades sociales y generar condiciones óptimas de bienestar físico, mental, emocional y psicosocial en la población angelopolitana. Así mismo, realizar constante seguimiento y control a las entidades prestadoras de servicios de salud EPS para el cumplimiento de sus obligaciones con el sistema de seguridad social en salud del municipio."/>
    <s v="1.2.3"/>
    <x v="4"/>
    <n v="1903011"/>
    <s v="Servicio de inspección, vigilancia y control"/>
    <n v="190301100"/>
    <s v="visitas realizadas"/>
    <s v="Número"/>
    <m/>
    <n v="0"/>
    <n v="8"/>
    <n v="0.02"/>
    <n v="0.02"/>
    <n v="0.02"/>
    <n v="0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235776.25"/>
    <n v="0"/>
    <n v="0"/>
    <n v="0"/>
    <n v="0"/>
    <n v="0"/>
    <n v="0"/>
    <n v="0"/>
    <n v="33235776.25"/>
    <n v="0"/>
    <n v="0"/>
    <n v="0"/>
    <n v="33235776.25"/>
    <n v="0"/>
    <n v="0"/>
    <n v="0"/>
    <n v="0"/>
    <n v="0"/>
    <n v="0"/>
    <n v="0"/>
    <n v="33235776.25"/>
    <n v="66471552.5"/>
    <m/>
  </r>
  <r>
    <n v="1"/>
    <x v="0"/>
    <s v="1.2"/>
    <x v="1"/>
    <s v="1.2"/>
    <s v="Fortalecer la prestación primaria de los servicios de salud en la ESE y desarrollar conjuntamente estrategias para la descentralización y humanización de la atención, principalmente en los servicios de promoción y prevención, salud oral y control del riesgo de contagio de enfermedades. Incrementando la cobertura, acceso, calidad, eficiencia y efectividad de los programas en salud a fin de disminuir las desigualdades sociales y generar condiciones óptimas de bienestar físico, mental, emocional y psicosocial en la población angelopolitana. Así mismo, realizar constante seguimiento y control a las entidades prestadoras de servicios de salud EPS para el cumplimiento de sus obligaciones con el sistema de seguridad social en salud del municipio."/>
    <s v="1.2.3"/>
    <x v="4"/>
    <n v="1903045"/>
    <s v="Servicio de información para la gestión de la inspección, vigilancia y control sanitario"/>
    <n v="190304500"/>
    <s v="Usuarios del sistema"/>
    <s v="Número"/>
    <m/>
    <n v="0"/>
    <n v="12"/>
    <n v="3"/>
    <n v="3"/>
    <n v="3"/>
    <n v="3"/>
    <n v="0"/>
    <n v="0"/>
    <n v="0"/>
    <n v="66471552.5"/>
    <n v="0"/>
    <n v="0"/>
    <n v="0"/>
    <n v="0"/>
    <n v="0"/>
    <n v="0"/>
    <n v="0"/>
    <n v="66471552.5"/>
    <n v="0"/>
    <n v="0"/>
    <n v="0"/>
    <n v="66471552.5"/>
    <n v="0"/>
    <n v="0"/>
    <n v="0"/>
    <n v="0"/>
    <n v="0"/>
    <n v="0"/>
    <n v="0"/>
    <n v="66471552.5"/>
    <n v="0"/>
    <n v="0"/>
    <n v="0"/>
    <n v="33235776.25"/>
    <n v="0"/>
    <n v="0"/>
    <n v="0"/>
    <n v="0"/>
    <n v="0"/>
    <n v="0"/>
    <n v="0"/>
    <n v="33235776.25"/>
    <n v="0"/>
    <n v="0"/>
    <n v="0"/>
    <n v="33235776.25"/>
    <n v="0"/>
    <n v="0"/>
    <n v="0"/>
    <n v="0"/>
    <n v="0"/>
    <n v="0"/>
    <n v="0"/>
    <n v="33235776.25"/>
    <n v="199414657.5"/>
    <m/>
  </r>
  <r>
    <n v="1"/>
    <x v="0"/>
    <s v="1.3"/>
    <x v="2"/>
    <s v="1.3"/>
    <s v="Optimizar la prestación de los servicios públicos domiciliarios en cobertura y calidad estableciendo una estructura tarifaria acorde con la estratificación."/>
    <s v="1.3.1"/>
    <x v="5"/>
    <n v="4003047"/>
    <s v="Servicio de apoyo financiero para subsidios al consumo en los servicios públicos domiciliarios"/>
    <n v="400304700"/>
    <s v="Usuarios beneficiados con subsidios al consumo"/>
    <s v="Número"/>
    <m/>
    <n v="0"/>
    <n v="1273"/>
    <n v="318"/>
    <n v="318"/>
    <n v="318"/>
    <n v="319"/>
    <n v="17158415.800000001"/>
    <n v="0"/>
    <n v="0"/>
    <n v="0"/>
    <n v="30332626.333333332"/>
    <n v="0"/>
    <n v="0"/>
    <n v="0"/>
    <n v="0"/>
    <n v="0"/>
    <n v="0"/>
    <n v="47491042.133333333"/>
    <n v="34316831.600000001"/>
    <n v="0"/>
    <n v="0"/>
    <n v="0"/>
    <n v="60665252.666666664"/>
    <n v="0"/>
    <n v="0"/>
    <n v="0"/>
    <n v="0"/>
    <n v="0"/>
    <n v="0"/>
    <n v="94982084.266666666"/>
    <n v="17158415.800000001"/>
    <n v="0"/>
    <n v="0"/>
    <n v="0"/>
    <n v="30332626.333333332"/>
    <n v="0"/>
    <n v="0"/>
    <n v="0"/>
    <n v="0"/>
    <n v="0"/>
    <n v="0"/>
    <n v="47491042.133333333"/>
    <n v="17158415.800000001"/>
    <n v="0"/>
    <n v="0"/>
    <n v="0"/>
    <n v="30332626.333333332"/>
    <n v="0"/>
    <n v="0"/>
    <n v="0"/>
    <n v="0"/>
    <n v="0"/>
    <n v="0"/>
    <n v="47491042.133333333"/>
    <n v="237455210.66666666"/>
    <m/>
  </r>
  <r>
    <n v="1"/>
    <x v="0"/>
    <s v="1.3"/>
    <x v="2"/>
    <s v="1.3"/>
    <s v="Optimizar la prestación de los servicios públicos domiciliarios en cobertura y calidad estableciendo una estructura tarifaria acorde con la estratificación."/>
    <s v="1.3.1"/>
    <x v="5"/>
    <n v="4003006"/>
    <s v="Documentos de planeación"/>
    <n v="400300600"/>
    <s v="Documentos de planeación elaborados"/>
    <s v="Número"/>
    <m/>
    <n v="0"/>
    <n v="1"/>
    <n v="1"/>
    <n v="0"/>
    <n v="0"/>
    <n v="0"/>
    <n v="34316831.600000001"/>
    <n v="0"/>
    <n v="0"/>
    <n v="0"/>
    <n v="60665252.666666664"/>
    <n v="0"/>
    <n v="0"/>
    <n v="0"/>
    <n v="0"/>
    <n v="0"/>
    <n v="0"/>
    <n v="94982084.266666666"/>
    <n v="0"/>
    <n v="0"/>
    <n v="0"/>
    <n v="0"/>
    <n v="0"/>
    <n v="0"/>
    <n v="0"/>
    <n v="0"/>
    <n v="0"/>
    <n v="0"/>
    <n v="0"/>
    <n v="0"/>
    <n v="17158415.800000001"/>
    <n v="0"/>
    <n v="0"/>
    <n v="0"/>
    <n v="30332626.333333332"/>
    <n v="0"/>
    <n v="0"/>
    <n v="0"/>
    <n v="0"/>
    <n v="0"/>
    <n v="0"/>
    <n v="47491042.133333333"/>
    <n v="17158415.800000001"/>
    <n v="0"/>
    <n v="0"/>
    <n v="0"/>
    <n v="30332626.333333332"/>
    <n v="0"/>
    <n v="0"/>
    <n v="0"/>
    <n v="0"/>
    <n v="0"/>
    <n v="0"/>
    <n v="47491042.133333333"/>
    <n v="189964168.53333333"/>
    <m/>
  </r>
  <r>
    <n v="1"/>
    <x v="0"/>
    <s v="1.3"/>
    <x v="2"/>
    <s v="1.3"/>
    <s v="Optimizar la prestación de los servicios públicos domiciliarios en cobertura y calidad estableciendo una estructura tarifaria acorde con la estratificación."/>
    <s v="1.3.1"/>
    <x v="5"/>
    <n v="4003008"/>
    <s v="Servicio de apoyo financiero a los planes, programas y proyectos de Agua Potable y Saneamiento Básico"/>
    <n v="400300800"/>
    <s v="Proyectos de acueducto, alcantarillado y aseo apoyados financieramente"/>
    <s v="Número"/>
    <m/>
    <n v="0"/>
    <n v="4"/>
    <n v="1"/>
    <n v="1"/>
    <n v="1"/>
    <n v="1"/>
    <n v="34316831.600000001"/>
    <n v="0"/>
    <n v="0"/>
    <n v="0"/>
    <n v="60665252.666666664"/>
    <n v="0"/>
    <n v="0"/>
    <n v="0"/>
    <n v="0"/>
    <n v="0"/>
    <n v="0"/>
    <n v="94982084.266666666"/>
    <n v="17158415.800000001"/>
    <n v="0"/>
    <n v="0"/>
    <n v="0"/>
    <n v="30332626.333333332"/>
    <n v="0"/>
    <n v="0"/>
    <n v="0"/>
    <n v="0"/>
    <n v="0"/>
    <n v="0"/>
    <n v="47491042.133333333"/>
    <n v="17158415.800000001"/>
    <n v="0"/>
    <n v="0"/>
    <n v="0"/>
    <n v="30332626.333333332"/>
    <n v="0"/>
    <n v="0"/>
    <n v="0"/>
    <n v="0"/>
    <n v="0"/>
    <n v="0"/>
    <n v="47491042.133333333"/>
    <n v="17158415.800000001"/>
    <n v="0"/>
    <n v="0"/>
    <n v="0"/>
    <n v="30332626.333333332"/>
    <n v="0"/>
    <n v="0"/>
    <n v="0"/>
    <n v="0"/>
    <n v="0"/>
    <n v="0"/>
    <n v="47491042.133333333"/>
    <n v="237455210.66666666"/>
    <m/>
  </r>
  <r>
    <n v="1"/>
    <x v="0"/>
    <s v="1.3"/>
    <x v="2"/>
    <s v="1.3"/>
    <s v="Optimizar la prestación de los servicios públicos domiciliarios en cobertura y calidad estableciendo una estructura tarifaria acorde con la estratificación."/>
    <s v="1.3.1"/>
    <x v="5"/>
    <n v="4003010"/>
    <s v="Servicio de Aseo"/>
    <n v="400301000"/>
    <s v="Usuarios con acceso al servicio de aseo"/>
    <s v="Número"/>
    <m/>
    <n v="0"/>
    <n v="1333"/>
    <n v="1333"/>
    <n v="1333"/>
    <n v="1333"/>
    <n v="1333"/>
    <n v="34316831.600000001"/>
    <n v="0"/>
    <n v="0"/>
    <n v="0"/>
    <n v="60665252.666666664"/>
    <n v="0"/>
    <n v="0"/>
    <n v="0"/>
    <n v="0"/>
    <n v="0"/>
    <n v="0"/>
    <n v="94982084.266666666"/>
    <n v="17158415.800000001"/>
    <n v="0"/>
    <n v="0"/>
    <n v="0"/>
    <n v="30332626.333333332"/>
    <n v="0"/>
    <n v="0"/>
    <n v="0"/>
    <n v="0"/>
    <n v="0"/>
    <n v="0"/>
    <n v="47491042.133333333"/>
    <n v="17158415.800000001"/>
    <n v="0"/>
    <n v="0"/>
    <n v="0"/>
    <n v="30332626.333333332"/>
    <n v="0"/>
    <n v="0"/>
    <n v="0"/>
    <n v="0"/>
    <n v="0"/>
    <n v="0"/>
    <n v="47491042.133333333"/>
    <n v="17158415.800000001"/>
    <n v="0"/>
    <n v="0"/>
    <n v="0"/>
    <n v="30332626.333333332"/>
    <n v="0"/>
    <n v="0"/>
    <n v="0"/>
    <n v="0"/>
    <n v="0"/>
    <n v="0"/>
    <n v="47491042.133333333"/>
    <n v="237455210.66666666"/>
    <m/>
  </r>
  <r>
    <n v="1"/>
    <x v="0"/>
    <s v="1.3"/>
    <x v="2"/>
    <s v="1.3"/>
    <s v="Optimizar la prestación de los servicios públicos domiciliarios en cobertura y calidad estableciendo una estructura tarifaria acorde con la estratificación."/>
    <s v="1.3.1"/>
    <x v="5"/>
    <n v="4003014"/>
    <s v="Servicio de Alcantarillado"/>
    <n v="400301400"/>
    <s v="Usuarios conectados a la red de servicio de alcantarillado"/>
    <s v="Número"/>
    <m/>
    <n v="0"/>
    <n v="1150"/>
    <n v="1150"/>
    <n v="1150"/>
    <n v="1150"/>
    <n v="1150"/>
    <n v="34316831.600000001"/>
    <n v="0"/>
    <n v="0"/>
    <n v="0"/>
    <n v="60665252.666666664"/>
    <n v="0"/>
    <n v="0"/>
    <n v="0"/>
    <n v="0"/>
    <n v="0"/>
    <n v="0"/>
    <n v="94982084.266666666"/>
    <n v="17158415.800000001"/>
    <n v="0"/>
    <n v="0"/>
    <n v="0"/>
    <n v="30332626.333333332"/>
    <n v="0"/>
    <n v="0"/>
    <n v="0"/>
    <n v="0"/>
    <n v="0"/>
    <n v="0"/>
    <n v="47491042.133333333"/>
    <n v="17158415.800000001"/>
    <n v="0"/>
    <n v="0"/>
    <n v="0"/>
    <n v="30332626.333333332"/>
    <n v="0"/>
    <n v="0"/>
    <n v="0"/>
    <n v="0"/>
    <n v="0"/>
    <n v="0"/>
    <n v="47491042.133333333"/>
    <n v="17158415.800000001"/>
    <n v="0"/>
    <n v="0"/>
    <n v="0"/>
    <n v="30332626.333333332"/>
    <n v="0"/>
    <n v="0"/>
    <n v="0"/>
    <n v="0"/>
    <n v="0"/>
    <n v="0"/>
    <n v="47491042.133333333"/>
    <n v="237455210.66666666"/>
    <m/>
  </r>
  <r>
    <n v="1"/>
    <x v="0"/>
    <s v="1.3"/>
    <x v="2"/>
    <s v="1.3"/>
    <s v="Optimizar la prestación de los servicios públicos domiciliarios en cobertura y calidad estableciendo una estructura tarifaria acorde con la estratificación."/>
    <s v="1.3.1"/>
    <x v="5"/>
    <n v="4003009"/>
    <s v="Servicio de Acueducto"/>
    <n v="400300900"/>
    <s v="Usuarios conectados a la red de servicio de acueducto"/>
    <s v="Número"/>
    <m/>
    <n v="0"/>
    <n v="1300"/>
    <n v="1300"/>
    <n v="1300"/>
    <n v="1300"/>
    <n v="1300"/>
    <n v="34316831.600000001"/>
    <n v="0"/>
    <n v="0"/>
    <n v="0"/>
    <n v="60665252.666666664"/>
    <n v="0"/>
    <n v="0"/>
    <n v="0"/>
    <n v="0"/>
    <n v="0"/>
    <n v="0"/>
    <n v="94982084.266666666"/>
    <n v="34316831.600000001"/>
    <n v="0"/>
    <n v="0"/>
    <n v="0"/>
    <n v="60665252.666666664"/>
    <n v="0"/>
    <n v="0"/>
    <n v="0"/>
    <n v="0"/>
    <n v="0"/>
    <n v="0"/>
    <n v="94982084.266666666"/>
    <n v="17158415.800000001"/>
    <n v="0"/>
    <n v="0"/>
    <n v="0"/>
    <n v="30332626.333333332"/>
    <n v="0"/>
    <n v="0"/>
    <n v="0"/>
    <n v="0"/>
    <n v="0"/>
    <n v="0"/>
    <n v="47491042.133333333"/>
    <n v="17158415.800000001"/>
    <n v="0"/>
    <n v="0"/>
    <n v="0"/>
    <n v="30332626.333333332"/>
    <n v="0"/>
    <n v="0"/>
    <n v="0"/>
    <n v="0"/>
    <n v="0"/>
    <n v="0"/>
    <n v="47491042.133333333"/>
    <n v="284946252.80000001"/>
    <m/>
  </r>
  <r>
    <n v="1"/>
    <x v="0"/>
    <s v="1.3"/>
    <x v="2"/>
    <s v="1.3"/>
    <s v="Optimizar la prestación de los servicios públicos domiciliarios en cobertura y calidad estableciendo una estructura tarifaria acorde con la estratificación."/>
    <s v="1.3.1"/>
    <x v="5"/>
    <n v="4003040"/>
    <s v="Servicio de apoyo financiero en tratamiento de aguas residuales"/>
    <n v="400304000"/>
    <s v="Proyectos apoyados financieramente"/>
    <s v="Número"/>
    <m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158415.800000001"/>
    <n v="0"/>
    <n v="0"/>
    <n v="0"/>
    <n v="30332626.333333332"/>
    <n v="0"/>
    <n v="0"/>
    <n v="0"/>
    <n v="0"/>
    <n v="0"/>
    <n v="0"/>
    <n v="47491042.133333333"/>
    <n v="17158415.800000001"/>
    <n v="0"/>
    <n v="0"/>
    <n v="0"/>
    <n v="30332626.333333332"/>
    <n v="0"/>
    <n v="0"/>
    <n v="0"/>
    <n v="0"/>
    <n v="0"/>
    <n v="0"/>
    <n v="47491042.133333333"/>
    <n v="94982084.266666666"/>
    <m/>
  </r>
  <r>
    <n v="1"/>
    <x v="0"/>
    <s v="1.3"/>
    <x v="2"/>
    <s v="1.3"/>
    <s v="Optimizar la prestación de los servicios públicos domiciliarios en cobertura y calidad estableciendo una estructura tarifaria acorde con la estratificación."/>
    <s v="1.3.1"/>
    <x v="5"/>
    <n v="4003044"/>
    <s v="Unidades sanitarias con saneamiento básico construidas"/>
    <n v="400304400"/>
    <s v="Viviendas beneficiadas con la construcción de  unidades sanitarias "/>
    <s v="Número"/>
    <m/>
    <n v="0"/>
    <n v="50"/>
    <n v="0"/>
    <n v="20"/>
    <n v="20"/>
    <n v="10"/>
    <n v="0"/>
    <n v="0"/>
    <n v="0"/>
    <n v="0"/>
    <n v="0"/>
    <n v="0"/>
    <n v="0"/>
    <n v="0"/>
    <n v="0"/>
    <n v="0"/>
    <n v="0"/>
    <n v="0"/>
    <n v="17158415.800000001"/>
    <n v="0"/>
    <n v="0"/>
    <n v="0"/>
    <n v="30332626.333333332"/>
    <n v="0"/>
    <n v="0"/>
    <n v="0"/>
    <n v="0"/>
    <n v="0"/>
    <n v="0"/>
    <n v="47491042.133333333"/>
    <n v="17158415.800000001"/>
    <n v="0"/>
    <n v="0"/>
    <n v="0"/>
    <n v="30332626.333333332"/>
    <n v="0"/>
    <n v="0"/>
    <n v="0"/>
    <n v="0"/>
    <n v="0"/>
    <n v="0"/>
    <n v="47491042.133333333"/>
    <n v="17158415.800000001"/>
    <n v="0"/>
    <n v="0"/>
    <n v="0"/>
    <n v="30332626.333333332"/>
    <n v="0"/>
    <n v="0"/>
    <n v="0"/>
    <n v="0"/>
    <n v="0"/>
    <n v="0"/>
    <n v="47491042.133333333"/>
    <n v="142473126.40000001"/>
    <m/>
  </r>
  <r>
    <n v="1"/>
    <x v="0"/>
    <s v="1.3"/>
    <x v="2"/>
    <s v="1.3"/>
    <s v="Optimizar la prestación de los servicios públicos domiciliarios en cobertura y calidad estableciendo una estructura tarifaria acorde con la estratificación."/>
    <s v="1.3.1"/>
    <x v="5"/>
    <n v="4003025"/>
    <s v="Servicios de apoyo financiero para la ejecución de proyectos de acueductos y alcantarillado"/>
    <n v="400302500"/>
    <s v="Proyectos de acueducto y alcantarillado en área urbana financiados"/>
    <s v="Número"/>
    <m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17158415.800000001"/>
    <n v="0"/>
    <n v="0"/>
    <n v="0"/>
    <n v="30332626.333333332"/>
    <n v="0"/>
    <n v="0"/>
    <n v="0"/>
    <n v="0"/>
    <n v="0"/>
    <n v="0"/>
    <n v="47491042.133333333"/>
    <n v="17158415.800000001"/>
    <n v="0"/>
    <n v="0"/>
    <n v="0"/>
    <n v="30332626.333333332"/>
    <n v="0"/>
    <n v="0"/>
    <n v="0"/>
    <n v="0"/>
    <n v="0"/>
    <n v="0"/>
    <n v="47491042.133333333"/>
    <n v="17158415.800000001"/>
    <n v="0"/>
    <n v="0"/>
    <n v="0"/>
    <n v="30332626.333333332"/>
    <n v="0"/>
    <n v="0"/>
    <n v="0"/>
    <n v="0"/>
    <n v="0"/>
    <n v="0"/>
    <n v="47491042.133333333"/>
    <n v="142473126.40000001"/>
    <m/>
  </r>
  <r>
    <n v="1"/>
    <x v="0"/>
    <s v="1.3"/>
    <x v="2"/>
    <s v="1.3"/>
    <s v="Optimizar la prestación de los servicios públicos domiciliarios en cobertura y calidad estableciendo una estructura tarifaria acorde con la estratificación."/>
    <s v="1.3.1"/>
    <x v="5"/>
    <n v="4003024"/>
    <s v="Servicios de divulgación para el manejo de residuos solidos"/>
    <n v="400302400"/>
    <s v="Eventos de divulgación en temas regulatorios realizados"/>
    <s v="Número"/>
    <m/>
    <n v="0"/>
    <n v="8"/>
    <n v="2"/>
    <n v="2"/>
    <n v="2"/>
    <n v="2"/>
    <n v="34316831.600000001"/>
    <n v="0"/>
    <n v="0"/>
    <n v="0"/>
    <n v="60665252.666666664"/>
    <n v="0"/>
    <n v="0"/>
    <n v="0"/>
    <n v="0"/>
    <n v="0"/>
    <n v="0"/>
    <n v="94982084.266666666"/>
    <n v="17158415.800000001"/>
    <n v="0"/>
    <n v="0"/>
    <n v="0"/>
    <n v="30332626.333333332"/>
    <n v="0"/>
    <n v="0"/>
    <n v="0"/>
    <n v="0"/>
    <n v="0"/>
    <n v="0"/>
    <n v="47491042.133333333"/>
    <n v="17158415.800000001"/>
    <n v="0"/>
    <n v="0"/>
    <n v="0"/>
    <n v="30332626.333333332"/>
    <n v="0"/>
    <n v="0"/>
    <n v="0"/>
    <n v="0"/>
    <n v="0"/>
    <n v="0"/>
    <n v="47491042.133333333"/>
    <n v="17158415.800000001"/>
    <n v="0"/>
    <n v="0"/>
    <n v="0"/>
    <n v="30332626.333333332"/>
    <n v="0"/>
    <n v="0"/>
    <n v="0"/>
    <n v="0"/>
    <n v="0"/>
    <n v="0"/>
    <n v="47491042.133333333"/>
    <n v="237455210.66666666"/>
    <m/>
  </r>
  <r>
    <n v="1"/>
    <x v="0"/>
    <s v="1.3"/>
    <x v="2"/>
    <s v="1.3"/>
    <s v="Optimizar la prestación de los servicios públicos domiciliarios en cobertura y calidad estableciendo una estructura tarifaria acorde con la estratificación."/>
    <s v="1.3.1"/>
    <x v="5"/>
    <n v="4003022"/>
    <s v="Servicios de implementación del Plan de Gestión Integral de Residuos Solidos PGIRS"/>
    <n v="400302200"/>
    <s v="Plan de Gestión Integral de Residuos Solidos implementado"/>
    <s v="Número"/>
    <m/>
    <n v="0"/>
    <n v="1"/>
    <n v="1"/>
    <n v="1"/>
    <n v="1"/>
    <n v="1"/>
    <n v="34316831.600000001"/>
    <n v="0"/>
    <n v="0"/>
    <n v="0"/>
    <n v="60665252.666666664"/>
    <n v="0"/>
    <n v="0"/>
    <n v="0"/>
    <n v="0"/>
    <n v="0"/>
    <n v="0"/>
    <n v="94982084.266666666"/>
    <n v="17158415.800000001"/>
    <n v="0"/>
    <n v="0"/>
    <n v="0"/>
    <n v="30332626.333333332"/>
    <n v="0"/>
    <n v="0"/>
    <n v="0"/>
    <n v="0"/>
    <n v="0"/>
    <n v="0"/>
    <n v="47491042.133333333"/>
    <n v="17158415.800000001"/>
    <n v="0"/>
    <n v="0"/>
    <n v="0"/>
    <n v="30332626.333333332"/>
    <n v="0"/>
    <n v="0"/>
    <n v="0"/>
    <n v="0"/>
    <n v="0"/>
    <n v="0"/>
    <n v="47491042.133333333"/>
    <n v="17158415.800000001"/>
    <n v="0"/>
    <n v="0"/>
    <n v="0"/>
    <n v="30332626.333333332"/>
    <n v="0"/>
    <n v="0"/>
    <n v="0"/>
    <n v="0"/>
    <n v="0"/>
    <n v="0"/>
    <n v="47491042.133333333"/>
    <n v="237455210.66666666"/>
    <m/>
  </r>
  <r>
    <n v="1"/>
    <x v="0"/>
    <s v="1.3"/>
    <x v="2"/>
    <s v="1.3"/>
    <s v="Optimizar la prestación de los servicios públicos domiciliarios en cobertura y calidad estableciendo una estructura tarifaria acorde con la estratificación."/>
    <s v="1.3.1"/>
    <x v="5"/>
    <n v="4003020"/>
    <s v="Alcantarillados optimizados"/>
    <n v="400302000"/>
    <s v="Alcantarillados optimizados"/>
    <s v="Número"/>
    <m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34316831.600000001"/>
    <n v="0"/>
    <n v="0"/>
    <n v="0"/>
    <n v="60665252.666666664"/>
    <n v="0"/>
    <n v="0"/>
    <n v="0"/>
    <n v="0"/>
    <n v="0"/>
    <n v="0"/>
    <n v="94982084.266666666"/>
    <n v="17158415.800000001"/>
    <n v="0"/>
    <n v="0"/>
    <n v="0"/>
    <n v="30332626.333333332"/>
    <n v="0"/>
    <n v="0"/>
    <n v="0"/>
    <n v="0"/>
    <n v="0"/>
    <n v="0"/>
    <n v="47491042.133333333"/>
    <n v="17158415.800000001"/>
    <n v="0"/>
    <n v="0"/>
    <n v="0"/>
    <n v="30332626.333333332"/>
    <n v="0"/>
    <n v="0"/>
    <n v="0"/>
    <n v="0"/>
    <n v="0"/>
    <n v="0"/>
    <n v="47491042.133333333"/>
    <n v="189964168.53333333"/>
    <m/>
  </r>
  <r>
    <n v="1"/>
    <x v="0"/>
    <s v="1.3"/>
    <x v="2"/>
    <s v="1.3"/>
    <s v="Optimizar la prestación de los servicios públicos domiciliarios en cobertura y calidad estableciendo una estructura tarifaria acorde con la estratificación."/>
    <s v="1.3.1"/>
    <x v="5"/>
    <n v="4003018"/>
    <s v="Alcantarillados construidos"/>
    <n v="400301800"/>
    <s v="Alcantarillados construidos"/>
    <s v="Número"/>
    <m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158415.800000001"/>
    <n v="0"/>
    <n v="0"/>
    <n v="0"/>
    <n v="30332626.333333332"/>
    <n v="0"/>
    <n v="0"/>
    <n v="0"/>
    <n v="0"/>
    <n v="0"/>
    <n v="0"/>
    <n v="47491042.133333333"/>
    <n v="17158415.800000001"/>
    <n v="0"/>
    <n v="0"/>
    <n v="0"/>
    <n v="30332626.333333332"/>
    <n v="0"/>
    <n v="0"/>
    <n v="0"/>
    <n v="0"/>
    <n v="0"/>
    <n v="0"/>
    <n v="47491042.133333333"/>
    <n v="94982084.266666666"/>
    <m/>
  </r>
  <r>
    <n v="1"/>
    <x v="0"/>
    <s v="1.3"/>
    <x v="2"/>
    <s v="1.3"/>
    <s v="Optimizar la prestación de los servicios públicos domiciliarios en cobertura y calidad estableciendo una estructura tarifaria acorde con la estratificación."/>
    <s v="1.3.1"/>
    <x v="5"/>
    <n v="4003015"/>
    <s v="Acueductos construidos"/>
    <n v="400301500"/>
    <s v="Acueductos construidos"/>
    <s v="Número"/>
    <m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158415.800000001"/>
    <n v="0"/>
    <n v="0"/>
    <n v="0"/>
    <n v="30332626.333333332"/>
    <n v="0"/>
    <n v="0"/>
    <n v="0"/>
    <n v="0"/>
    <n v="0"/>
    <n v="0"/>
    <n v="47491042.133333333"/>
    <n v="17158415.800000001"/>
    <n v="0"/>
    <n v="0"/>
    <n v="0"/>
    <n v="30332626.333333332"/>
    <n v="0"/>
    <n v="0"/>
    <n v="0"/>
    <n v="0"/>
    <n v="0"/>
    <n v="0"/>
    <n v="47491042.133333333"/>
    <n v="94982084.266666666"/>
    <m/>
  </r>
  <r>
    <n v="1"/>
    <x v="0"/>
    <s v="1.3"/>
    <x v="2"/>
    <s v="1.3"/>
    <s v="Optimizar la prestación de los servicios públicos domiciliarios en cobertura y calidad estableciendo una estructura tarifaria acorde con la estratificación."/>
    <s v="1.3.1"/>
    <x v="5"/>
    <n v="4003017"/>
    <s v="Acueductos optimizados"/>
    <n v="400301700"/>
    <s v="Acueductos optimizados"/>
    <s v="Número"/>
    <m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34316831.600000001"/>
    <n v="0"/>
    <n v="0"/>
    <n v="0"/>
    <n v="60665252.666666664"/>
    <n v="0"/>
    <n v="0"/>
    <n v="0"/>
    <n v="0"/>
    <n v="0"/>
    <n v="0"/>
    <n v="94982084.266666666"/>
    <n v="17158415.800000001"/>
    <n v="0"/>
    <n v="0"/>
    <n v="0"/>
    <n v="30332626.333333332"/>
    <n v="0"/>
    <n v="0"/>
    <n v="0"/>
    <n v="0"/>
    <n v="0"/>
    <n v="0"/>
    <n v="47491042.133333333"/>
    <n v="17158415.800000001"/>
    <n v="0"/>
    <n v="0"/>
    <n v="0"/>
    <n v="30332626.333333332"/>
    <n v="0"/>
    <n v="0"/>
    <n v="0"/>
    <n v="0"/>
    <n v="0"/>
    <n v="0"/>
    <n v="47491042.133333333"/>
    <n v="189964168.53333333"/>
    <m/>
  </r>
  <r>
    <n v="1"/>
    <x v="0"/>
    <s v="1.4"/>
    <x v="3"/>
    <s v="1.4"/>
    <s v="Promover y masificar las actividades multiculturales motivando a la comunidad para dar continuidad al legado histórico del municipio y la protección de su patrimonio material e inmaterial;  creando espacios {promoción y realización de actividades culturales) para las expresiones artísticas, literarias, gastronómicas, y demás, que contribuyan a recuperar la identidad con pertenencia por nuestras raíces Angelopolitanas, que fortalezcan el tejido social y promuevan la sana convivencia, el respeto a la diversidad y multiculturalidad, y así construir juntos una sociedad incluyente y en Paz"/>
    <s v="1.4.1"/>
    <x v="6"/>
    <n v="3301121"/>
    <s v="Servicios de circulación artística y cultural"/>
    <n v="330112100"/>
    <s v="Contenidos culturales en circulación"/>
    <s v="Número"/>
    <m/>
    <n v="0"/>
    <n v="4"/>
    <n v="1"/>
    <n v="1"/>
    <n v="1"/>
    <n v="1"/>
    <n v="4350332.153846154"/>
    <n v="7692307.692307692"/>
    <n v="0"/>
    <n v="0"/>
    <n v="0"/>
    <n v="17115344.153846152"/>
    <n v="0"/>
    <n v="0"/>
    <n v="0"/>
    <n v="0"/>
    <n v="0"/>
    <n v="29157984"/>
    <n v="2175166.076923077"/>
    <n v="3846153.846153846"/>
    <n v="0"/>
    <n v="0"/>
    <n v="0"/>
    <n v="8557672.0769230761"/>
    <n v="0"/>
    <n v="0"/>
    <n v="0"/>
    <n v="0"/>
    <n v="0"/>
    <n v="14578992"/>
    <n v="2175166.076923077"/>
    <n v="3846153.846153846"/>
    <n v="0"/>
    <n v="0"/>
    <n v="0"/>
    <n v="8557672.0769230761"/>
    <n v="0"/>
    <n v="0"/>
    <n v="0"/>
    <n v="0"/>
    <n v="0"/>
    <n v="14578992"/>
    <n v="2175166.076923077"/>
    <n v="3846153.846153846"/>
    <n v="0"/>
    <n v="0"/>
    <n v="0"/>
    <n v="8557672.0769230761"/>
    <n v="0"/>
    <n v="0"/>
    <n v="0"/>
    <n v="0"/>
    <n v="0"/>
    <n v="14578992"/>
    <n v="72894960"/>
    <m/>
  </r>
  <r>
    <n v="1"/>
    <x v="0"/>
    <s v="1.4"/>
    <x v="3"/>
    <s v="1.4"/>
    <s v="Promover y masificar las actividades multiculturales motivando a la comunidad para dar continuidad al legado histórico del municipio y la protección de su patrimonio material e inmaterial;  creando espacios {promoción y realización de actividades culturales) para las expresiones artísticas, literarias, gastronómicas, y demás, que contribuyan a recuperar la identidad con pertenencia por nuestras raíces Angelopolitanas, que fortalezcan el tejido social y promuevan la sana convivencia, el respeto a la diversidad y multiculturalidad, y así construir juntos una sociedad incluyente y en Paz"/>
    <s v="1.4.1"/>
    <x v="6"/>
    <n v="3301122"/>
    <s v="Servicio de fomento para el acceso de la oferta cultural"/>
    <n v="330112200"/>
    <s v="Personas beneficiadas"/>
    <s v="Número"/>
    <m/>
    <n v="0"/>
    <n v="2000"/>
    <n v="500"/>
    <n v="500"/>
    <n v="500"/>
    <n v="500"/>
    <n v="4350332.153846154"/>
    <n v="7692307.692307692"/>
    <n v="0"/>
    <n v="0"/>
    <n v="0"/>
    <n v="17115344.153846152"/>
    <n v="0"/>
    <n v="0"/>
    <n v="0"/>
    <n v="0"/>
    <n v="0"/>
    <n v="29157984"/>
    <n v="2175166.076923077"/>
    <n v="3846153.846153846"/>
    <n v="0"/>
    <n v="0"/>
    <n v="0"/>
    <n v="8557672.0769230761"/>
    <n v="0"/>
    <n v="0"/>
    <n v="0"/>
    <n v="0"/>
    <n v="0"/>
    <n v="14578992"/>
    <n v="2175166.076923077"/>
    <n v="3846153.846153846"/>
    <n v="0"/>
    <n v="0"/>
    <n v="0"/>
    <n v="8557672.0769230761"/>
    <n v="0"/>
    <n v="0"/>
    <n v="0"/>
    <n v="0"/>
    <n v="0"/>
    <n v="14578992"/>
    <n v="2175166.076923077"/>
    <n v="3846153.846153846"/>
    <n v="0"/>
    <n v="0"/>
    <n v="0"/>
    <n v="8557672.0769230761"/>
    <n v="0"/>
    <n v="0"/>
    <n v="0"/>
    <n v="0"/>
    <n v="0"/>
    <n v="14578992"/>
    <n v="72894960"/>
    <m/>
  </r>
  <r>
    <n v="1"/>
    <x v="0"/>
    <s v="1.4"/>
    <x v="3"/>
    <s v="1.4"/>
    <s v="Promover y masificar las actividades multiculturales motivando a la comunidad para dar continuidad al legado histórico del municipio y la protección de su patrimonio material e inmaterial;  creando espacios {promoción y realización de actividades culturales) para las expresiones artísticas, literarias, gastronómicas, y demás, que contribuyan a recuperar la identidad con pertenencia por nuestras raíces Angelopolitanas, que fortalezcan el tejido social y promuevan la sana convivencia, el respeto a la diversidad y multiculturalidad, y así construir juntos una sociedad incluyente y en Paz"/>
    <s v="1.4.1"/>
    <x v="6"/>
    <n v="3301074"/>
    <s v="Servicio de apoyo para la organización y la participación del sector artístico, cultural y la ciudadanía"/>
    <n v="330107400"/>
    <s v="Encuentros realizados"/>
    <s v="Número"/>
    <m/>
    <n v="0"/>
    <n v="10"/>
    <n v="2"/>
    <n v="3"/>
    <n v="3"/>
    <n v="2"/>
    <n v="4350332.153846154"/>
    <n v="7692307.692307692"/>
    <n v="0"/>
    <n v="0"/>
    <n v="0"/>
    <n v="17115344.153846152"/>
    <n v="0"/>
    <n v="0"/>
    <n v="0"/>
    <n v="0"/>
    <n v="0"/>
    <n v="29157984"/>
    <n v="2175166.076923077"/>
    <n v="3846153.846153846"/>
    <n v="0"/>
    <n v="0"/>
    <n v="0"/>
    <n v="8557672.0769230761"/>
    <n v="0"/>
    <n v="0"/>
    <n v="0"/>
    <n v="0"/>
    <n v="0"/>
    <n v="14578992"/>
    <n v="2175166.076923077"/>
    <n v="3846153.846153846"/>
    <n v="0"/>
    <n v="0"/>
    <n v="0"/>
    <n v="8557672.0769230761"/>
    <n v="0"/>
    <n v="0"/>
    <n v="0"/>
    <n v="0"/>
    <n v="0"/>
    <n v="14578992"/>
    <n v="2175166.076923077"/>
    <n v="3846153.846153846"/>
    <n v="0"/>
    <n v="0"/>
    <n v="0"/>
    <n v="8557672.0769230761"/>
    <n v="0"/>
    <n v="0"/>
    <n v="0"/>
    <n v="0"/>
    <n v="0"/>
    <n v="14578992"/>
    <n v="72894960"/>
    <m/>
  </r>
  <r>
    <n v="1"/>
    <x v="0"/>
    <s v="1.4"/>
    <x v="3"/>
    <s v="1.4"/>
    <s v="Promover y masificar las actividades multiculturales motivando a la comunidad para dar continuidad al legado histórico del municipio y la protección de su patrimonio material e inmaterial;  creando espacios {promoción y realización de actividades culturales) para las expresiones artísticas, literarias, gastronómicas, y demás, que contribuyan a recuperar la identidad con pertenencia por nuestras raíces Angelopolitanas, que fortalezcan el tejido social y promuevan la sana convivencia, el respeto a la diversidad y multiculturalidad, y así construir juntos una sociedad incluyente y en Paz"/>
    <s v="1.4.1"/>
    <x v="6"/>
    <n v="3301074"/>
    <s v="Servicio de apoyo para la organización y la participación del sector artístico, cultural y la ciudadanía"/>
    <n v="330107408"/>
    <s v="Consejos apoyados"/>
    <s v="Número"/>
    <m/>
    <n v="0"/>
    <n v="1"/>
    <n v="1"/>
    <n v="1"/>
    <n v="1"/>
    <n v="1"/>
    <n v="4350332.153846154"/>
    <n v="7692307.692307692"/>
    <n v="0"/>
    <n v="0"/>
    <n v="0"/>
    <n v="17115344.153846152"/>
    <n v="0"/>
    <n v="0"/>
    <n v="0"/>
    <n v="0"/>
    <n v="0"/>
    <n v="29157984"/>
    <n v="2175166.076923077"/>
    <n v="3846153.846153846"/>
    <n v="0"/>
    <n v="0"/>
    <n v="0"/>
    <n v="8557672.0769230761"/>
    <n v="0"/>
    <n v="0"/>
    <n v="0"/>
    <n v="0"/>
    <n v="0"/>
    <n v="14578992"/>
    <n v="2175166.076923077"/>
    <n v="3846153.846153846"/>
    <n v="0"/>
    <n v="0"/>
    <n v="0"/>
    <n v="8557672.0769230761"/>
    <n v="0"/>
    <n v="0"/>
    <n v="0"/>
    <n v="0"/>
    <n v="0"/>
    <n v="14578992"/>
    <n v="2175166.076923077"/>
    <n v="3846153.846153846"/>
    <n v="0"/>
    <n v="0"/>
    <n v="0"/>
    <n v="8557672.0769230761"/>
    <n v="0"/>
    <n v="0"/>
    <n v="0"/>
    <n v="0"/>
    <n v="0"/>
    <n v="14578992"/>
    <n v="72894960"/>
    <m/>
  </r>
  <r>
    <n v="1"/>
    <x v="0"/>
    <s v="1.4"/>
    <x v="3"/>
    <s v="1.4"/>
    <s v="Promover y masificar las actividades multiculturales motivando a la comunidad para dar continuidad al legado histórico del municipio y la protección de su patrimonio material e inmaterial;  creando espacios {promoción y realización de actividades culturales) para las expresiones artísticas, literarias, gastronómicas, y demás, que contribuyan a recuperar la identidad con pertenencia por nuestras raíces Angelopolitanas, que fortalezcan el tejido social y promuevan la sana convivencia, el respeto a la diversidad y multiculturalidad, y así construir juntos una sociedad incluyente y en Paz"/>
    <s v="1.4.1"/>
    <x v="6"/>
    <n v="3301053"/>
    <s v="Servicios de promoción de actividades culturales"/>
    <n v="330105300"/>
    <s v="Eventos de promoción de actividades culturales realizados"/>
    <s v="Número"/>
    <m/>
    <n v="0"/>
    <n v="20"/>
    <n v="5"/>
    <n v="5"/>
    <n v="5"/>
    <n v="5"/>
    <n v="2175166.076923077"/>
    <n v="3846153.846153846"/>
    <n v="0"/>
    <n v="0"/>
    <n v="0"/>
    <n v="8557672.0769230761"/>
    <n v="0"/>
    <n v="0"/>
    <n v="0"/>
    <n v="0"/>
    <n v="0"/>
    <n v="14578992"/>
    <n v="4350332.153846154"/>
    <n v="7692307.692307692"/>
    <n v="0"/>
    <n v="0"/>
    <n v="0"/>
    <n v="17115344.153846152"/>
    <n v="0"/>
    <n v="0"/>
    <n v="0"/>
    <n v="0"/>
    <n v="0"/>
    <n v="29157984"/>
    <n v="2175166.076923077"/>
    <n v="3846153.846153846"/>
    <n v="0"/>
    <n v="0"/>
    <n v="0"/>
    <n v="8557672.0769230761"/>
    <n v="0"/>
    <n v="0"/>
    <n v="0"/>
    <n v="0"/>
    <n v="0"/>
    <n v="14578992"/>
    <n v="2175166.076923077"/>
    <n v="3846153.846153846"/>
    <n v="0"/>
    <n v="0"/>
    <n v="0"/>
    <n v="8557672.0769230761"/>
    <n v="0"/>
    <n v="0"/>
    <n v="0"/>
    <n v="0"/>
    <n v="0"/>
    <n v="14578992"/>
    <n v="72894960"/>
    <m/>
  </r>
  <r>
    <n v="1"/>
    <x v="0"/>
    <s v="1.4"/>
    <x v="3"/>
    <s v="1.4"/>
    <s v="Promover y masificar las actividades multiculturales motivando a la comunidad para dar continuidad al legado histórico del municipio y la protección de su patrimonio material e inmaterial;  creando espacios {promoción y realización de actividades culturales) para las expresiones artísticas, literarias, gastronómicas, y demás, que contribuyan a recuperar la identidad con pertenencia por nuestras raíces Angelopolitanas, que fortalezcan el tejido social y promuevan la sana convivencia, el respeto a la diversidad y multiculturalidad, y así construir juntos una sociedad incluyente y en Paz"/>
    <s v="1.4.1"/>
    <x v="6"/>
    <n v="3301068"/>
    <s v="Servicio de mantenimiento de infraestructura cultural"/>
    <n v="330106800"/>
    <s v="Infraestructura cultural intervenida"/>
    <s v="Número"/>
    <m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75166.076923077"/>
    <n v="3846153.846153846"/>
    <n v="0"/>
    <n v="0"/>
    <n v="0"/>
    <n v="8557672.0769230761"/>
    <n v="0"/>
    <n v="0"/>
    <n v="0"/>
    <n v="0"/>
    <n v="0"/>
    <n v="14578992"/>
    <n v="2175166.076923077"/>
    <n v="3846153.846153846"/>
    <n v="0"/>
    <n v="0"/>
    <n v="0"/>
    <n v="8557672.0769230761"/>
    <n v="0"/>
    <n v="0"/>
    <n v="0"/>
    <n v="0"/>
    <n v="0"/>
    <n v="14578992"/>
    <n v="29157984"/>
    <m/>
  </r>
  <r>
    <n v="1"/>
    <x v="0"/>
    <s v="1.4"/>
    <x v="3"/>
    <s v="1.4"/>
    <s v="Promover y masificar las actividades multiculturales motivando a la comunidad para dar continuidad al legado histórico del municipio y la protección de su patrimonio material e inmaterial;  creando espacios {promoción y realización de actividades culturales) para las expresiones artísticas, literarias, gastronómicas, y demás, que contribuyan a recuperar la identidad con pertenencia por nuestras raíces Angelopolitanas, que fortalezcan el tejido social y promuevan la sana convivencia, el respeto a la diversidad y multiculturalidad, y así construir juntos una sociedad incluyente y en Paz"/>
    <s v="1.4.1"/>
    <x v="6"/>
    <n v="3301094"/>
    <s v="Estudios y diseños de infraestructura cultural"/>
    <n v="330109400"/>
    <s v="Estudios y diseños elaborados"/>
    <s v="Número"/>
    <m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75166.076923077"/>
    <n v="3846153.846153846"/>
    <n v="0"/>
    <n v="0"/>
    <n v="0"/>
    <n v="8557672.0769230761"/>
    <n v="0"/>
    <n v="0"/>
    <n v="0"/>
    <n v="0"/>
    <n v="0"/>
    <n v="14578992"/>
    <n v="2175166.076923077"/>
    <n v="3846153.846153846"/>
    <n v="0"/>
    <n v="0"/>
    <n v="0"/>
    <n v="8557672.0769230761"/>
    <n v="0"/>
    <n v="0"/>
    <n v="0"/>
    <n v="0"/>
    <n v="0"/>
    <n v="14578992"/>
    <n v="29157984"/>
    <m/>
  </r>
  <r>
    <n v="1"/>
    <x v="0"/>
    <s v="1.4"/>
    <x v="3"/>
    <s v="1.4"/>
    <s v="Promover y masificar las actividades multiculturales motivando a la comunidad para dar continuidad al legado histórico del municipio y la protección de su patrimonio material e inmaterial;  creando espacios {promoción y realización de actividades culturales) para las expresiones artísticas, literarias, gastronómicas, y demás, que contribuyan a recuperar la identidad con pertenencia por nuestras raíces Angelopolitanas, que fortalezcan el tejido social y promuevan la sana convivencia, el respeto a la diversidad y multiculturalidad, y así construir juntos una sociedad incluyente y en Paz"/>
    <s v="1.4.1"/>
    <x v="6"/>
    <n v="3301096"/>
    <s v="Escuelas de música adecuadas y dotadas"/>
    <n v="330109600"/>
    <s v="Escuelas de música adecuadas y dotadas"/>
    <s v="Número"/>
    <m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4350332.153846154"/>
    <n v="7692307.692307692"/>
    <n v="0"/>
    <n v="0"/>
    <n v="0"/>
    <n v="17115344.153846152"/>
    <n v="0"/>
    <n v="0"/>
    <n v="0"/>
    <n v="0"/>
    <n v="0"/>
    <n v="29157984"/>
    <n v="2175166.076923077"/>
    <n v="3846153.846153846"/>
    <n v="0"/>
    <n v="0"/>
    <n v="0"/>
    <n v="8557672.0769230761"/>
    <n v="0"/>
    <n v="0"/>
    <n v="0"/>
    <n v="0"/>
    <n v="0"/>
    <n v="14578992"/>
    <n v="2175166.076923077"/>
    <n v="3846153.846153846"/>
    <n v="0"/>
    <n v="0"/>
    <n v="0"/>
    <n v="8557672.0769230761"/>
    <n v="0"/>
    <n v="0"/>
    <n v="0"/>
    <n v="0"/>
    <n v="0"/>
    <n v="14578992"/>
    <n v="58315968"/>
    <m/>
  </r>
  <r>
    <n v="1"/>
    <x v="0"/>
    <s v="1.4"/>
    <x v="3"/>
    <s v="1.4"/>
    <s v="Promover y masificar las actividades multiculturales motivando a la comunidad para dar continuidad al legado histórico del municipio y la protección de su patrimonio material e inmaterial;  creando espacios {promoción y realización de actividades culturales) para las expresiones artísticas, literarias, gastronómicas, y demás, que contribuyan a recuperar la identidad con pertenencia por nuestras raíces Angelopolitanas, que fortalezcan el tejido social y promuevan la sana convivencia, el respeto a la diversidad y multiculturalidad, y así construir juntos una sociedad incluyente y en Paz"/>
    <s v="1.4.1"/>
    <x v="6"/>
    <n v="3301097"/>
    <s v="Salas de danza adecuadasy dotadas"/>
    <n v="330109700"/>
    <s v="Salas de danza adecuadas y dotadas"/>
    <s v="Número"/>
    <m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2175166.076923077"/>
    <n v="3846153.846153846"/>
    <n v="0"/>
    <n v="0"/>
    <n v="0"/>
    <n v="8557672.0769230761"/>
    <n v="0"/>
    <n v="0"/>
    <n v="0"/>
    <n v="0"/>
    <n v="0"/>
    <n v="14578992"/>
    <n v="2175166.076923077"/>
    <n v="3846153.846153846"/>
    <n v="0"/>
    <n v="0"/>
    <n v="0"/>
    <n v="8557672.0769230761"/>
    <n v="0"/>
    <n v="0"/>
    <n v="0"/>
    <n v="0"/>
    <n v="0"/>
    <n v="14578992"/>
    <n v="2175166.076923077"/>
    <n v="3846153.846153846"/>
    <n v="0"/>
    <n v="0"/>
    <n v="0"/>
    <n v="8557672.0769230761"/>
    <n v="0"/>
    <n v="0"/>
    <n v="0"/>
    <n v="0"/>
    <n v="0"/>
    <n v="14578992"/>
    <n v="43736976"/>
    <m/>
  </r>
  <r>
    <n v="1"/>
    <x v="0"/>
    <s v="1.4"/>
    <x v="3"/>
    <s v="1.4"/>
    <s v="Promover y masificar las actividades multiculturales motivando a la comunidad para dar continuidad al legado histórico del municipio y la protección de su patrimonio material e inmaterial;  creando espacios {promoción y realización de actividades culturales) para las expresiones artísticas, literarias, gastronómicas, y demás, que contribuyan a recuperar la identidad con pertenencia por nuestras raíces Angelopolitanas, que fortalezcan el tejido social y promuevan la sana convivencia, el respeto a la diversidad y multiculturalidad, y así construir juntos una sociedad incluyente y en Paz"/>
    <s v="1.4.1"/>
    <x v="6"/>
    <n v="3301098"/>
    <s v="Servicio de acceso a materiales de lectura"/>
    <n v="330109800"/>
    <s v="Materiales de lectura disponibles en bibliotecas públicas y espacios no convencionales"/>
    <s v="Número"/>
    <m/>
    <n v="50"/>
    <n v="80"/>
    <n v="20"/>
    <n v="20"/>
    <n v="20"/>
    <n v="20"/>
    <n v="2175166.076923077"/>
    <n v="3846153.846153846"/>
    <n v="0"/>
    <n v="0"/>
    <n v="0"/>
    <n v="8557672.0769230761"/>
    <n v="0"/>
    <n v="0"/>
    <n v="0"/>
    <n v="0"/>
    <n v="0"/>
    <n v="14578992"/>
    <n v="2175166.076923077"/>
    <n v="3846153.846153846"/>
    <n v="0"/>
    <n v="0"/>
    <n v="0"/>
    <n v="8557672.0769230761"/>
    <n v="0"/>
    <n v="0"/>
    <n v="0"/>
    <n v="0"/>
    <n v="0"/>
    <n v="14578992"/>
    <n v="2175166.076923077"/>
    <n v="3846153.846153846"/>
    <n v="0"/>
    <n v="0"/>
    <n v="0"/>
    <n v="8557672.0769230761"/>
    <n v="0"/>
    <n v="0"/>
    <n v="0"/>
    <n v="0"/>
    <n v="0"/>
    <n v="14578992"/>
    <n v="2175166.076923077"/>
    <n v="3846153.846153846"/>
    <n v="0"/>
    <n v="0"/>
    <n v="0"/>
    <n v="8557672.0769230761"/>
    <n v="0"/>
    <n v="0"/>
    <n v="0"/>
    <n v="0"/>
    <n v="0"/>
    <n v="14578992"/>
    <n v="58315968"/>
    <m/>
  </r>
  <r>
    <n v="1"/>
    <x v="0"/>
    <s v="1.4"/>
    <x v="3"/>
    <s v="1.4"/>
    <s v="Promover y masificar las actividades multiculturales motivando a la comunidad para dar continuidad al legado histórico del municipio y la protección de su patrimonio material e inmaterial;  creando espacios {promoción y realización de actividades culturales) para las expresiones artísticas, literarias, gastronómicas, y demás, que contribuyan a recuperar la identidad con pertenencia por nuestras raíces Angelopolitanas, que fortalezcan el tejido social y promuevan la sana convivencia, el respeto a la diversidad y multiculturalidad, y así construir juntos una sociedad incluyente y en Paz"/>
    <s v="1.4.1"/>
    <x v="6"/>
    <n v="3301085"/>
    <s v="Servicios bibliotecarios"/>
    <n v="330108500"/>
    <s v="Usuarios atendidos"/>
    <s v="Número"/>
    <m/>
    <n v="0"/>
    <n v="2400"/>
    <n v="600"/>
    <n v="600"/>
    <n v="600"/>
    <n v="600"/>
    <n v="2175166.076923077"/>
    <n v="3846153.846153846"/>
    <n v="0"/>
    <n v="0"/>
    <n v="0"/>
    <n v="8557672.0769230761"/>
    <n v="0"/>
    <n v="0"/>
    <n v="0"/>
    <n v="0"/>
    <n v="0"/>
    <n v="14578992"/>
    <n v="2175166.076923077"/>
    <n v="3846153.846153846"/>
    <n v="0"/>
    <n v="0"/>
    <n v="0"/>
    <n v="8557672.0769230761"/>
    <n v="0"/>
    <n v="0"/>
    <n v="0"/>
    <n v="0"/>
    <n v="0"/>
    <n v="14578992"/>
    <n v="2175166.076923077"/>
    <n v="3846153.846153846"/>
    <n v="0"/>
    <n v="0"/>
    <n v="0"/>
    <n v="8557672.0769230761"/>
    <n v="0"/>
    <n v="0"/>
    <n v="0"/>
    <n v="0"/>
    <n v="0"/>
    <n v="14578992"/>
    <n v="2175166.076923077"/>
    <n v="3846153.846153846"/>
    <n v="0"/>
    <n v="0"/>
    <n v="0"/>
    <n v="8557672.0769230761"/>
    <n v="0"/>
    <n v="0"/>
    <n v="0"/>
    <n v="0"/>
    <n v="0"/>
    <n v="14578992"/>
    <n v="58315968"/>
    <m/>
  </r>
  <r>
    <n v="1"/>
    <x v="0"/>
    <s v="1.4"/>
    <x v="3"/>
    <s v="1.4"/>
    <s v="Promover y masificar las actividades multiculturales motivando a la comunidad para dar continuidad al legado histórico del municipio y la protección de su patrimonio material e inmaterial;  creando espacios {promoción y realización de actividades culturales) para las expresiones artísticas, literarias, gastronómicas, y demás, que contribuyan a recuperar la identidad con pertenencia por nuestras raíces Angelopolitanas, que fortalezcan el tejido social y promuevan la sana convivencia, el respeto a la diversidad y multiculturalidad, y así construir juntos una sociedad incluyente y en Paz"/>
    <s v="1.4.1"/>
    <x v="6"/>
    <n v="3301051"/>
    <s v="Servicio de educación informal al sector artístico y cultural"/>
    <n v="330105100"/>
    <s v="Personas capacitadas"/>
    <s v="Número"/>
    <m/>
    <n v="0"/>
    <n v="130"/>
    <n v="30"/>
    <n v="30"/>
    <n v="35"/>
    <n v="35"/>
    <n v="2175166.076923077"/>
    <n v="3846153.846153846"/>
    <n v="0"/>
    <n v="0"/>
    <n v="0"/>
    <n v="8557672.0769230761"/>
    <n v="0"/>
    <n v="0"/>
    <n v="0"/>
    <n v="0"/>
    <n v="0"/>
    <n v="14578992"/>
    <n v="2175166.076923077"/>
    <n v="3846153.846153846"/>
    <n v="0"/>
    <n v="0"/>
    <n v="0"/>
    <n v="8557672.0769230761"/>
    <n v="0"/>
    <n v="0"/>
    <n v="0"/>
    <n v="0"/>
    <n v="0"/>
    <n v="14578992"/>
    <n v="2175166.076923077"/>
    <n v="3846153.846153846"/>
    <n v="0"/>
    <n v="0"/>
    <n v="0"/>
    <n v="8557672.0769230761"/>
    <n v="0"/>
    <n v="0"/>
    <n v="0"/>
    <n v="0"/>
    <n v="0"/>
    <n v="14578992"/>
    <n v="2175166.076923077"/>
    <n v="3846153.846153846"/>
    <n v="0"/>
    <n v="0"/>
    <n v="0"/>
    <n v="8557672.0769230761"/>
    <n v="0"/>
    <n v="0"/>
    <n v="0"/>
    <n v="0"/>
    <n v="0"/>
    <n v="14578992"/>
    <n v="58315968"/>
    <m/>
  </r>
  <r>
    <n v="1"/>
    <x v="0"/>
    <s v="1.4"/>
    <x v="3"/>
    <s v="1.4"/>
    <s v="Promover y masificar las actividades multiculturales motivando a la comunidad para dar continuidad al legado histórico del municipio y la protección de su patrimonio material e inmaterial;  creando espacios {promoción y realización de actividades culturales) para las expresiones artísticas, literarias, gastronómicas, y demás, que contribuyan a recuperar la identidad con pertenencia por nuestras raíces Angelopolitanas, que fortalezcan el tejido social y promuevan la sana convivencia, el respeto a la diversidad y multiculturalidad, y así construir juntos una sociedad incluyente y en Paz"/>
    <s v="1.4.2"/>
    <x v="7"/>
    <n v="3302049"/>
    <s v="Servicio de salvaguardia al patrimonio inmaterial"/>
    <n v="330204900"/>
    <s v="Procesos de salvaguardia efectiva del patrimonio inmaterial realizados"/>
    <s v="Número"/>
    <m/>
    <n v="0"/>
    <n v="4"/>
    <n v="1"/>
    <n v="1"/>
    <n v="1"/>
    <n v="1"/>
    <n v="2175166.076923077"/>
    <n v="3846153.846153846"/>
    <n v="0"/>
    <n v="0"/>
    <n v="0"/>
    <n v="8557672.0769230761"/>
    <n v="0"/>
    <n v="0"/>
    <n v="0"/>
    <n v="0"/>
    <n v="0"/>
    <n v="14578992"/>
    <n v="2175166.076923077"/>
    <n v="3846153.846153846"/>
    <n v="0"/>
    <n v="0"/>
    <n v="0"/>
    <n v="8557672.0769230761"/>
    <n v="0"/>
    <n v="0"/>
    <n v="0"/>
    <n v="0"/>
    <n v="0"/>
    <n v="14578992"/>
    <n v="2175166.076923077"/>
    <n v="3846153.846153846"/>
    <n v="0"/>
    <n v="0"/>
    <n v="0"/>
    <n v="8557672.0769230761"/>
    <n v="0"/>
    <n v="0"/>
    <n v="0"/>
    <n v="0"/>
    <n v="0"/>
    <n v="14578992"/>
    <n v="2175166.076923077"/>
    <n v="3846153.846153846"/>
    <n v="0"/>
    <n v="0"/>
    <n v="0"/>
    <n v="8557672.0769230761"/>
    <n v="0"/>
    <n v="0"/>
    <n v="0"/>
    <n v="0"/>
    <n v="0"/>
    <n v="14578992"/>
    <n v="58315968"/>
    <m/>
  </r>
  <r>
    <n v="1"/>
    <x v="0"/>
    <s v="1.5"/>
    <x v="4"/>
    <s v="1.5"/>
    <s v="Promover la participación de los angelopolitanos y angelopolitanas en los programas y actividades de carácter recreativo y deportivo, como instrumento de integración de los sectores rural y urbano, que prevengan las enfermedades físicas y mentales, promuevan el desarrollo integral del individuo y de sus capacidades y permitan el aprovechamiento adecuado del tiempo libre a través del uso y disfrute de los espacios públicos recreo-deportivos, teniendo en cuenta las características poblacionales y los diferentes grupos etáreos."/>
    <s v="1.5.1"/>
    <x v="8"/>
    <n v="4301037"/>
    <s v="Servicio de promoción de la actividad física, la recreación y el deporte"/>
    <n v="430103700"/>
    <s v="Personas que acceden a servicios deportivos, recreativos y de actividad física"/>
    <s v="Número"/>
    <m/>
    <n v="0"/>
    <n v="1200"/>
    <n v="400"/>
    <n v="400"/>
    <n v="400"/>
    <n v="400"/>
    <n v="8750000"/>
    <n v="0"/>
    <n v="0"/>
    <n v="0"/>
    <n v="0"/>
    <n v="10627222.875"/>
    <n v="0"/>
    <n v="0"/>
    <n v="0"/>
    <n v="0"/>
    <n v="0"/>
    <n v="19377222.875"/>
    <n v="8750000"/>
    <n v="0"/>
    <n v="0"/>
    <n v="0"/>
    <n v="0"/>
    <n v="10627222.875"/>
    <n v="0"/>
    <n v="0"/>
    <n v="0"/>
    <n v="0"/>
    <n v="0"/>
    <n v="19377222.875"/>
    <n v="8750000"/>
    <n v="0"/>
    <n v="0"/>
    <n v="0"/>
    <n v="0"/>
    <n v="10627222.875"/>
    <n v="0"/>
    <n v="0"/>
    <n v="0"/>
    <n v="0"/>
    <n v="0"/>
    <n v="19377222.875"/>
    <n v="8750000"/>
    <n v="0"/>
    <n v="0"/>
    <n v="0"/>
    <n v="0"/>
    <n v="10627222.875"/>
    <n v="0"/>
    <n v="0"/>
    <n v="0"/>
    <n v="0"/>
    <n v="0"/>
    <n v="19377222.875"/>
    <n v="77508891.5"/>
    <m/>
  </r>
  <r>
    <n v="1"/>
    <x v="0"/>
    <s v="1.5"/>
    <x v="4"/>
    <s v="1.5"/>
    <s v="Promover la participación de los angelopolitanos y angelopolitanas en los programas y actividades de carácter recreativo y deportivo, como instrumento de integración de los sectores rural y urbano, que prevengan las enfermedades físicas y mentales, promuevan el desarrollo integral del individuo y de sus capacidades y permitan el aprovechamiento adecuado del tiempo libre a través del uso y disfrute de los espacios públicos recreo-deportivos, teniendo en cuenta las características poblacionales y los diferentes grupos etáreos."/>
    <s v="1.5.1"/>
    <x v="8"/>
    <n v="4301001"/>
    <s v="Servicio de apoyo a la actividad física, la recreación y el deporte"/>
    <n v="430100100"/>
    <s v="Personas beneficiadas"/>
    <s v="Número"/>
    <m/>
    <n v="0"/>
    <n v="950"/>
    <n v="200"/>
    <n v="250"/>
    <n v="250"/>
    <n v="250"/>
    <n v="8750000"/>
    <n v="0"/>
    <n v="0"/>
    <n v="0"/>
    <n v="0"/>
    <n v="10627222.875"/>
    <n v="0"/>
    <n v="0"/>
    <n v="0"/>
    <n v="0"/>
    <n v="0"/>
    <n v="19377222.875"/>
    <n v="8750000"/>
    <n v="0"/>
    <n v="0"/>
    <n v="0"/>
    <n v="0"/>
    <n v="10627222.875"/>
    <n v="0"/>
    <n v="0"/>
    <n v="0"/>
    <n v="0"/>
    <n v="0"/>
    <n v="19377222.875"/>
    <n v="8750000"/>
    <n v="0"/>
    <n v="0"/>
    <n v="0"/>
    <n v="0"/>
    <n v="10627222.875"/>
    <n v="0"/>
    <n v="0"/>
    <n v="0"/>
    <n v="0"/>
    <n v="0"/>
    <n v="19377222.875"/>
    <n v="8750000"/>
    <n v="0"/>
    <n v="0"/>
    <n v="0"/>
    <n v="0"/>
    <n v="10627222.875"/>
    <n v="0"/>
    <n v="0"/>
    <n v="0"/>
    <n v="0"/>
    <n v="0"/>
    <n v="19377222.875"/>
    <n v="77508891.5"/>
    <m/>
  </r>
  <r>
    <n v="1"/>
    <x v="0"/>
    <s v="1.5"/>
    <x v="4"/>
    <s v="1.5"/>
    <s v="Promover la participación de los angelopolitanos y angelopolitanas en los programas y actividades de carácter recreativo y deportivo, como instrumento de integración de los sectores rural y urbano, que prevengan las enfermedades físicas y mentales, promuevan el desarrollo integral del individuo y de sus capacidades y permitan el aprovechamiento adecuado del tiempo libre a través del uso y disfrute de los espacios públicos recreo-deportivos, teniendo en cuenta las características poblacionales y los diferentes grupos etáreos."/>
    <s v="1.5.1"/>
    <x v="8"/>
    <n v="4301004"/>
    <s v="Servicio de mantenimiento a la infraestructura deportiva"/>
    <n v="430100400"/>
    <s v="Infraestructura deportiva mantenida"/>
    <s v="Número"/>
    <m/>
    <n v="0"/>
    <n v="4"/>
    <n v="1"/>
    <n v="1"/>
    <n v="1"/>
    <n v="1"/>
    <n v="8750000"/>
    <n v="0"/>
    <n v="0"/>
    <n v="0"/>
    <n v="0"/>
    <n v="10627222.875"/>
    <n v="0"/>
    <n v="0"/>
    <n v="0"/>
    <n v="0"/>
    <n v="0"/>
    <n v="19377222.875"/>
    <n v="8750000"/>
    <n v="0"/>
    <n v="0"/>
    <n v="0"/>
    <n v="0"/>
    <n v="10627222.875"/>
    <n v="0"/>
    <n v="0"/>
    <n v="0"/>
    <n v="0"/>
    <n v="0"/>
    <n v="19377222.875"/>
    <n v="8750000"/>
    <n v="0"/>
    <n v="0"/>
    <n v="0"/>
    <n v="0"/>
    <n v="10627222.875"/>
    <n v="0"/>
    <n v="0"/>
    <n v="0"/>
    <n v="0"/>
    <n v="0"/>
    <n v="19377222.875"/>
    <n v="8750000"/>
    <n v="0"/>
    <n v="0"/>
    <n v="0"/>
    <n v="0"/>
    <n v="10627222.875"/>
    <n v="0"/>
    <n v="0"/>
    <n v="0"/>
    <n v="0"/>
    <n v="0"/>
    <n v="19377222.875"/>
    <n v="77508891.5"/>
    <m/>
  </r>
  <r>
    <n v="1"/>
    <x v="0"/>
    <s v="1.5"/>
    <x v="4"/>
    <s v="1.5"/>
    <s v="Promover la participación de los angelopolitanos y angelopolitanas en los programas y actividades de carácter recreativo y deportivo, como instrumento de integración de los sectores rural y urbano, que prevengan las enfermedades físicas y mentales, promuevan el desarrollo integral del individuo y de sus capacidades y permitan el aprovechamiento adecuado del tiempo libre a través del uso y disfrute de los espacios públicos recreo-deportivos, teniendo en cuenta las características poblacionales y los diferentes grupos etáreos."/>
    <s v="1.5.1"/>
    <x v="8"/>
    <n v="4301007"/>
    <s v="Servicio de Escuelas Deportivas"/>
    <n v="430100700"/>
    <s v="Niños, niñas, adolescentes y jóvenes inscritos en Escuelas Deportivas"/>
    <s v="Número"/>
    <m/>
    <n v="0"/>
    <n v="350"/>
    <n v="80"/>
    <n v="90"/>
    <n v="90"/>
    <n v="90"/>
    <n v="8750000"/>
    <n v="0"/>
    <n v="0"/>
    <n v="0"/>
    <n v="0"/>
    <n v="10627222.875"/>
    <n v="0"/>
    <n v="0"/>
    <n v="0"/>
    <n v="0"/>
    <n v="0"/>
    <n v="19377222.875"/>
    <n v="17500000"/>
    <n v="0"/>
    <n v="0"/>
    <n v="0"/>
    <n v="0"/>
    <n v="21254445.75"/>
    <n v="0"/>
    <n v="0"/>
    <n v="0"/>
    <n v="0"/>
    <n v="0"/>
    <n v="38754445.75"/>
    <n v="8750000"/>
    <n v="0"/>
    <n v="0"/>
    <n v="0"/>
    <n v="0"/>
    <n v="10627222.875"/>
    <n v="0"/>
    <n v="0"/>
    <n v="0"/>
    <n v="0"/>
    <n v="0"/>
    <n v="19377222.875"/>
    <n v="8750000"/>
    <n v="0"/>
    <n v="0"/>
    <n v="0"/>
    <n v="0"/>
    <n v="10627222.875"/>
    <n v="0"/>
    <n v="0"/>
    <n v="0"/>
    <n v="0"/>
    <n v="0"/>
    <n v="19377222.875"/>
    <n v="96886114.375"/>
    <m/>
  </r>
  <r>
    <n v="1"/>
    <x v="0"/>
    <s v="1.5"/>
    <x v="4"/>
    <s v="1.5"/>
    <s v="Promover la participación de los angelopolitanos y angelopolitanas en los programas y actividades de carácter recreativo y deportivo, como instrumento de integración de los sectores rural y urbano, que prevengan las enfermedades físicas y mentales, promuevan el desarrollo integral del individuo y de sus capacidades y permitan el aprovechamiento adecuado del tiempo libre a través del uso y disfrute de los espacios públicos recreo-deportivos, teniendo en cuenta las características poblacionales y los diferentes grupos etáreos."/>
    <s v="1.5.1"/>
    <x v="8"/>
    <n v="4301031"/>
    <s v="Estudios y diseños de infraestructura recreo-deportiva"/>
    <n v="430103100"/>
    <s v="Estudios y diseños elaborados"/>
    <s v="Número"/>
    <m/>
    <n v="1"/>
    <n v="1"/>
    <n v="1"/>
    <n v="0"/>
    <n v="0"/>
    <n v="0"/>
    <n v="8750000"/>
    <n v="0"/>
    <n v="0"/>
    <n v="0"/>
    <n v="0"/>
    <n v="10627222.875"/>
    <n v="0"/>
    <n v="0"/>
    <n v="0"/>
    <n v="0"/>
    <n v="0"/>
    <n v="19377222.875"/>
    <n v="0"/>
    <n v="0"/>
    <n v="0"/>
    <n v="0"/>
    <n v="0"/>
    <n v="0"/>
    <n v="0"/>
    <n v="0"/>
    <n v="0"/>
    <n v="0"/>
    <n v="0"/>
    <n v="0"/>
    <n v="8750000"/>
    <n v="0"/>
    <n v="0"/>
    <n v="0"/>
    <n v="0"/>
    <n v="10627222.875"/>
    <n v="0"/>
    <n v="0"/>
    <n v="0"/>
    <n v="0"/>
    <n v="0"/>
    <n v="19377222.875"/>
    <n v="8750000"/>
    <n v="0"/>
    <n v="0"/>
    <n v="0"/>
    <n v="0"/>
    <n v="10627222.875"/>
    <n v="0"/>
    <n v="0"/>
    <n v="0"/>
    <n v="0"/>
    <n v="0"/>
    <n v="19377222.875"/>
    <n v="58131668.625"/>
    <m/>
  </r>
  <r>
    <n v="1"/>
    <x v="0"/>
    <s v="1.5"/>
    <x v="4"/>
    <s v="1.5"/>
    <s v="Promover la participación de los angelopolitanos y angelopolitanas en los programas y actividades de carácter recreativo y deportivo, como instrumento de integración de los sectores rural y urbano, que prevengan las enfermedades físicas y mentales, promuevan el desarrollo integral del individuo y de sus capacidades y permitan el aprovechamiento adecuado del tiempo libre a través del uso y disfrute de los espacios públicos recreo-deportivos, teniendo en cuenta las características poblacionales y los diferentes grupos etáreos."/>
    <s v="1.5.1"/>
    <x v="8"/>
    <n v="4301032"/>
    <s v="Servicio de organización de eventos deportivos comunitarios"/>
    <n v="430103200"/>
    <s v="Eventos deportivos comunitarios realizados"/>
    <s v="Número"/>
    <m/>
    <n v="0"/>
    <n v="12"/>
    <n v="3"/>
    <n v="3"/>
    <n v="3"/>
    <n v="3"/>
    <n v="8750000"/>
    <n v="0"/>
    <n v="0"/>
    <n v="0"/>
    <n v="0"/>
    <n v="10627222.875"/>
    <n v="0"/>
    <n v="0"/>
    <n v="0"/>
    <n v="0"/>
    <n v="0"/>
    <n v="19377222.875"/>
    <n v="8750000"/>
    <n v="0"/>
    <n v="0"/>
    <n v="0"/>
    <n v="0"/>
    <n v="10627222.875"/>
    <n v="0"/>
    <n v="0"/>
    <n v="0"/>
    <n v="0"/>
    <n v="0"/>
    <n v="19377222.875"/>
    <n v="8750000"/>
    <n v="0"/>
    <n v="0"/>
    <n v="0"/>
    <n v="0"/>
    <n v="10627222.875"/>
    <n v="0"/>
    <n v="0"/>
    <n v="0"/>
    <n v="0"/>
    <n v="0"/>
    <n v="19377222.875"/>
    <n v="8750000"/>
    <n v="0"/>
    <n v="0"/>
    <n v="0"/>
    <n v="0"/>
    <n v="10627222.875"/>
    <n v="0"/>
    <n v="0"/>
    <n v="0"/>
    <n v="0"/>
    <n v="0"/>
    <n v="19377222.875"/>
    <n v="77508891.5"/>
    <m/>
  </r>
  <r>
    <n v="1"/>
    <x v="0"/>
    <s v="1.5"/>
    <x v="4"/>
    <s v="1.5"/>
    <s v="Promover la participación de los angelopolitanos y angelopolitanas en los programas y actividades de carácter recreativo y deportivo, como instrumento de integración de los sectores rural y urbano, que prevengan las enfermedades físicas y mentales, promuevan el desarrollo integral del individuo y de sus capacidades y permitan el aprovechamiento adecuado del tiempo libre a través del uso y disfrute de los espacios públicos recreo-deportivos, teniendo en cuenta las características poblacionales y los diferentes grupos etáreos."/>
    <s v="1.5.2"/>
    <x v="9"/>
    <s v="4302058"/>
    <s v="Gimnasios mantenidos"/>
    <n v="430205800"/>
    <s v="Gimnasios mantenidos"/>
    <s v="Número"/>
    <m/>
    <n v="2"/>
    <n v="2"/>
    <n v="0"/>
    <n v="1"/>
    <n v="0"/>
    <n v="1"/>
    <n v="0"/>
    <n v="0"/>
    <n v="0"/>
    <n v="0"/>
    <n v="0"/>
    <n v="0"/>
    <n v="0"/>
    <n v="0"/>
    <n v="0"/>
    <n v="0"/>
    <n v="0"/>
    <n v="0"/>
    <n v="8750000"/>
    <n v="0"/>
    <n v="0"/>
    <n v="0"/>
    <n v="0"/>
    <n v="10627222.875"/>
    <n v="0"/>
    <n v="0"/>
    <n v="0"/>
    <n v="0"/>
    <n v="0"/>
    <n v="19377222.875"/>
    <n v="8750000"/>
    <n v="0"/>
    <n v="0"/>
    <n v="0"/>
    <n v="0"/>
    <n v="10627222.875"/>
    <n v="0"/>
    <n v="0"/>
    <n v="0"/>
    <n v="0"/>
    <n v="0"/>
    <n v="19377222.875"/>
    <n v="8750000"/>
    <n v="0"/>
    <n v="0"/>
    <n v="0"/>
    <n v="0"/>
    <n v="10627222.875"/>
    <n v="0"/>
    <n v="0"/>
    <n v="0"/>
    <n v="0"/>
    <n v="0"/>
    <n v="19377222.875"/>
    <n v="58131668.625"/>
    <m/>
  </r>
  <r>
    <n v="1"/>
    <x v="0"/>
    <s v="1.5"/>
    <x v="4"/>
    <s v="1.5"/>
    <s v="Promover la participación de los angelopolitanos y angelopolitanas en los programas y actividades de carácter recreativo y deportivo, como instrumento de integración de los sectores rural y urbano, que prevengan las enfermedades físicas y mentales, promuevan el desarrollo integral del individuo y de sus capacidades y permitan el aprovechamiento adecuado del tiempo libre a través del uso y disfrute de los espacios públicos recreo-deportivos, teniendo en cuenta las características poblacionales y los diferentes grupos etáreos."/>
    <s v="1.5.2"/>
    <x v="9"/>
    <s v="4302062"/>
    <s v="Servicio de educación informal"/>
    <n v="430206200"/>
    <s v="Capacitaciones realizada"/>
    <s v="Número"/>
    <m/>
    <n v="0"/>
    <n v="8"/>
    <n v="2"/>
    <n v="2"/>
    <n v="2"/>
    <n v="2"/>
    <n v="17500000"/>
    <n v="0"/>
    <n v="0"/>
    <n v="0"/>
    <n v="0"/>
    <n v="21254445.75"/>
    <n v="0"/>
    <n v="0"/>
    <n v="0"/>
    <n v="0"/>
    <n v="0"/>
    <n v="38754445.75"/>
    <n v="8750000"/>
    <n v="0"/>
    <n v="0"/>
    <n v="0"/>
    <n v="0"/>
    <n v="10627222.875"/>
    <n v="0"/>
    <n v="0"/>
    <n v="0"/>
    <n v="0"/>
    <n v="0"/>
    <n v="19377222.875"/>
    <n v="8750000"/>
    <n v="0"/>
    <n v="0"/>
    <n v="0"/>
    <n v="0"/>
    <n v="10627222.875"/>
    <n v="0"/>
    <n v="0"/>
    <n v="0"/>
    <n v="0"/>
    <n v="0"/>
    <n v="19377222.875"/>
    <n v="8750000"/>
    <n v="0"/>
    <n v="0"/>
    <n v="0"/>
    <n v="0"/>
    <n v="10627222.875"/>
    <n v="0"/>
    <n v="0"/>
    <n v="0"/>
    <n v="0"/>
    <n v="0"/>
    <n v="19377222.875"/>
    <n v="96886114.375"/>
    <m/>
  </r>
  <r>
    <n v="1"/>
    <x v="0"/>
    <s v="1.6"/>
    <x v="5"/>
    <s v="1.6"/>
    <s v="Contribuir para que las personas en situación de vulnerabilidad, puedan subsanar las condiciones de exclusión, pobreza, inequidad y de violencia a las que están expuestas, a través de la asistencia social y los beneficiarios dispuestos por el estado para brindar alternativas que favorezcan la mejora de su calidad de vida."/>
    <s v="1.6.1"/>
    <x v="10"/>
    <n v="4101046"/>
    <s v="Documentos de diagnóstico y/o caracterización del daño colectivo"/>
    <n v="410104600"/>
    <s v="Documento elaborado"/>
    <s v="Número"/>
    <m/>
    <n v="0"/>
    <n v="4"/>
    <n v="1"/>
    <n v="1"/>
    <n v="1"/>
    <n v="1"/>
    <n v="0"/>
    <n v="0"/>
    <n v="0"/>
    <n v="0"/>
    <n v="0"/>
    <n v="4972222.222222222"/>
    <n v="0"/>
    <n v="0"/>
    <n v="0"/>
    <n v="0"/>
    <n v="0"/>
    <n v="4972222.222222222"/>
    <n v="0"/>
    <n v="0"/>
    <n v="0"/>
    <n v="0"/>
    <n v="0"/>
    <n v="4972222.222222222"/>
    <n v="0"/>
    <n v="0"/>
    <n v="0"/>
    <n v="0"/>
    <n v="0"/>
    <n v="4972222.222222222"/>
    <n v="0"/>
    <n v="0"/>
    <n v="0"/>
    <n v="0"/>
    <n v="0"/>
    <n v="4972222.222222222"/>
    <n v="0"/>
    <n v="0"/>
    <n v="0"/>
    <n v="0"/>
    <n v="0"/>
    <n v="4972222.222222222"/>
    <n v="0"/>
    <n v="0"/>
    <n v="0"/>
    <n v="0"/>
    <n v="0"/>
    <n v="4972222.222222222"/>
    <n v="0"/>
    <n v="0"/>
    <n v="0"/>
    <n v="0"/>
    <n v="0"/>
    <n v="4972222.222222222"/>
    <n v="19888888.888888888"/>
    <m/>
  </r>
  <r>
    <n v="1"/>
    <x v="0"/>
    <s v="1.6"/>
    <x v="5"/>
    <s v="1.6"/>
    <s v="Contribuir para que las personas en situación de vulnerabilidad, puedan subsanar las condiciones de exclusión, pobreza, inequidad y de violencia a las que están expuestas, a través de la asistencia social y los beneficiarios dispuestos por el estado para brindar alternativas que favorezcan la mejora de su calidad de vida."/>
    <s v="1.6.1"/>
    <x v="10"/>
    <n v="4101023"/>
    <s v="Servicio de orientación y comunicación a las víctimas"/>
    <n v="410102300"/>
    <s v="Solicitudes tramitadas"/>
    <s v="Número"/>
    <m/>
    <n v="0"/>
    <n v="850"/>
    <n v="212"/>
    <n v="212"/>
    <n v="213"/>
    <n v="213"/>
    <n v="0"/>
    <n v="0"/>
    <n v="0"/>
    <n v="0"/>
    <n v="0"/>
    <n v="4972222.222222222"/>
    <n v="0"/>
    <n v="0"/>
    <n v="0"/>
    <n v="0"/>
    <n v="0"/>
    <n v="4972222.222222222"/>
    <n v="0"/>
    <n v="0"/>
    <n v="0"/>
    <n v="0"/>
    <n v="0"/>
    <n v="4972222.222222222"/>
    <n v="0"/>
    <n v="0"/>
    <n v="0"/>
    <n v="0"/>
    <n v="0"/>
    <n v="4972222.222222222"/>
    <n v="0"/>
    <n v="0"/>
    <n v="0"/>
    <n v="0"/>
    <n v="0"/>
    <n v="4972222.222222222"/>
    <n v="0"/>
    <n v="0"/>
    <n v="0"/>
    <n v="0"/>
    <n v="0"/>
    <n v="4972222.222222222"/>
    <n v="0"/>
    <n v="0"/>
    <n v="0"/>
    <n v="0"/>
    <n v="0"/>
    <n v="4972222.222222222"/>
    <n v="0"/>
    <n v="0"/>
    <n v="0"/>
    <n v="0"/>
    <n v="0"/>
    <n v="4972222.222222222"/>
    <n v="19888888.888888888"/>
    <m/>
  </r>
  <r>
    <n v="1"/>
    <x v="0"/>
    <s v="1.6"/>
    <x v="5"/>
    <s v="1.6"/>
    <s v="Contribuir para que las personas en situación de vulnerabilidad, puedan subsanar las condiciones de exclusión, pobreza, inequidad y de violencia a las que están expuestas, a través de la asistencia social y los beneficiarios dispuestos por el estado para brindar alternativas que favorezcan la mejora de su calidad de vida."/>
    <s v="1.6.1"/>
    <x v="10"/>
    <n v="4101025"/>
    <s v="Servicio de ayuda y atención humanitaria"/>
    <n v="410102500"/>
    <s v="Personas con asistencia humanitaria"/>
    <s v="Número"/>
    <m/>
    <n v="0"/>
    <n v="850"/>
    <n v="212"/>
    <n v="212"/>
    <n v="213"/>
    <n v="213"/>
    <n v="0"/>
    <n v="0"/>
    <n v="0"/>
    <n v="0"/>
    <n v="0"/>
    <n v="9944444.444444444"/>
    <n v="0"/>
    <n v="0"/>
    <n v="0"/>
    <n v="0"/>
    <n v="0"/>
    <n v="9944444.444444444"/>
    <n v="0"/>
    <n v="0"/>
    <n v="0"/>
    <n v="0"/>
    <n v="0"/>
    <n v="4972222.222222222"/>
    <n v="0"/>
    <n v="0"/>
    <n v="0"/>
    <n v="0"/>
    <n v="0"/>
    <n v="4972222.222222222"/>
    <n v="0"/>
    <n v="0"/>
    <n v="0"/>
    <n v="0"/>
    <n v="0"/>
    <n v="4972222.222222222"/>
    <n v="0"/>
    <n v="0"/>
    <n v="0"/>
    <n v="0"/>
    <n v="0"/>
    <n v="4972222.222222222"/>
    <n v="0"/>
    <n v="0"/>
    <n v="0"/>
    <n v="0"/>
    <n v="0"/>
    <n v="4972222.222222222"/>
    <n v="0"/>
    <n v="0"/>
    <n v="0"/>
    <n v="0"/>
    <n v="0"/>
    <n v="4972222.222222222"/>
    <n v="24861111.111111112"/>
    <m/>
  </r>
  <r>
    <n v="1"/>
    <x v="0"/>
    <s v="1.6"/>
    <x v="5"/>
    <s v="1.6"/>
    <s v="Contribuir para que las personas en situación de vulnerabilidad, puedan subsanar las condiciones de exclusión, pobreza, inequidad y de violencia a las que están expuestas, a través de la asistencia social y los beneficiarios dispuestos por el estado para brindar alternativas que favorezcan la mejora de su calidad de vida."/>
    <s v="1.6.1"/>
    <x v="10"/>
    <n v="4101026"/>
    <s v="Servicio de alojamiento temporal"/>
    <n v="410102600"/>
    <s v="Hogares acompañados en Servicio de alojamiento temporal"/>
    <s v="Número"/>
    <m/>
    <n v="0"/>
    <n v="2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72222.222222222"/>
    <n v="0"/>
    <n v="0"/>
    <n v="0"/>
    <n v="0"/>
    <n v="0"/>
    <n v="4972222.222222222"/>
    <n v="0"/>
    <n v="0"/>
    <n v="0"/>
    <n v="0"/>
    <n v="0"/>
    <n v="4972222.222222222"/>
    <n v="0"/>
    <n v="0"/>
    <n v="0"/>
    <n v="0"/>
    <n v="0"/>
    <n v="4972222.222222222"/>
    <n v="0"/>
    <n v="0"/>
    <n v="0"/>
    <n v="0"/>
    <n v="0"/>
    <n v="4972222.222222222"/>
    <n v="0"/>
    <n v="0"/>
    <n v="0"/>
    <n v="0"/>
    <n v="0"/>
    <n v="4972222.222222222"/>
    <n v="14916666.666666666"/>
    <m/>
  </r>
  <r>
    <n v="1"/>
    <x v="0"/>
    <s v="1.6"/>
    <x v="5"/>
    <s v="1.6"/>
    <s v="Contribuir para que las personas en situación de vulnerabilidad, puedan subsanar las condiciones de exclusión, pobreza, inequidad y de violencia a las que están expuestas, a través de la asistencia social y los beneficiarios dispuestos por el estado para brindar alternativas que favorezcan la mejora de su calidad de vida."/>
    <s v="1.6.1"/>
    <x v="10"/>
    <n v="4101031"/>
    <s v="Servicios de implementaciónde medidas de satisfacción y acompañamiento a las víctimas del conflicto armado"/>
    <n v="410103100"/>
    <s v="Víctimas reconocidas, recordadas y dignificadas por el Estado."/>
    <s v="Número"/>
    <s v="Mantenimiento"/>
    <n v="0"/>
    <n v="850"/>
    <n v="850"/>
    <n v="850"/>
    <n v="850"/>
    <n v="850"/>
    <n v="0"/>
    <n v="0"/>
    <n v="0"/>
    <n v="0"/>
    <n v="0"/>
    <n v="4972222.222222222"/>
    <n v="0"/>
    <n v="0"/>
    <n v="0"/>
    <n v="0"/>
    <n v="0"/>
    <n v="4972222.222222222"/>
    <n v="0"/>
    <n v="0"/>
    <n v="0"/>
    <n v="0"/>
    <n v="0"/>
    <n v="4972222.222222222"/>
    <n v="0"/>
    <n v="0"/>
    <n v="0"/>
    <n v="0"/>
    <n v="0"/>
    <n v="4972222.222222222"/>
    <n v="0"/>
    <n v="0"/>
    <n v="0"/>
    <n v="0"/>
    <n v="0"/>
    <n v="4972222.222222222"/>
    <n v="0"/>
    <n v="0"/>
    <n v="0"/>
    <n v="0"/>
    <n v="0"/>
    <n v="4972222.222222222"/>
    <n v="0"/>
    <n v="0"/>
    <n v="0"/>
    <n v="0"/>
    <n v="0"/>
    <n v="4972222.222222222"/>
    <n v="0"/>
    <n v="0"/>
    <n v="0"/>
    <n v="0"/>
    <n v="0"/>
    <n v="4972222.222222222"/>
    <n v="19888888.888888888"/>
    <m/>
  </r>
  <r>
    <n v="1"/>
    <x v="0"/>
    <s v="1.6"/>
    <x v="5"/>
    <s v="1.6"/>
    <s v="Contribuir para que las personas en situación de vulnerabilidad, puedan subsanar las condiciones de exclusión, pobreza, inequidad y de violencia a las que están expuestas, a través de la asistencia social y los beneficiarios dispuestos por el estado para brindar alternativas que favorezcan la mejora de su calidad de vida."/>
    <s v="1.6.1"/>
    <x v="10"/>
    <n v="4101042"/>
    <s v="Servicio de apoyo para la seguridad alimentaria"/>
    <n v="410104200"/>
    <s v="Hogares apoyados para seguridad alimentaria"/>
    <s v="Número"/>
    <m/>
    <n v="0"/>
    <n v="25"/>
    <n v="6"/>
    <n v="6"/>
    <n v="6"/>
    <n v="7"/>
    <n v="0"/>
    <n v="0"/>
    <n v="0"/>
    <n v="0"/>
    <n v="0"/>
    <n v="4972222.222222222"/>
    <n v="0"/>
    <n v="0"/>
    <n v="0"/>
    <n v="0"/>
    <n v="0"/>
    <n v="4972222.222222222"/>
    <n v="0"/>
    <n v="0"/>
    <n v="0"/>
    <n v="0"/>
    <n v="0"/>
    <n v="9944444.444444444"/>
    <n v="0"/>
    <n v="0"/>
    <n v="0"/>
    <n v="0"/>
    <n v="0"/>
    <n v="9944444.444444444"/>
    <n v="0"/>
    <n v="0"/>
    <n v="0"/>
    <n v="0"/>
    <n v="0"/>
    <n v="4972222.222222222"/>
    <n v="0"/>
    <n v="0"/>
    <n v="0"/>
    <n v="0"/>
    <n v="0"/>
    <n v="4972222.222222222"/>
    <n v="0"/>
    <n v="0"/>
    <n v="0"/>
    <n v="0"/>
    <n v="0"/>
    <n v="4972222.222222222"/>
    <n v="0"/>
    <n v="0"/>
    <n v="0"/>
    <n v="0"/>
    <n v="0"/>
    <n v="4972222.222222222"/>
    <n v="24861111.111111112"/>
    <m/>
  </r>
  <r>
    <n v="1"/>
    <x v="0"/>
    <s v="1.6"/>
    <x v="5"/>
    <s v="1.6"/>
    <s v="Contribuir para que las personas en situación de vulnerabilidad, puedan subsanar las condiciones de exclusión, pobreza, inequidad y de violencia a las que están expuestas, a través de la asistencia social y los beneficiarios dispuestos por el estado para brindar alternativas que favorezcan la mejora de su calidad de vida."/>
    <s v="1.6.1"/>
    <x v="10"/>
    <n v="4101047"/>
    <s v="Servicio de divulgación y socialización para la implementación del proceso de reparación colectiva"/>
    <n v="410104700"/>
    <s v="Comités de impulso conformados"/>
    <s v="Número"/>
    <m/>
    <n v="0"/>
    <n v="1"/>
    <n v="1"/>
    <n v="0"/>
    <n v="0"/>
    <n v="0"/>
    <n v="0"/>
    <n v="0"/>
    <n v="0"/>
    <n v="0"/>
    <n v="0"/>
    <n v="4972222.222222222"/>
    <n v="0"/>
    <n v="0"/>
    <n v="0"/>
    <n v="0"/>
    <n v="0"/>
    <n v="4972222.222222222"/>
    <n v="0"/>
    <n v="0"/>
    <n v="0"/>
    <n v="0"/>
    <n v="0"/>
    <n v="0"/>
    <n v="0"/>
    <n v="0"/>
    <n v="0"/>
    <n v="0"/>
    <n v="0"/>
    <n v="0"/>
    <n v="0"/>
    <n v="0"/>
    <n v="0"/>
    <n v="0"/>
    <n v="0"/>
    <n v="4972222.222222222"/>
    <n v="0"/>
    <n v="0"/>
    <n v="0"/>
    <n v="0"/>
    <n v="0"/>
    <n v="4972222.222222222"/>
    <n v="0"/>
    <n v="0"/>
    <n v="0"/>
    <n v="0"/>
    <n v="0"/>
    <n v="4972222.222222222"/>
    <n v="0"/>
    <n v="0"/>
    <n v="0"/>
    <n v="0"/>
    <n v="0"/>
    <n v="4972222.222222222"/>
    <n v="14916666.666666666"/>
    <m/>
  </r>
  <r>
    <n v="1"/>
    <x v="0"/>
    <s v="1.6"/>
    <x v="5"/>
    <s v="1.6"/>
    <s v="Contribuir para que las personas en situación de vulnerabilidad, puedan subsanar las condiciones de exclusión, pobreza, inequidad y de violencia a las que están expuestas, a través de la asistencia social y los beneficiarios dispuestos por el estado para brindar alternativas que favorezcan la mejora de su calidad de vida."/>
    <s v="1.6.1"/>
    <x v="10"/>
    <n v="4101073"/>
    <s v="Servicio de apoyo para la generación de ingresos"/>
    <n v="410107300"/>
    <s v="Hogares con asistencia técnica para la generación de ingresos"/>
    <s v="Número"/>
    <m/>
    <n v="0"/>
    <n v="25"/>
    <n v="6"/>
    <n v="6"/>
    <n v="6"/>
    <n v="7"/>
    <n v="0"/>
    <n v="0"/>
    <n v="0"/>
    <n v="0"/>
    <n v="0"/>
    <n v="4972222.222222222"/>
    <n v="0"/>
    <n v="0"/>
    <n v="0"/>
    <n v="0"/>
    <n v="0"/>
    <n v="4972222.222222222"/>
    <n v="0"/>
    <n v="0"/>
    <n v="0"/>
    <n v="0"/>
    <n v="0"/>
    <n v="4972222.222222222"/>
    <n v="0"/>
    <n v="0"/>
    <n v="0"/>
    <n v="0"/>
    <n v="0"/>
    <n v="4972222.222222222"/>
    <n v="0"/>
    <n v="0"/>
    <n v="0"/>
    <n v="0"/>
    <n v="0"/>
    <n v="4972222.222222222"/>
    <n v="0"/>
    <n v="0"/>
    <n v="0"/>
    <n v="0"/>
    <n v="0"/>
    <n v="4972222.222222222"/>
    <n v="0"/>
    <n v="0"/>
    <n v="0"/>
    <n v="0"/>
    <n v="0"/>
    <n v="4972222.222222222"/>
    <n v="0"/>
    <n v="0"/>
    <n v="0"/>
    <n v="0"/>
    <n v="0"/>
    <n v="4972222.222222222"/>
    <n v="19888888.888888888"/>
    <m/>
  </r>
  <r>
    <n v="1"/>
    <x v="0"/>
    <s v="1.6"/>
    <x v="5"/>
    <s v="1.6"/>
    <s v="Contribuir para que las personas en situación de vulnerabilidad, puedan subsanar las condiciones de exclusión, pobreza, inequidad y de violencia a las que están expuestas, a través de la asistencia social y los beneficiarios dispuestos por el estado para brindar alternativas que favorezcan la mejora de su calidad de vida."/>
    <s v="1.6.1"/>
    <x v="10"/>
    <n v="4101074"/>
    <s v="Servicio de acompañamiento comunitario a los hogares en riesgo de desplazamiento, retornados o reubicados"/>
    <n v="410107400"/>
    <s v="Hogares apoyados con procesos de acompañamiento comunitario"/>
    <s v="Número"/>
    <m/>
    <n v="0"/>
    <n v="25"/>
    <n v="6"/>
    <n v="6"/>
    <n v="6"/>
    <n v="7"/>
    <n v="0"/>
    <n v="0"/>
    <n v="0"/>
    <n v="0"/>
    <n v="0"/>
    <n v="4972222.222222222"/>
    <n v="0"/>
    <n v="0"/>
    <n v="0"/>
    <n v="0"/>
    <n v="0"/>
    <n v="4972222.222222222"/>
    <n v="0"/>
    <n v="0"/>
    <n v="0"/>
    <n v="0"/>
    <n v="0"/>
    <n v="4972222.222222222"/>
    <n v="0"/>
    <n v="0"/>
    <n v="0"/>
    <n v="0"/>
    <n v="0"/>
    <n v="4972222.222222222"/>
    <n v="0"/>
    <n v="0"/>
    <n v="0"/>
    <n v="0"/>
    <n v="0"/>
    <n v="4972222.222222222"/>
    <n v="0"/>
    <n v="0"/>
    <n v="0"/>
    <n v="0"/>
    <n v="0"/>
    <n v="4972222.222222222"/>
    <n v="0"/>
    <n v="0"/>
    <n v="0"/>
    <n v="0"/>
    <n v="0"/>
    <n v="4972222.222222222"/>
    <n v="0"/>
    <n v="0"/>
    <n v="0"/>
    <n v="0"/>
    <n v="0"/>
    <n v="4972222.222222222"/>
    <n v="19888888.888888888"/>
    <m/>
  </r>
  <r>
    <n v="1"/>
    <x v="0"/>
    <s v="1.6"/>
    <x v="5"/>
    <s v="1.6"/>
    <s v="Contribuir para que las personas en situación de vulnerabilidad, puedan subsanar las condiciones de exclusión, pobreza, inequidad y de violencia a las que están expuestas, a través de la asistencia social y los beneficiarios dispuestos por el estado para brindar alternativas que favorezcan la mejora de su calidad de vida."/>
    <s v="1.6.2"/>
    <x v="11"/>
    <n v="4102001"/>
    <s v="Servicio de atención integral a la primera infancia"/>
    <n v="410200100"/>
    <s v="Niños y niñas atendidos en Servicio integrales"/>
    <s v="Número"/>
    <m/>
    <n v="0"/>
    <n v="250"/>
    <n v="60"/>
    <n v="60"/>
    <n v="60"/>
    <n v="70"/>
    <n v="1971295.6666666667"/>
    <n v="0"/>
    <n v="0"/>
    <n v="0"/>
    <n v="0"/>
    <n v="1971295.6666666667"/>
    <n v="0"/>
    <n v="0"/>
    <n v="0"/>
    <n v="0"/>
    <n v="0"/>
    <n v="3942591.3333333335"/>
    <n v="1971295.6666666667"/>
    <n v="0"/>
    <n v="0"/>
    <n v="0"/>
    <n v="0"/>
    <n v="1971295.6666666667"/>
    <n v="0"/>
    <n v="0"/>
    <n v="0"/>
    <n v="0"/>
    <n v="0"/>
    <n v="3942591.3333333335"/>
    <n v="1971295.6666666667"/>
    <n v="0"/>
    <n v="0"/>
    <n v="0"/>
    <n v="0"/>
    <n v="1971295.6666666667"/>
    <n v="0"/>
    <n v="0"/>
    <n v="0"/>
    <n v="0"/>
    <n v="0"/>
    <n v="3942591.3333333335"/>
    <n v="1971295.6666666667"/>
    <n v="0"/>
    <n v="0"/>
    <n v="0"/>
    <n v="0"/>
    <n v="1971295.6666666667"/>
    <n v="0"/>
    <n v="0"/>
    <n v="0"/>
    <n v="0"/>
    <n v="0"/>
    <n v="3942591.3333333335"/>
    <n v="15770365.333333334"/>
    <m/>
  </r>
  <r>
    <n v="1"/>
    <x v="0"/>
    <s v="1.6"/>
    <x v="5"/>
    <s v="1.6"/>
    <s v="Contribuir para que las personas en situación de vulnerabilidad, puedan subsanar las condiciones de exclusión, pobreza, inequidad y de violencia a las que están expuestas, a través de la asistencia social y los beneficiarios dispuestos por el estado para brindar alternativas que favorezcan la mejora de su calidad de vida."/>
    <s v="1.6.2"/>
    <x v="11"/>
    <n v="4102003"/>
    <s v="Servicio de educación informal a los agentes educativos"/>
    <n v="410200300"/>
    <s v="Agentes educativos cualificados"/>
    <s v="Número"/>
    <m/>
    <n v="0"/>
    <n v="8"/>
    <n v="2"/>
    <n v="2"/>
    <n v="2"/>
    <n v="2"/>
    <n v="3942591.3333333335"/>
    <n v="0"/>
    <n v="0"/>
    <n v="0"/>
    <n v="0"/>
    <n v="3942591.3333333335"/>
    <n v="0"/>
    <n v="0"/>
    <n v="0"/>
    <n v="0"/>
    <n v="0"/>
    <n v="7885182.666666667"/>
    <n v="3942591.3333333335"/>
    <n v="0"/>
    <n v="0"/>
    <n v="0"/>
    <n v="0"/>
    <n v="3942591.3333333335"/>
    <n v="0"/>
    <n v="0"/>
    <n v="0"/>
    <n v="0"/>
    <n v="0"/>
    <n v="7885182.666666667"/>
    <n v="1971295.6666666667"/>
    <n v="0"/>
    <n v="0"/>
    <n v="0"/>
    <n v="0"/>
    <n v="1971295.6666666667"/>
    <n v="0"/>
    <n v="0"/>
    <n v="0"/>
    <n v="0"/>
    <n v="0"/>
    <n v="3942591.3333333335"/>
    <n v="1971295.6666666667"/>
    <n v="0"/>
    <n v="0"/>
    <n v="0"/>
    <n v="0"/>
    <n v="1971295.6666666667"/>
    <n v="0"/>
    <n v="0"/>
    <n v="0"/>
    <n v="0"/>
    <n v="0"/>
    <n v="3942591.3333333335"/>
    <n v="23655548"/>
    <m/>
  </r>
  <r>
    <n v="1"/>
    <x v="0"/>
    <s v="1.6"/>
    <x v="5"/>
    <s v="1.6"/>
    <s v="Contribuir para que las personas en situación de vulnerabilidad, puedan subsanar las condiciones de exclusión, pobreza, inequidad y de violencia a las que están expuestas, a través de la asistencia social y los beneficiarios dispuestos por el estado para brindar alternativas que favorezcan la mejora de su calidad de vida."/>
    <s v="1.6.2"/>
    <x v="11"/>
    <n v="4102006"/>
    <s v="Edificaciones de atención a la primera infancia dotadas"/>
    <n v="410200600"/>
    <s v="Edificaciones  de atención a la primera infancia dotadas"/>
    <s v="Número"/>
    <m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1295.6666666667"/>
    <n v="0"/>
    <n v="0"/>
    <n v="0"/>
    <n v="0"/>
    <n v="1971295.6666666667"/>
    <n v="0"/>
    <n v="0"/>
    <n v="0"/>
    <n v="0"/>
    <n v="0"/>
    <n v="3942591.3333333335"/>
    <n v="1971295.6666666667"/>
    <n v="0"/>
    <n v="0"/>
    <n v="0"/>
    <n v="0"/>
    <n v="1971295.6666666667"/>
    <n v="0"/>
    <n v="0"/>
    <n v="0"/>
    <n v="0"/>
    <n v="0"/>
    <n v="3942591.3333333335"/>
    <n v="7885182.666666667"/>
    <m/>
  </r>
  <r>
    <n v="1"/>
    <x v="0"/>
    <s v="1.6"/>
    <x v="5"/>
    <s v="1.6"/>
    <s v="Contribuir para que las personas en situación de vulnerabilidad, puedan subsanar las condiciones de exclusión, pobreza, inequidad y de violencia a las que están expuestas, a través de la asistencia social y los beneficiarios dispuestos por el estado para brindar alternativas que favorezcan la mejora de su calidad de vida."/>
    <s v="1.6.2"/>
    <x v="11"/>
    <n v="4102007"/>
    <s v="Edificaciones de atención a la primera infancia remodeladas"/>
    <n v="410200700"/>
    <s v="Edificaciones  de atención a la primera infancia remodeladas"/>
    <s v="Número"/>
    <m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1295.6666666667"/>
    <n v="0"/>
    <n v="0"/>
    <n v="0"/>
    <n v="0"/>
    <n v="1971295.6666666667"/>
    <n v="0"/>
    <n v="0"/>
    <n v="0"/>
    <n v="0"/>
    <n v="0"/>
    <n v="3942591.3333333335"/>
    <n v="1971295.6666666667"/>
    <n v="0"/>
    <n v="0"/>
    <n v="0"/>
    <n v="0"/>
    <n v="1971295.6666666667"/>
    <n v="0"/>
    <n v="0"/>
    <n v="0"/>
    <n v="0"/>
    <n v="0"/>
    <n v="3942591.3333333335"/>
    <n v="7885182.666666667"/>
    <m/>
  </r>
  <r>
    <n v="1"/>
    <x v="0"/>
    <s v="1.6"/>
    <x v="5"/>
    <s v="1.6"/>
    <s v="Contribuir para que las personas en situación de vulnerabilidad, puedan subsanar las condiciones de exclusión, pobreza, inequidad y de violencia a las que están expuestas, a través de la asistencia social y los beneficiarios dispuestos por el estado para brindar alternativas que favorezcan la mejora de su calidad de vida."/>
    <s v="1.6.2"/>
    <x v="11"/>
    <n v="4102022"/>
    <s v="Servicio de divulgación para la promoción y prevención de los derechos de los niños, niñas y adolescentes"/>
    <n v="410202200"/>
    <s v="Eventos de divulgación realizados "/>
    <s v="Número"/>
    <m/>
    <n v="0"/>
    <n v="12"/>
    <n v="3"/>
    <n v="3"/>
    <n v="3"/>
    <n v="3"/>
    <n v="3942591.3333333335"/>
    <n v="0"/>
    <n v="0"/>
    <n v="0"/>
    <n v="0"/>
    <n v="3942591.3333333335"/>
    <n v="0"/>
    <n v="0"/>
    <n v="0"/>
    <n v="0"/>
    <n v="0"/>
    <n v="7885182.666666667"/>
    <n v="3942591.3333333335"/>
    <n v="0"/>
    <n v="0"/>
    <n v="0"/>
    <n v="0"/>
    <n v="3942591.3333333335"/>
    <n v="0"/>
    <n v="0"/>
    <n v="0"/>
    <n v="0"/>
    <n v="0"/>
    <n v="7885182.666666667"/>
    <n v="1971295.6666666667"/>
    <n v="0"/>
    <n v="0"/>
    <n v="0"/>
    <n v="0"/>
    <n v="1971295.6666666667"/>
    <n v="0"/>
    <n v="0"/>
    <n v="0"/>
    <n v="0"/>
    <n v="0"/>
    <n v="3942591.3333333335"/>
    <n v="1971295.6666666667"/>
    <n v="0"/>
    <n v="0"/>
    <n v="0"/>
    <n v="0"/>
    <n v="1971295.6666666667"/>
    <n v="0"/>
    <n v="0"/>
    <n v="0"/>
    <n v="0"/>
    <n v="0"/>
    <n v="3942591.3333333335"/>
    <n v="23655548"/>
    <m/>
  </r>
  <r>
    <n v="1"/>
    <x v="0"/>
    <s v="1.6"/>
    <x v="5"/>
    <s v="1.6"/>
    <s v="Contribuir para que las personas en situación de vulnerabilidad, puedan subsanar las condiciones de exclusión, pobreza, inequidad y de violencia a las que están expuestas, a través de la asistencia social y los beneficiarios dispuestos por el estado para brindar alternativas que favorezcan la mejora de su calidad de vida."/>
    <s v="1.6.2"/>
    <x v="11"/>
    <n v="4102037"/>
    <s v="Servicio de protección para el restablecimiento de derechos de niños, niñas, adolescentes y jóvenes"/>
    <n v="410203700"/>
    <s v="Niños, niñas, adolescentes y jóvenes atendidos con servicio de protección para el restablecimiento de derechos"/>
    <s v="Número"/>
    <m/>
    <n v="0"/>
    <n v="50"/>
    <n v="12"/>
    <n v="13"/>
    <n v="13"/>
    <n v="12"/>
    <n v="1971295.6666666667"/>
    <n v="0"/>
    <n v="0"/>
    <n v="0"/>
    <n v="0"/>
    <n v="1971295.6666666667"/>
    <n v="0"/>
    <n v="0"/>
    <n v="0"/>
    <n v="0"/>
    <n v="0"/>
    <n v="3942591.3333333335"/>
    <n v="1971295.6666666667"/>
    <n v="0"/>
    <n v="0"/>
    <n v="0"/>
    <n v="0"/>
    <n v="1971295.6666666667"/>
    <n v="0"/>
    <n v="0"/>
    <n v="0"/>
    <n v="0"/>
    <n v="0"/>
    <n v="3942591.3333333335"/>
    <n v="1971295.6666666667"/>
    <n v="0"/>
    <n v="0"/>
    <n v="0"/>
    <n v="0"/>
    <n v="1971295.6666666667"/>
    <n v="0"/>
    <n v="0"/>
    <n v="0"/>
    <n v="0"/>
    <n v="0"/>
    <n v="3942591.3333333335"/>
    <n v="1971295.6666666667"/>
    <n v="0"/>
    <n v="0"/>
    <n v="0"/>
    <n v="0"/>
    <n v="1971295.6666666667"/>
    <n v="0"/>
    <n v="0"/>
    <n v="0"/>
    <n v="0"/>
    <n v="0"/>
    <n v="3942591.3333333335"/>
    <n v="15770365.333333334"/>
    <m/>
  </r>
  <r>
    <n v="1"/>
    <x v="0"/>
    <s v="1.6"/>
    <x v="5"/>
    <s v="1.6"/>
    <s v="Contribuir para que las personas en situación de vulnerabilidad, puedan subsanar las condiciones de exclusión, pobreza, inequidad y de violencia a las que están expuestas, a través de la asistencia social y los beneficiarios dispuestos por el estado para brindar alternativas que favorezcan la mejora de su calidad de vida."/>
    <s v="1.6.3"/>
    <x v="12"/>
    <n v="4103004"/>
    <s v="Orientados a facilitar la inserción de la población vulnerable y desplazada al mercado de trabajo, mediante el fortalecimiento de capacidades y el acompañamiento para la superación de algunas barreras que tiene la población para conseguir trabajo.    "/>
    <n v="410300400"/>
    <s v="Personas inscritas"/>
    <s v="Número"/>
    <m/>
    <n v="0"/>
    <n v="40"/>
    <n v="10"/>
    <n v="10"/>
    <n v="10"/>
    <n v="10"/>
    <n v="1228859.6363636365"/>
    <n v="0"/>
    <n v="0"/>
    <n v="0"/>
    <n v="0"/>
    <n v="0"/>
    <n v="0"/>
    <n v="0"/>
    <n v="0"/>
    <n v="0"/>
    <n v="0"/>
    <n v="1228859.6363636365"/>
    <n v="1228859.6363636365"/>
    <n v="0"/>
    <n v="0"/>
    <n v="0"/>
    <n v="0"/>
    <n v="0"/>
    <n v="0"/>
    <n v="0"/>
    <n v="0"/>
    <n v="0"/>
    <n v="0"/>
    <n v="1228859.6363636365"/>
    <n v="1228859.6363636365"/>
    <n v="0"/>
    <n v="0"/>
    <n v="0"/>
    <n v="0"/>
    <n v="0"/>
    <n v="0"/>
    <n v="0"/>
    <n v="0"/>
    <n v="0"/>
    <n v="0"/>
    <n v="1228859.6363636365"/>
    <n v="1228859.6363636365"/>
    <n v="0"/>
    <n v="0"/>
    <n v="0"/>
    <n v="0"/>
    <n v="0"/>
    <n v="0"/>
    <n v="0"/>
    <n v="0"/>
    <n v="0"/>
    <n v="0"/>
    <n v="1228859.6363636365"/>
    <n v="4915438.5454545459"/>
    <m/>
  </r>
  <r>
    <n v="1"/>
    <x v="0"/>
    <s v="1.6"/>
    <x v="5"/>
    <s v="1.6"/>
    <s v="Contribuir para que las personas en situación de vulnerabilidad, puedan subsanar las condiciones de exclusión, pobreza, inequidad y de violencia a las que están expuestas, a través de la asistencia social y los beneficiarios dispuestos por el estado para brindar alternativas que favorezcan la mejora de su calidad de vida."/>
    <s v="1.6.3"/>
    <x v="12"/>
    <n v="4103005"/>
    <s v="Orientada a generar oportunidades y desarrollar capacidades para la creación y/o desarrollo de proyectos productivos, que se conviertan en un medio para la generación de ingresos."/>
    <n v="410300500"/>
    <s v="Proyectos productivos formulados"/>
    <s v="Número"/>
    <m/>
    <n v="0"/>
    <n v="4"/>
    <n v="1"/>
    <n v="1"/>
    <n v="1"/>
    <n v="1"/>
    <n v="1228859.6363636365"/>
    <n v="0"/>
    <n v="0"/>
    <n v="0"/>
    <n v="0"/>
    <n v="0"/>
    <n v="0"/>
    <n v="0"/>
    <n v="0"/>
    <n v="0"/>
    <n v="0"/>
    <n v="1228859.6363636365"/>
    <n v="1228859.6363636365"/>
    <n v="0"/>
    <n v="0"/>
    <n v="0"/>
    <n v="0"/>
    <n v="0"/>
    <n v="0"/>
    <n v="0"/>
    <n v="0"/>
    <n v="0"/>
    <n v="0"/>
    <n v="1228859.6363636365"/>
    <n v="1228859.6363636365"/>
    <n v="0"/>
    <n v="0"/>
    <n v="0"/>
    <n v="0"/>
    <n v="0"/>
    <n v="0"/>
    <n v="0"/>
    <n v="0"/>
    <n v="0"/>
    <n v="0"/>
    <n v="1228859.6363636365"/>
    <n v="1228859.6363636365"/>
    <n v="0"/>
    <n v="0"/>
    <n v="0"/>
    <n v="0"/>
    <n v="0"/>
    <n v="0"/>
    <n v="0"/>
    <n v="0"/>
    <n v="0"/>
    <n v="0"/>
    <n v="1228859.6363636365"/>
    <n v="4915438.5454545459"/>
    <m/>
  </r>
  <r>
    <n v="1"/>
    <x v="0"/>
    <s v="1.6"/>
    <x v="5"/>
    <s v="1.6"/>
    <s v="Contribuir para que las personas en situación de vulnerabilidad, puedan subsanar las condiciones de exclusión, pobreza, inequidad y de violencia a las que están expuestas, a través de la asistencia social y los beneficiarios dispuestos por el estado para brindar alternativas que favorezcan la mejora de su calidad de vida."/>
    <s v="1.6.3"/>
    <x v="12"/>
    <n v="4103009"/>
    <s v="Consiste en acompañamiento a las personas vulnerables para desarrollar habilidades que les permitan desempeñarse en su entorno social."/>
    <n v="410300900"/>
    <s v="Personas asistidas en temas  de desarrollo de habilidades no cognitivas "/>
    <s v="Número"/>
    <m/>
    <n v="0"/>
    <n v="10"/>
    <n v="2"/>
    <n v="3"/>
    <n v="2"/>
    <n v="3"/>
    <n v="1228859.6363636365"/>
    <n v="0"/>
    <n v="0"/>
    <n v="0"/>
    <n v="0"/>
    <n v="0"/>
    <n v="0"/>
    <n v="0"/>
    <n v="0"/>
    <n v="0"/>
    <n v="0"/>
    <n v="1228859.6363636365"/>
    <n v="1228859.6363636365"/>
    <n v="0"/>
    <n v="0"/>
    <n v="0"/>
    <n v="0"/>
    <n v="0"/>
    <n v="0"/>
    <n v="0"/>
    <n v="0"/>
    <n v="0"/>
    <n v="0"/>
    <n v="1228859.6363636365"/>
    <n v="1228859.6363636365"/>
    <n v="0"/>
    <n v="0"/>
    <n v="0"/>
    <n v="0"/>
    <n v="0"/>
    <n v="0"/>
    <n v="0"/>
    <n v="0"/>
    <n v="0"/>
    <n v="0"/>
    <n v="1228859.6363636365"/>
    <n v="1228859.6363636365"/>
    <n v="0"/>
    <n v="0"/>
    <n v="0"/>
    <n v="0"/>
    <n v="0"/>
    <n v="0"/>
    <n v="0"/>
    <n v="0"/>
    <n v="0"/>
    <n v="0"/>
    <n v="1228859.6363636365"/>
    <n v="4915438.5454545459"/>
    <m/>
  </r>
  <r>
    <n v="1"/>
    <x v="0"/>
    <s v="1.6"/>
    <x v="5"/>
    <s v="1.6"/>
    <s v="Contribuir para que las personas en situación de vulnerabilidad, puedan subsanar las condiciones de exclusión, pobreza, inequidad y de violencia a las que están expuestas, a través de la asistencia social y los beneficiarios dispuestos por el estado para brindar alternativas que favorezcan la mejora de su calidad de vida."/>
    <s v="1.6.3"/>
    <x v="12"/>
    <n v="4103010"/>
    <s v="Orientados  a conseguir que la población vulnerable tenga una vinculación laboral formal."/>
    <n v="410301000"/>
    <s v="Personas vinculadas a empleo formal para población vulnerable"/>
    <s v="Número"/>
    <m/>
    <n v="0"/>
    <n v="20"/>
    <n v="4"/>
    <n v="6"/>
    <n v="4"/>
    <n v="6"/>
    <n v="1228859.6363636365"/>
    <n v="0"/>
    <n v="0"/>
    <n v="0"/>
    <n v="0"/>
    <n v="0"/>
    <n v="0"/>
    <n v="0"/>
    <n v="0"/>
    <n v="0"/>
    <n v="0"/>
    <n v="1228859.6363636365"/>
    <n v="1228859.6363636365"/>
    <n v="0"/>
    <n v="0"/>
    <n v="0"/>
    <n v="0"/>
    <n v="0"/>
    <n v="0"/>
    <n v="0"/>
    <n v="0"/>
    <n v="0"/>
    <n v="0"/>
    <n v="1228859.6363636365"/>
    <n v="1228859.6363636365"/>
    <n v="0"/>
    <n v="0"/>
    <n v="0"/>
    <n v="0"/>
    <n v="0"/>
    <n v="0"/>
    <n v="0"/>
    <n v="0"/>
    <n v="0"/>
    <n v="0"/>
    <n v="1228859.6363636365"/>
    <n v="1228859.6363636365"/>
    <n v="0"/>
    <n v="0"/>
    <n v="0"/>
    <n v="0"/>
    <n v="0"/>
    <n v="0"/>
    <n v="0"/>
    <n v="0"/>
    <n v="0"/>
    <n v="0"/>
    <n v="1228859.6363636365"/>
    <n v="4915438.5454545459"/>
    <m/>
  </r>
  <r>
    <n v="1"/>
    <x v="0"/>
    <s v="1.6"/>
    <x v="5"/>
    <s v="1.6"/>
    <s v="Contribuir para que las personas en situación de vulnerabilidad, puedan subsanar las condiciones de exclusión, pobreza, inequidad y de violencia a las que están expuestas, a través de la asistencia social y los beneficiarios dispuestos por el estado para brindar alternativas que favorezcan la mejora de su calidad de vida."/>
    <s v="1.6.3"/>
    <x v="12"/>
    <n v="4103050"/>
    <s v="Incluye el desarrollo de acciones mediante las cuales se busca fortalecer la capacidad de autogestión y el tejido social en los hogares que se encuentran en situación de pobreza y en las comunidades focalizadas, para mejorar sus condiciones de vida. Tiene componentes de acompañamiento familiar y comunitario y de gestión de oferta institucional."/>
    <n v="410305000"/>
    <s v="Hogares con acompañamiento familiar"/>
    <s v="Número"/>
    <m/>
    <n v="0"/>
    <n v="100"/>
    <n v="25"/>
    <n v="25"/>
    <n v="25"/>
    <n v="25"/>
    <n v="1228859.6363636365"/>
    <n v="0"/>
    <n v="0"/>
    <n v="0"/>
    <n v="0"/>
    <n v="0"/>
    <n v="0"/>
    <n v="0"/>
    <n v="0"/>
    <n v="0"/>
    <n v="0"/>
    <n v="1228859.6363636365"/>
    <n v="1228859.6363636365"/>
    <n v="0"/>
    <n v="0"/>
    <n v="0"/>
    <n v="0"/>
    <n v="0"/>
    <n v="0"/>
    <n v="0"/>
    <n v="0"/>
    <n v="0"/>
    <n v="0"/>
    <n v="1228859.6363636365"/>
    <n v="1228859.6363636365"/>
    <n v="0"/>
    <n v="0"/>
    <n v="0"/>
    <n v="0"/>
    <n v="0"/>
    <n v="0"/>
    <n v="0"/>
    <n v="0"/>
    <n v="0"/>
    <n v="0"/>
    <n v="1228859.6363636365"/>
    <n v="1228859.6363636365"/>
    <n v="0"/>
    <n v="0"/>
    <n v="0"/>
    <n v="0"/>
    <n v="0"/>
    <n v="0"/>
    <n v="0"/>
    <n v="0"/>
    <n v="0"/>
    <n v="0"/>
    <n v="1228859.6363636365"/>
    <n v="4915438.5454545459"/>
    <m/>
  </r>
  <r>
    <n v="1"/>
    <x v="0"/>
    <s v="1.6"/>
    <x v="5"/>
    <s v="1.6"/>
    <s v="Contribuir para que las personas en situación de vulnerabilidad, puedan subsanar las condiciones de exclusión, pobreza, inequidad y de violencia a las que están expuestas, a través de la asistencia social y los beneficiarios dispuestos por el estado para brindar alternativas que favorezcan la mejora de su calidad de vida."/>
    <s v="1.6.3"/>
    <x v="12"/>
    <n v="4103051"/>
    <s v="Corresponde a las acciones de acompañamiento técnico para promover la producción de alimentos para el autoconsumo, mejorar los niveles de nutrición de la población y la satisfacción de sus necesidades alimentarias, para que sirvan de fundamento a procesos de generación productiva, en el marco de la estrategia Red de Seguridad Alimentaria y Nutrición, RESA."/>
    <n v="410305100"/>
    <s v="Hogares asistidos técnicamente"/>
    <s v="Número"/>
    <m/>
    <n v="0"/>
    <n v="100"/>
    <n v="25"/>
    <n v="25"/>
    <n v="25"/>
    <n v="25"/>
    <n v="1228859.6363636365"/>
    <n v="0"/>
    <n v="0"/>
    <n v="0"/>
    <n v="0"/>
    <n v="0"/>
    <n v="0"/>
    <n v="0"/>
    <n v="0"/>
    <n v="0"/>
    <n v="0"/>
    <n v="1228859.6363636365"/>
    <n v="1228859.6363636365"/>
    <n v="0"/>
    <n v="0"/>
    <n v="0"/>
    <n v="0"/>
    <n v="0"/>
    <n v="0"/>
    <n v="0"/>
    <n v="0"/>
    <n v="0"/>
    <n v="0"/>
    <n v="1228859.6363636365"/>
    <n v="1228859.6363636365"/>
    <n v="0"/>
    <n v="0"/>
    <n v="0"/>
    <n v="0"/>
    <n v="0"/>
    <n v="0"/>
    <n v="0"/>
    <n v="0"/>
    <n v="0"/>
    <n v="0"/>
    <n v="1228859.6363636365"/>
    <n v="1228859.6363636365"/>
    <n v="0"/>
    <n v="0"/>
    <n v="0"/>
    <n v="0"/>
    <n v="0"/>
    <n v="0"/>
    <n v="0"/>
    <n v="0"/>
    <n v="0"/>
    <n v="0"/>
    <n v="1228859.6363636365"/>
    <n v="4915438.5454545459"/>
    <m/>
  </r>
  <r>
    <n v="1"/>
    <x v="0"/>
    <s v="1.6"/>
    <x v="5"/>
    <s v="1.6"/>
    <s v="Contribuir para que las personas en situación de vulnerabilidad, puedan subsanar las condiciones de exclusión, pobreza, inequidad y de violencia a las que están expuestas, a través de la asistencia social y los beneficiarios dispuestos por el estado para brindar alternativas que favorezcan la mejora de su calidad de vida."/>
    <s v="1.6.3"/>
    <x v="12"/>
    <n v="4103052"/>
    <s v="Incluye el desarrollo de acciones encaminadas a generar dinámicas de atención conjunta, articulada y eficiente entre las instituciones del estado hacia la población vulnerable."/>
    <n v="410305200"/>
    <s v="Beneficiarios potenciales para quienes se gestiona la oferta social"/>
    <s v="Número"/>
    <m/>
    <n v="0"/>
    <n v="800"/>
    <n v="200"/>
    <n v="200"/>
    <n v="200"/>
    <n v="200"/>
    <n v="1228859.6363636365"/>
    <n v="0"/>
    <n v="0"/>
    <n v="0"/>
    <n v="0"/>
    <n v="0"/>
    <n v="0"/>
    <n v="0"/>
    <n v="0"/>
    <n v="0"/>
    <n v="0"/>
    <n v="1228859.6363636365"/>
    <n v="1228859.6363636365"/>
    <n v="0"/>
    <n v="0"/>
    <n v="0"/>
    <n v="0"/>
    <n v="0"/>
    <n v="0"/>
    <n v="0"/>
    <n v="0"/>
    <n v="0"/>
    <n v="0"/>
    <n v="1228859.6363636365"/>
    <n v="1228859.6363636365"/>
    <n v="0"/>
    <n v="0"/>
    <n v="0"/>
    <n v="0"/>
    <n v="0"/>
    <n v="0"/>
    <n v="0"/>
    <n v="0"/>
    <n v="0"/>
    <n v="0"/>
    <n v="1228859.6363636365"/>
    <n v="1228859.6363636365"/>
    <n v="0"/>
    <n v="0"/>
    <n v="0"/>
    <n v="0"/>
    <n v="0"/>
    <n v="0"/>
    <n v="0"/>
    <n v="0"/>
    <n v="0"/>
    <n v="0"/>
    <n v="1228859.6363636365"/>
    <n v="4915438.5454545459"/>
    <m/>
  </r>
  <r>
    <n v="1"/>
    <x v="0"/>
    <s v="1.6"/>
    <x v="5"/>
    <s v="1.6"/>
    <s v="Contribuir para que las personas en situación de vulnerabilidad, puedan subsanar las condiciones de exclusión, pobreza, inequidad y de violencia a las que están expuestas, a través de la asistencia social y los beneficiarios dispuestos por el estado para brindar alternativas que favorezcan la mejora de su calidad de vida."/>
    <s v="1.6.3"/>
    <x v="12"/>
    <n v="4103053"/>
    <s v="Mediante los cuales se realiza educación nutricional y alimentaria a las familias, con el objeto de lograr el cambio favorable de los hábitos, costumbres, tradiciones, creencias y prácticas de la comunidad sobre aspectos de nutrición y alimentación."/>
    <n v="410305300"/>
    <s v="Hogares asistidos técnicamente para el mejoramiento de hábitos alimenticios"/>
    <s v="Número"/>
    <m/>
    <n v="0"/>
    <n v="100"/>
    <n v="25"/>
    <n v="25"/>
    <n v="25"/>
    <n v="25"/>
    <n v="2457719.2727272729"/>
    <n v="0"/>
    <n v="0"/>
    <n v="0"/>
    <n v="0"/>
    <n v="0"/>
    <n v="0"/>
    <n v="0"/>
    <n v="0"/>
    <n v="0"/>
    <n v="0"/>
    <n v="2457719.2727272729"/>
    <n v="2457719.2727272729"/>
    <n v="0"/>
    <n v="0"/>
    <n v="0"/>
    <n v="0"/>
    <n v="0"/>
    <n v="0"/>
    <n v="0"/>
    <n v="0"/>
    <n v="0"/>
    <n v="0"/>
    <n v="2457719.2727272729"/>
    <n v="1228859.6363636365"/>
    <n v="0"/>
    <n v="0"/>
    <n v="0"/>
    <n v="0"/>
    <n v="0"/>
    <n v="0"/>
    <n v="0"/>
    <n v="0"/>
    <n v="0"/>
    <n v="0"/>
    <n v="1228859.6363636365"/>
    <n v="1228859.6363636365"/>
    <n v="0"/>
    <n v="0"/>
    <n v="0"/>
    <n v="0"/>
    <n v="0"/>
    <n v="0"/>
    <n v="0"/>
    <n v="0"/>
    <n v="0"/>
    <n v="0"/>
    <n v="1228859.6363636365"/>
    <n v="7373157.8181818193"/>
    <m/>
  </r>
  <r>
    <n v="1"/>
    <x v="0"/>
    <s v="1.6"/>
    <x v="5"/>
    <s v="1.6"/>
    <s v="Contribuir para que las personas en situación de vulnerabilidad, puedan subsanar las condiciones de exclusión, pobreza, inequidad y de violencia a las que están expuestas, a través de la asistencia social y los beneficiarios dispuestos por el estado para brindar alternativas que favorezcan la mejora de su calidad de vida."/>
    <s v="1.6.3"/>
    <x v="12"/>
    <n v="4103055"/>
    <s v="Corresponde a la entrega de recursos en especie para generación de huertas, cría de animales y pesca artesanal para el autoconsumo de hogares en situación de vulnerabilidad social. "/>
    <n v="410305500"/>
    <s v="Unidades productivas para el autoconsumo instaladas"/>
    <s v="Número"/>
    <m/>
    <n v="0"/>
    <n v="50"/>
    <n v="12"/>
    <n v="13"/>
    <n v="13"/>
    <n v="12"/>
    <n v="2457719.2727272729"/>
    <n v="0"/>
    <n v="0"/>
    <n v="0"/>
    <n v="0"/>
    <n v="0"/>
    <n v="0"/>
    <n v="0"/>
    <n v="0"/>
    <n v="0"/>
    <n v="0"/>
    <n v="2457719.2727272729"/>
    <n v="2457719.2727272729"/>
    <n v="0"/>
    <n v="0"/>
    <n v="0"/>
    <n v="0"/>
    <n v="0"/>
    <n v="0"/>
    <n v="0"/>
    <n v="0"/>
    <n v="0"/>
    <n v="0"/>
    <n v="2457719.2727272729"/>
    <n v="1228859.6363636365"/>
    <n v="0"/>
    <n v="0"/>
    <n v="0"/>
    <n v="0"/>
    <n v="0"/>
    <n v="0"/>
    <n v="0"/>
    <n v="0"/>
    <n v="0"/>
    <n v="0"/>
    <n v="1228859.6363636365"/>
    <n v="1228859.6363636365"/>
    <n v="0"/>
    <n v="0"/>
    <n v="0"/>
    <n v="0"/>
    <n v="0"/>
    <n v="0"/>
    <n v="0"/>
    <n v="0"/>
    <n v="0"/>
    <n v="0"/>
    <n v="1228859.6363636365"/>
    <n v="7373157.8181818193"/>
    <m/>
  </r>
  <r>
    <n v="1"/>
    <x v="0"/>
    <s v="1.6"/>
    <x v="5"/>
    <s v="1.6"/>
    <s v="Contribuir para que las personas en situación de vulnerabilidad, puedan subsanar las condiciones de exclusión, pobreza, inequidad y de violencia a las que están expuestas, a través de la asistencia social y los beneficiarios dispuestos por el estado para brindar alternativas que favorezcan la mejora de su calidad de vida."/>
    <s v="1.6.3"/>
    <x v="12"/>
    <n v="4103058"/>
    <s v="Corresponde a la entrega de recursos en especie o monetarios mediante incentivos dirigidos a generar las condiciones para el fortalecimiento de las unidades productivas colectivas."/>
    <n v="410305800"/>
    <s v="Unidades productivas colectivas fortalecidas"/>
    <s v="Número"/>
    <m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28859.6363636365"/>
    <n v="0"/>
    <n v="0"/>
    <n v="0"/>
    <n v="0"/>
    <n v="0"/>
    <n v="0"/>
    <n v="0"/>
    <n v="0"/>
    <n v="0"/>
    <n v="0"/>
    <n v="1228859.6363636365"/>
    <n v="1228859.6363636365"/>
    <n v="0"/>
    <n v="0"/>
    <n v="0"/>
    <n v="0"/>
    <n v="0"/>
    <n v="0"/>
    <n v="0"/>
    <n v="0"/>
    <n v="0"/>
    <n v="0"/>
    <n v="1228859.6363636365"/>
    <n v="2457719.2727272729"/>
    <m/>
  </r>
  <r>
    <n v="1"/>
    <x v="0"/>
    <s v="1.6"/>
    <x v="5"/>
    <s v="1.6"/>
    <s v="Contribuir para que las personas en situación de vulnerabilidad, puedan subsanar las condiciones de exclusión, pobreza, inequidad y de violencia a las que están expuestas, a través de la asistencia social y los beneficiarios dispuestos por el estado para brindar alternativas que favorezcan la mejora de su calidad de vida."/>
    <s v="1.6.3"/>
    <x v="12"/>
    <n v="4103059"/>
    <s v="Corresponde a la formación y acompañamiento dirigidos a fortalecer las capacidades empresariales, organizacionales y productivas, tendientes al fortalecimiento de unidades productivas colectivas."/>
    <n v="410305900"/>
    <s v="Unidades productivas colectivas con asistencia técnica"/>
    <s v="Número"/>
    <m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28859.6363636365"/>
    <n v="0"/>
    <n v="0"/>
    <n v="0"/>
    <n v="0"/>
    <n v="0"/>
    <n v="0"/>
    <n v="0"/>
    <n v="0"/>
    <n v="0"/>
    <n v="0"/>
    <n v="1228859.6363636365"/>
    <n v="1228859.6363636365"/>
    <n v="0"/>
    <n v="0"/>
    <n v="0"/>
    <n v="0"/>
    <n v="0"/>
    <n v="0"/>
    <n v="0"/>
    <n v="0"/>
    <n v="0"/>
    <n v="0"/>
    <n v="1228859.6363636365"/>
    <n v="2457719.2727272729"/>
    <m/>
  </r>
  <r>
    <n v="1"/>
    <x v="0"/>
    <s v="1.6"/>
    <x v="5"/>
    <s v="1.6"/>
    <s v="Contribuir para que las personas en situación de vulnerabilidad, puedan subsanar las condiciones de exclusión, pobreza, inequidad y de violencia a las que están expuestas, a través de la asistencia social y los beneficiarios dispuestos por el estado para brindar alternativas que favorezcan la mejora de su calidad de vida."/>
    <s v="1.6.4"/>
    <x v="13"/>
    <n v="4104035"/>
    <s v="Servicios de atención integral a población en condición de discapacidad"/>
    <n v="410403500"/>
    <s v="Personas atendidas con servicios integrales "/>
    <s v="Número"/>
    <m/>
    <n v="0"/>
    <n v="50"/>
    <n v="12"/>
    <n v="13"/>
    <n v="13"/>
    <n v="12"/>
    <n v="0"/>
    <n v="0"/>
    <n v="0"/>
    <n v="0"/>
    <n v="0"/>
    <n v="10000000"/>
    <n v="0"/>
    <n v="0"/>
    <n v="0"/>
    <n v="0"/>
    <n v="0"/>
    <n v="10000000"/>
    <n v="0"/>
    <n v="0"/>
    <n v="0"/>
    <n v="0"/>
    <n v="0"/>
    <n v="10000000"/>
    <n v="0"/>
    <n v="0"/>
    <n v="0"/>
    <n v="0"/>
    <n v="0"/>
    <n v="10000000"/>
    <n v="0"/>
    <n v="0"/>
    <n v="0"/>
    <n v="0"/>
    <n v="0"/>
    <n v="10000000"/>
    <n v="0"/>
    <n v="0"/>
    <n v="0"/>
    <n v="0"/>
    <n v="0"/>
    <n v="10000000"/>
    <n v="0"/>
    <n v="0"/>
    <n v="0"/>
    <n v="0"/>
    <n v="0"/>
    <n v="10000000"/>
    <n v="0"/>
    <n v="0"/>
    <n v="0"/>
    <n v="0"/>
    <n v="0"/>
    <n v="10000000"/>
    <n v="40000000"/>
    <m/>
  </r>
  <r>
    <n v="1"/>
    <x v="0"/>
    <s v="1.6"/>
    <x v="5"/>
    <s v="1.6"/>
    <s v="Contribuir para que las personas en situación de vulnerabilidad, puedan subsanar las condiciones de exclusión, pobreza, inequidad y de violencia a las que están expuestas, a través de la asistencia social y los beneficiarios dispuestos por el estado para brindar alternativas que favorezcan la mejora de su calidad de vida."/>
    <s v="1.6.5"/>
    <x v="14"/>
    <n v="4104014"/>
    <s v="Centros de protección social de día para el adulto mayor dotados"/>
    <n v="410401400"/>
    <s v="Centros de día para el adulto mayor dotados"/>
    <s v="Número"/>
    <m/>
    <n v="0"/>
    <n v="1"/>
    <n v="1"/>
    <n v="0"/>
    <n v="0"/>
    <n v="0"/>
    <n v="30000000"/>
    <n v="0"/>
    <n v="0"/>
    <n v="0"/>
    <n v="0"/>
    <n v="1000000"/>
    <n v="0"/>
    <n v="0"/>
    <n v="0"/>
    <n v="0"/>
    <n v="0"/>
    <n v="31000000"/>
    <n v="0"/>
    <n v="0"/>
    <n v="0"/>
    <n v="0"/>
    <n v="0"/>
    <n v="0"/>
    <n v="0"/>
    <n v="0"/>
    <n v="0"/>
    <n v="0"/>
    <n v="0"/>
    <n v="0"/>
    <n v="30000000"/>
    <n v="0"/>
    <n v="0"/>
    <n v="0"/>
    <n v="0"/>
    <n v="1000000"/>
    <n v="0"/>
    <n v="0"/>
    <n v="0"/>
    <n v="0"/>
    <n v="0"/>
    <n v="31000000"/>
    <n v="30000000"/>
    <n v="0"/>
    <n v="0"/>
    <n v="0"/>
    <n v="0"/>
    <n v="1000000"/>
    <n v="0"/>
    <n v="0"/>
    <n v="0"/>
    <n v="0"/>
    <n v="0"/>
    <n v="31000000"/>
    <n v="93000000"/>
    <m/>
  </r>
  <r>
    <n v="1"/>
    <x v="0"/>
    <s v="1.6"/>
    <x v="5"/>
    <s v="1.6"/>
    <s v="Contribuir para que las personas en situación de vulnerabilidad, puedan subsanar las condiciones de exclusión, pobreza, inequidad y de violencia a las que están expuestas, a través de la asistencia social y los beneficiarios dispuestos por el estado para brindar alternativas que favorezcan la mejora de su calidad de vida."/>
    <s v="1.6.5"/>
    <x v="14"/>
    <n v="4104015"/>
    <s v="Servicios de atención y protección integral al adulto mayor"/>
    <n v="410401500"/>
    <s v="Adultos mayores atendidos con servicios integrales "/>
    <s v="Número"/>
    <m/>
    <n v="0"/>
    <n v="550"/>
    <n v="550"/>
    <n v="550"/>
    <n v="550"/>
    <n v="550"/>
    <n v="30000000"/>
    <n v="0"/>
    <n v="0"/>
    <n v="0"/>
    <n v="0"/>
    <n v="1000000"/>
    <n v="0"/>
    <n v="0"/>
    <n v="0"/>
    <n v="0"/>
    <n v="0"/>
    <n v="31000000"/>
    <n v="60000000"/>
    <n v="0"/>
    <n v="0"/>
    <n v="0"/>
    <n v="0"/>
    <n v="2000000"/>
    <n v="0"/>
    <n v="0"/>
    <n v="0"/>
    <n v="0"/>
    <n v="0"/>
    <n v="62000000"/>
    <n v="30000000"/>
    <n v="0"/>
    <n v="0"/>
    <n v="0"/>
    <n v="0"/>
    <n v="1000000"/>
    <n v="0"/>
    <n v="0"/>
    <n v="0"/>
    <n v="0"/>
    <n v="0"/>
    <n v="31000000"/>
    <n v="30000000"/>
    <n v="0"/>
    <n v="0"/>
    <n v="0"/>
    <n v="0"/>
    <n v="1000000"/>
    <n v="0"/>
    <n v="0"/>
    <n v="0"/>
    <n v="0"/>
    <n v="0"/>
    <n v="31000000"/>
    <n v="155000000"/>
    <m/>
  </r>
  <r>
    <n v="1"/>
    <x v="0"/>
    <s v="1.6"/>
    <x v="5"/>
    <s v="1.6"/>
    <s v="Contribuir para que las personas en situación de vulnerabilidad, puedan subsanar las condiciones de exclusión, pobreza, inequidad y de violencia a las que están expuestas, a través de la asistencia social y los beneficiarios dispuestos por el estado para brindar alternativas que favorezcan la mejora de su calidad de vida."/>
    <s v="1.6.5"/>
    <x v="14"/>
    <n v="4104024"/>
    <s v="Servicios de educación informal a los cuidadores del adulto mayor"/>
    <n v="410402400"/>
    <s v="Cuidadores cualificados"/>
    <s v="Número"/>
    <m/>
    <n v="0"/>
    <n v="4"/>
    <n v="1"/>
    <n v="1"/>
    <n v="1"/>
    <n v="1"/>
    <n v="30000000"/>
    <n v="0"/>
    <n v="0"/>
    <n v="0"/>
    <n v="0"/>
    <n v="1000000"/>
    <n v="0"/>
    <n v="0"/>
    <n v="0"/>
    <n v="0"/>
    <n v="0"/>
    <n v="31000000"/>
    <n v="30000000"/>
    <n v="0"/>
    <n v="0"/>
    <n v="0"/>
    <n v="0"/>
    <n v="1000000"/>
    <n v="0"/>
    <n v="0"/>
    <n v="0"/>
    <n v="0"/>
    <n v="0"/>
    <n v="31000000"/>
    <n v="30000000"/>
    <n v="0"/>
    <n v="0"/>
    <n v="0"/>
    <n v="0"/>
    <n v="1000000"/>
    <n v="0"/>
    <n v="0"/>
    <n v="0"/>
    <n v="0"/>
    <n v="0"/>
    <n v="31000000"/>
    <n v="30000000"/>
    <n v="0"/>
    <n v="0"/>
    <n v="0"/>
    <n v="0"/>
    <n v="1000000"/>
    <n v="0"/>
    <n v="0"/>
    <n v="0"/>
    <n v="0"/>
    <n v="0"/>
    <n v="31000000"/>
    <n v="124000000"/>
    <m/>
  </r>
  <r>
    <n v="1"/>
    <x v="0"/>
    <s v="1.7"/>
    <x v="6"/>
    <s v="1.7"/>
    <s v="Favorecer el desarrollo humano en condiciones de igualdad y equidad mediante la reducción del déficit cualitativo y cuantitativo de vivienda de las familias de Angelópolis, gestionando y entregando subsidios de vivienda nueva, mejorando y adecuando viviendas urbanas y rurales de la población vulnerable en condiciones especiales a fin de priorizar y mejorar los derechos y la equidad "/>
    <s v="1.7.1"/>
    <x v="15"/>
    <n v="4001004"/>
    <s v="Documentos de planeación"/>
    <n v="400100400"/>
    <s v="Documentos de planeación elaborados"/>
    <s v="Número"/>
    <m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9285714.2857142854"/>
    <n v="0"/>
    <n v="0"/>
    <n v="0"/>
    <n v="0"/>
    <n v="14285714.285714285"/>
    <n v="0"/>
    <n v="0"/>
    <n v="0"/>
    <n v="0"/>
    <n v="0"/>
    <n v="23571428.571428571"/>
    <n v="9285714.2857142854"/>
    <n v="0"/>
    <n v="0"/>
    <n v="0"/>
    <n v="0"/>
    <n v="14285714.285714285"/>
    <n v="0"/>
    <n v="0"/>
    <n v="0"/>
    <n v="0"/>
    <n v="0"/>
    <n v="23571428.571428571"/>
    <n v="9285714.2857142854"/>
    <n v="0"/>
    <n v="0"/>
    <n v="0"/>
    <n v="0"/>
    <n v="14285714.285714285"/>
    <n v="0"/>
    <n v="0"/>
    <n v="0"/>
    <n v="0"/>
    <n v="0"/>
    <n v="23571428.571428571"/>
    <n v="70714285.714285716"/>
    <m/>
  </r>
  <r>
    <n v="1"/>
    <x v="0"/>
    <s v="1.7"/>
    <x v="6"/>
    <s v="1.7"/>
    <s v="Favorecer el desarrollo humano en condiciones de igualdad y equidad mediante la reducción del déficit cualitativo y cuantitativo de vivienda de las familias de Angelópolis, gestionando y entregando subsidios de vivienda nueva, mejorando y adecuando viviendas urbanas y rurales de la población vulnerable en condiciones especiales a fin de priorizar y mejorar los derechos y la equidad "/>
    <s v="1.7.1"/>
    <x v="15"/>
    <n v="4001007"/>
    <s v="Servicio de saneamiento y titulación de bienes fiscales"/>
    <n v="400100700"/>
    <s v="Bienes fiscales saneados y titulados"/>
    <s v="Número"/>
    <m/>
    <n v="0"/>
    <n v="30"/>
    <n v="0"/>
    <n v="10"/>
    <n v="10"/>
    <n v="10"/>
    <n v="0"/>
    <n v="0"/>
    <n v="0"/>
    <n v="0"/>
    <n v="0"/>
    <n v="0"/>
    <n v="0"/>
    <n v="0"/>
    <n v="0"/>
    <n v="0"/>
    <n v="0"/>
    <n v="0"/>
    <n v="18571428.571428571"/>
    <n v="0"/>
    <n v="0"/>
    <n v="0"/>
    <n v="0"/>
    <n v="28571428.571428571"/>
    <n v="0"/>
    <n v="0"/>
    <n v="0"/>
    <n v="0"/>
    <n v="0"/>
    <n v="47142857.142857142"/>
    <n v="9285714.2857142854"/>
    <n v="0"/>
    <n v="0"/>
    <n v="0"/>
    <n v="0"/>
    <n v="14285714.285714285"/>
    <n v="0"/>
    <n v="0"/>
    <n v="0"/>
    <n v="0"/>
    <n v="0"/>
    <n v="23571428.571428571"/>
    <n v="9285714.2857142854"/>
    <n v="0"/>
    <n v="0"/>
    <n v="0"/>
    <n v="0"/>
    <n v="14285714.285714285"/>
    <n v="0"/>
    <n v="0"/>
    <n v="0"/>
    <n v="0"/>
    <n v="0"/>
    <n v="23571428.571428571"/>
    <n v="94285714.285714284"/>
    <m/>
  </r>
  <r>
    <n v="1"/>
    <x v="0"/>
    <s v="1.7"/>
    <x v="6"/>
    <s v="1.7"/>
    <s v="Favorecer el desarrollo humano en condiciones de igualdad y equidad mediante la reducción del déficit cualitativo y cuantitativo de vivienda de las familias de Angelópolis, gestionando y entregando subsidios de vivienda nueva, mejorando y adecuando viviendas urbanas y rurales de la población vulnerable en condiciones especiales a fin de priorizar y mejorar los derechos y la equidad "/>
    <s v="1.7.1"/>
    <x v="15"/>
    <n v="4001017"/>
    <s v="Viviendas de Interés Prioritario urbanas construidas"/>
    <n v="400101700"/>
    <s v="Viviendas de Interés Prioritario urbanas construidas"/>
    <s v="Número"/>
    <m/>
    <n v="0"/>
    <n v="20"/>
    <n v="0"/>
    <n v="0"/>
    <n v="1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85714.2857142854"/>
    <n v="0"/>
    <n v="0"/>
    <n v="0"/>
    <n v="0"/>
    <n v="14285714.285714285"/>
    <n v="0"/>
    <n v="0"/>
    <n v="0"/>
    <n v="0"/>
    <n v="0"/>
    <n v="23571428.571428571"/>
    <n v="9285714.2857142854"/>
    <n v="0"/>
    <n v="0"/>
    <n v="0"/>
    <n v="0"/>
    <n v="14285714.285714285"/>
    <n v="0"/>
    <n v="0"/>
    <n v="0"/>
    <n v="0"/>
    <n v="0"/>
    <n v="23571428.571428571"/>
    <n v="47142857.142857142"/>
    <m/>
  </r>
  <r>
    <n v="1"/>
    <x v="0"/>
    <s v="1.7"/>
    <x v="6"/>
    <s v="1.7"/>
    <s v="Favorecer el desarrollo humano en condiciones de igualdad y equidad mediante la reducción del déficit cualitativo y cuantitativo de vivienda de las familias de Angelópolis, gestionando y entregando subsidios de vivienda nueva, mejorando y adecuando viviendas urbanas y rurales de la población vulnerable en condiciones especiales a fin de priorizar y mejorar los derechos y la equidad "/>
    <s v="1.7.1"/>
    <x v="15"/>
    <n v="4001018"/>
    <s v="Viviendas de Interés Prioritario urbanas mejoradas"/>
    <n v="400101800"/>
    <s v="Viviendas de Interés Prioritario urbanas mejoradas"/>
    <s v="Número"/>
    <m/>
    <n v="0"/>
    <n v="50"/>
    <n v="5"/>
    <n v="15"/>
    <n v="15"/>
    <n v="15"/>
    <n v="18571428.571428571"/>
    <n v="0"/>
    <n v="0"/>
    <n v="0"/>
    <n v="0"/>
    <n v="28571428.571428571"/>
    <n v="0"/>
    <n v="0"/>
    <n v="0"/>
    <n v="0"/>
    <n v="0"/>
    <n v="47142857.142857142"/>
    <n v="18571428.571428571"/>
    <n v="0"/>
    <n v="0"/>
    <n v="0"/>
    <n v="0"/>
    <n v="28571428.571428571"/>
    <n v="0"/>
    <n v="0"/>
    <n v="0"/>
    <n v="0"/>
    <n v="0"/>
    <n v="47142857.142857142"/>
    <n v="9285714.2857142854"/>
    <n v="0"/>
    <n v="0"/>
    <n v="0"/>
    <n v="0"/>
    <n v="14285714.285714285"/>
    <n v="0"/>
    <n v="0"/>
    <n v="0"/>
    <n v="0"/>
    <n v="0"/>
    <n v="23571428.571428571"/>
    <n v="9285714.2857142854"/>
    <n v="0"/>
    <n v="0"/>
    <n v="0"/>
    <n v="0"/>
    <n v="14285714.285714285"/>
    <n v="0"/>
    <n v="0"/>
    <n v="0"/>
    <n v="0"/>
    <n v="0"/>
    <n v="23571428.571428571"/>
    <n v="141428571.42857143"/>
    <m/>
  </r>
  <r>
    <n v="1"/>
    <x v="0"/>
    <s v="1.7"/>
    <x v="6"/>
    <s v="1.7"/>
    <s v="Favorecer el desarrollo humano en condiciones de igualdad y equidad mediante la reducción del déficit cualitativo y cuantitativo de vivienda de las familias de Angelópolis, gestionando y entregando subsidios de vivienda nueva, mejorando y adecuando viviendas urbanas y rurales de la población vulnerable en condiciones especiales a fin de priorizar y mejorar los derechos y la equidad "/>
    <s v="1.7.1"/>
    <x v="15"/>
    <n v="4001030"/>
    <s v="Estudios de pre inversión e inversión"/>
    <n v="400103000"/>
    <s v="Estudios o diseños realizados "/>
    <s v="Número"/>
    <m/>
    <n v="0"/>
    <n v="2"/>
    <n v="1"/>
    <n v="0"/>
    <n v="1"/>
    <n v="0"/>
    <n v="18571428.571428571"/>
    <n v="0"/>
    <n v="0"/>
    <n v="0"/>
    <n v="0"/>
    <n v="28571428.571428571"/>
    <n v="0"/>
    <n v="0"/>
    <n v="0"/>
    <n v="0"/>
    <n v="0"/>
    <n v="47142857.142857142"/>
    <n v="0"/>
    <n v="0"/>
    <n v="0"/>
    <n v="0"/>
    <n v="0"/>
    <n v="0"/>
    <n v="0"/>
    <n v="0"/>
    <n v="0"/>
    <n v="0"/>
    <n v="0"/>
    <n v="0"/>
    <n v="9285714.2857142854"/>
    <n v="0"/>
    <n v="0"/>
    <n v="0"/>
    <n v="0"/>
    <n v="14285714.285714285"/>
    <n v="0"/>
    <n v="0"/>
    <n v="0"/>
    <n v="0"/>
    <n v="0"/>
    <n v="23571428.571428571"/>
    <n v="9285714.2857142854"/>
    <n v="0"/>
    <n v="0"/>
    <n v="0"/>
    <n v="0"/>
    <n v="14285714.285714285"/>
    <n v="0"/>
    <n v="0"/>
    <n v="0"/>
    <n v="0"/>
    <n v="0"/>
    <n v="23571428.571428571"/>
    <n v="94285714.285714284"/>
    <m/>
  </r>
  <r>
    <n v="1"/>
    <x v="0"/>
    <s v="1.7"/>
    <x v="6"/>
    <s v="1.7"/>
    <s v="Favorecer el desarrollo humano en condiciones de igualdad y equidad mediante la reducción del déficit cualitativo y cuantitativo de vivienda de las familias de Angelópolis, gestionando y entregando subsidios de vivienda nueva, mejorando y adecuando viviendas urbanas y rurales de la población vulnerable en condiciones especiales a fin de priorizar y mejorar los derechos y la equidad "/>
    <s v="1.7.1"/>
    <x v="15"/>
    <n v="1701002"/>
    <s v="Viviendas de interés social rural construidas"/>
    <n v="170100200"/>
    <s v="Viviendas de interés social rural construidas"/>
    <s v="Número"/>
    <m/>
    <n v="0"/>
    <n v="20"/>
    <n v="0"/>
    <n v="0"/>
    <n v="1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85714.2857142854"/>
    <n v="0"/>
    <n v="0"/>
    <n v="0"/>
    <n v="0"/>
    <n v="14285714.285714285"/>
    <n v="0"/>
    <n v="0"/>
    <n v="0"/>
    <n v="0"/>
    <n v="0"/>
    <n v="23571428.571428571"/>
    <n v="9285714.2857142854"/>
    <n v="0"/>
    <n v="0"/>
    <n v="0"/>
    <n v="0"/>
    <n v="14285714.285714285"/>
    <n v="0"/>
    <n v="0"/>
    <n v="0"/>
    <n v="0"/>
    <n v="0"/>
    <n v="23571428.571428571"/>
    <n v="47142857.142857142"/>
    <m/>
  </r>
  <r>
    <n v="1"/>
    <x v="0"/>
    <s v="1.7"/>
    <x v="6"/>
    <s v="1.7"/>
    <s v="Favorecer el desarrollo humano en condiciones de igualdad y equidad mediante la reducción del déficit cualitativo y cuantitativo de vivienda de las familias de Angelópolis, gestionando y entregando subsidios de vivienda nueva, mejorando y adecuando viviendas urbanas y rurales de la población vulnerable en condiciones especiales a fin de priorizar y mejorar los derechos y la equidad "/>
    <s v="1.7.1"/>
    <x v="15"/>
    <n v="1701003"/>
    <s v="Viviendas de interés social rural mejoradas"/>
    <n v="170100300"/>
    <s v="Viviendas de Interés Social Rural mejoradas"/>
    <s v="Número"/>
    <m/>
    <n v="0"/>
    <n v="150"/>
    <n v="30"/>
    <n v="40"/>
    <n v="40"/>
    <n v="40"/>
    <n v="27857142.857142858"/>
    <n v="0"/>
    <n v="0"/>
    <n v="0"/>
    <n v="0"/>
    <n v="42857142.857142858"/>
    <n v="0"/>
    <n v="0"/>
    <n v="0"/>
    <n v="0"/>
    <n v="0"/>
    <n v="70714285.714285716"/>
    <n v="18571428.571428571"/>
    <n v="0"/>
    <n v="0"/>
    <n v="0"/>
    <n v="0"/>
    <n v="57142857.142857142"/>
    <n v="0"/>
    <n v="0"/>
    <n v="0"/>
    <n v="0"/>
    <n v="0"/>
    <n v="75714285.714285716"/>
    <n v="9285714.2857142854"/>
    <n v="0"/>
    <n v="0"/>
    <n v="0"/>
    <n v="0"/>
    <n v="14285714.285714285"/>
    <n v="0"/>
    <n v="0"/>
    <n v="0"/>
    <n v="0"/>
    <n v="0"/>
    <n v="23571428.571428571"/>
    <n v="9285714.2857142854"/>
    <n v="0"/>
    <n v="0"/>
    <n v="0"/>
    <n v="0"/>
    <n v="14285714.285714285"/>
    <n v="0"/>
    <n v="0"/>
    <n v="0"/>
    <n v="0"/>
    <n v="0"/>
    <n v="23571428.571428571"/>
    <n v="193571428.57142857"/>
    <m/>
  </r>
  <r>
    <n v="1"/>
    <x v="0"/>
    <s v="1.8"/>
    <x v="7"/>
    <s v="1.8"/>
    <s v="Procurar junto a los operadores de los servicios públicos de electricidad, gas domiciliario y comunicaciones, la mejora de la calidad y la cobertura de estos servicios para garantizar a la comunidad bienestar y más oportunidades de desarrollo socio-económico; garantizando la eficiencia en la prestación de los servicios y estableciendo una estructura tarifaria acorde a la estratificación."/>
    <s v="1.8.1"/>
    <x v="16"/>
    <n v="2101009"/>
    <s v="Redes de distribución de gas combustible construidas"/>
    <n v="210100900"/>
    <s v="Redes de distribución de gas combustible construidas"/>
    <s v="Kilómetros"/>
    <m/>
    <n v="0"/>
    <n v="0.5"/>
    <n v="0"/>
    <n v="0.1"/>
    <n v="0.2"/>
    <n v="0.2"/>
    <n v="0"/>
    <n v="0"/>
    <n v="0"/>
    <n v="0"/>
    <n v="0"/>
    <n v="0"/>
    <n v="0"/>
    <n v="0"/>
    <n v="0"/>
    <n v="0"/>
    <n v="0"/>
    <n v="0"/>
    <n v="2373238.6363636362"/>
    <n v="0"/>
    <n v="0"/>
    <n v="0"/>
    <n v="0"/>
    <n v="2373238.6363636362"/>
    <n v="0"/>
    <n v="0"/>
    <n v="0"/>
    <n v="0"/>
    <n v="0"/>
    <n v="4746477.2727272725"/>
    <n v="2373238.6363636362"/>
    <n v="0"/>
    <n v="0"/>
    <n v="0"/>
    <n v="0"/>
    <n v="2373238.6363636362"/>
    <n v="0"/>
    <n v="0"/>
    <n v="0"/>
    <n v="0"/>
    <n v="0"/>
    <n v="4746477.2727272725"/>
    <n v="2373238.6363636362"/>
    <n v="0"/>
    <n v="0"/>
    <n v="0"/>
    <n v="0"/>
    <n v="2373238.6363636362"/>
    <n v="0"/>
    <n v="0"/>
    <n v="0"/>
    <n v="0"/>
    <n v="0"/>
    <n v="4746477.2727272725"/>
    <n v="14239431.818181816"/>
    <m/>
  </r>
  <r>
    <n v="1"/>
    <x v="0"/>
    <s v="1.8"/>
    <x v="7"/>
    <s v="1.8"/>
    <s v="Procurar junto a los operadores de los servicios públicos de electricidad, gas domiciliario y comunicaciones, la mejora de la calidad y la cobertura de estos servicios para garantizar a la comunidad bienestar y más oportunidades de desarrollo socio-económico; garantizando la eficiencia en la prestación de los servicios y estableciendo una estructura tarifaria acorde a la estratificación."/>
    <s v="1.8.1"/>
    <x v="16"/>
    <n v="2101016"/>
    <s v="Redes domiciliarias de gas combustible instaladas"/>
    <n v="210101600"/>
    <s v="Viviendas conectadas a la red local de gas combustible"/>
    <s v="Número"/>
    <m/>
    <n v="0"/>
    <n v="50"/>
    <n v="0"/>
    <n v="10"/>
    <n v="20"/>
    <n v="20"/>
    <n v="0"/>
    <n v="0"/>
    <n v="0"/>
    <n v="0"/>
    <n v="0"/>
    <n v="0"/>
    <n v="0"/>
    <n v="0"/>
    <n v="0"/>
    <n v="0"/>
    <n v="0"/>
    <n v="0"/>
    <n v="2373238.6363636362"/>
    <n v="0"/>
    <n v="0"/>
    <n v="0"/>
    <n v="0"/>
    <n v="2373238.6363636362"/>
    <n v="0"/>
    <n v="0"/>
    <n v="0"/>
    <n v="0"/>
    <n v="0"/>
    <n v="4746477.2727272725"/>
    <n v="2373238.6363636362"/>
    <n v="0"/>
    <n v="0"/>
    <n v="0"/>
    <n v="0"/>
    <n v="2373238.6363636362"/>
    <n v="0"/>
    <n v="0"/>
    <n v="0"/>
    <n v="0"/>
    <n v="0"/>
    <n v="4746477.2727272725"/>
    <n v="2373238.6363636362"/>
    <n v="0"/>
    <n v="0"/>
    <n v="0"/>
    <n v="0"/>
    <n v="2373238.6363636362"/>
    <n v="0"/>
    <n v="0"/>
    <n v="0"/>
    <n v="0"/>
    <n v="0"/>
    <n v="4746477.2727272725"/>
    <n v="14239431.818181816"/>
    <m/>
  </r>
  <r>
    <n v="1"/>
    <x v="0"/>
    <s v="1.8"/>
    <x v="7"/>
    <s v="1.8"/>
    <s v="Procurar junto a los operadores de los servicios públicos de electricidad, gas domiciliario y comunicaciones, la mejora de la calidad y la cobertura de estos servicios para garantizar a la comunidad bienestar y más oportunidades de desarrollo socio-económico; garantizando la eficiencia en la prestación de los servicios y estableciendo una estructura tarifaria acorde a la estratificación."/>
    <s v="1.8.1"/>
    <x v="16"/>
    <n v="2102011"/>
    <s v="Redes de alumbrado público con mantenimiento"/>
    <n v="210201100"/>
    <s v="Redes de alumbrado público con mantenimiento"/>
    <s v="Metros "/>
    <m/>
    <n v="0"/>
    <n v="800"/>
    <n v="200"/>
    <n v="200"/>
    <n v="200"/>
    <n v="200"/>
    <n v="7119715.9090909194"/>
    <n v="0"/>
    <n v="0"/>
    <n v="0"/>
    <n v="0"/>
    <n v="7119715.9090909082"/>
    <n v="0"/>
    <n v="0"/>
    <n v="0"/>
    <n v="0"/>
    <n v="0"/>
    <n v="14239431.818181828"/>
    <n v="4746477.2727272799"/>
    <n v="0"/>
    <n v="0"/>
    <n v="0"/>
    <n v="0"/>
    <n v="4746477.2727272725"/>
    <n v="0"/>
    <n v="0"/>
    <n v="0"/>
    <n v="0"/>
    <n v="0"/>
    <n v="9492954.5454545524"/>
    <n v="2373238.6363636362"/>
    <n v="0"/>
    <n v="0"/>
    <n v="0"/>
    <n v="0"/>
    <n v="2373238.6363636362"/>
    <n v="0"/>
    <n v="0"/>
    <n v="0"/>
    <n v="0"/>
    <n v="0"/>
    <n v="4746477.2727272725"/>
    <n v="2373238.6363636362"/>
    <n v="0"/>
    <n v="0"/>
    <n v="0"/>
    <n v="0"/>
    <n v="2373238.6363636362"/>
    <n v="0"/>
    <n v="0"/>
    <n v="0"/>
    <n v="0"/>
    <n v="0"/>
    <n v="4746477.2727272725"/>
    <n v="33225340.909090929"/>
    <m/>
  </r>
  <r>
    <n v="1"/>
    <x v="0"/>
    <s v="1.8"/>
    <x v="7"/>
    <s v="1.8"/>
    <s v="Procurar junto a los operadores de los servicios públicos de electricidad, gas domiciliario y comunicaciones, la mejora de la calidad y la cobertura de estos servicios para garantizar a la comunidad bienestar y más oportunidades de desarrollo socio-económico; garantizando la eficiencia en la prestación de los servicios y estableciendo una estructura tarifaria acorde a la estratificación."/>
    <s v="1.8.1"/>
    <x v="16"/>
    <n v="2102058"/>
    <s v="Unidades de generación fotovoltaica de energía eléctrica instaladas"/>
    <n v="210205800"/>
    <s v="Unidades de generación fotovoltaica de energía eléctrica instaladas"/>
    <s v="Número"/>
    <m/>
    <n v="0"/>
    <n v="2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73238.6363636362"/>
    <n v="0"/>
    <n v="0"/>
    <n v="0"/>
    <n v="0"/>
    <n v="2373238.6363636362"/>
    <n v="0"/>
    <n v="0"/>
    <n v="0"/>
    <n v="0"/>
    <n v="0"/>
    <n v="4746477.2727272725"/>
    <n v="2373238.6363636362"/>
    <n v="0"/>
    <n v="0"/>
    <n v="0"/>
    <n v="0"/>
    <n v="2373238.6363636362"/>
    <n v="0"/>
    <n v="0"/>
    <n v="0"/>
    <n v="0"/>
    <n v="0"/>
    <n v="4746477.2727272725"/>
    <n v="9492954.5454545449"/>
    <m/>
  </r>
  <r>
    <n v="1"/>
    <x v="0"/>
    <s v="1.8"/>
    <x v="7"/>
    <s v="1.8"/>
    <s v="Procurar junto a los operadores de los servicios públicos de electricidad, gas domiciliario y comunicaciones, la mejora de la calidad y la cobertura de estos servicios para garantizar a la comunidad bienestar y más oportunidades de desarrollo socio-económico; garantizando la eficiencia en la prestación de los servicios y estableciendo una estructura tarifaria acorde a la estratificación."/>
    <s v="1.8.1"/>
    <x v="16"/>
    <n v="2301012"/>
    <s v="Servicio de acceso Zonas Wifi"/>
    <n v="230101200"/>
    <s v="Zonas Wifi en áreas urbanas con redes terrestres instaladas"/>
    <s v="Número"/>
    <m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2373238.6363636362"/>
    <n v="0"/>
    <n v="0"/>
    <n v="0"/>
    <n v="0"/>
    <n v="2373238.6363636362"/>
    <n v="0"/>
    <n v="0"/>
    <n v="0"/>
    <n v="0"/>
    <n v="0"/>
    <n v="4746477.2727272725"/>
    <n v="2373238.6363636362"/>
    <n v="0"/>
    <n v="0"/>
    <n v="0"/>
    <n v="0"/>
    <n v="2373238.6363636362"/>
    <n v="0"/>
    <n v="0"/>
    <n v="0"/>
    <n v="0"/>
    <n v="0"/>
    <n v="4746477.2727272725"/>
    <n v="2373238.6363636362"/>
    <n v="0"/>
    <n v="0"/>
    <n v="0"/>
    <n v="0"/>
    <n v="2373238.6363636362"/>
    <n v="0"/>
    <n v="0"/>
    <n v="0"/>
    <n v="0"/>
    <n v="0"/>
    <n v="4746477.2727272725"/>
    <n v="14239431.818181816"/>
    <m/>
  </r>
  <r>
    <n v="1"/>
    <x v="0"/>
    <s v="1.8"/>
    <x v="7"/>
    <s v="1.8"/>
    <s v="Procurar junto a los operadores de los servicios públicos de electricidad, gas domiciliario y comunicaciones, la mejora de la calidad y la cobertura de estos servicios para garantizar a la comunidad bienestar y más oportunidades de desarrollo socio-económico; garantizando la eficiencia en la prestación de los servicios y estableciendo una estructura tarifaria acorde a la estratificación."/>
    <s v="1.8.1"/>
    <x v="16"/>
    <n v="2301031"/>
    <s v="Servicio de educación informal en uso básico de tecnologías de la información y las comunicaciones"/>
    <n v="230103100"/>
    <s v="Personas de la comunidad capacitadas en uso básico de tecnologías de la información y las comunicaciones."/>
    <s v="Número"/>
    <m/>
    <n v="0"/>
    <n v="100"/>
    <n v="25"/>
    <n v="25"/>
    <n v="25"/>
    <n v="25"/>
    <n v="4746477.2727272799"/>
    <n v="0"/>
    <n v="0"/>
    <n v="0"/>
    <n v="0"/>
    <n v="4746477.2727272725"/>
    <n v="0"/>
    <n v="0"/>
    <n v="0"/>
    <n v="0"/>
    <n v="0"/>
    <n v="9492954.5454545524"/>
    <n v="2373238.6363636362"/>
    <n v="0"/>
    <n v="0"/>
    <n v="0"/>
    <n v="0"/>
    <n v="2373238.6363636362"/>
    <n v="0"/>
    <n v="0"/>
    <n v="0"/>
    <n v="0"/>
    <n v="0"/>
    <n v="4746477.2727272725"/>
    <n v="2373238.6363636362"/>
    <n v="0"/>
    <n v="0"/>
    <n v="0"/>
    <n v="0"/>
    <n v="2373238.6363636362"/>
    <n v="0"/>
    <n v="0"/>
    <n v="0"/>
    <n v="0"/>
    <n v="0"/>
    <n v="4746477.2727272725"/>
    <n v="2373238.6363636362"/>
    <n v="0"/>
    <n v="0"/>
    <n v="0"/>
    <n v="0"/>
    <n v="2373238.6363636362"/>
    <n v="0"/>
    <n v="0"/>
    <n v="0"/>
    <n v="0"/>
    <n v="0"/>
    <n v="4746477.2727272725"/>
    <n v="23732386.363636371"/>
    <m/>
  </r>
  <r>
    <n v="1"/>
    <x v="0"/>
    <s v="1.8"/>
    <x v="7"/>
    <s v="1.8"/>
    <s v="Procurar junto a los operadores de los servicios públicos de electricidad, gas domiciliario y comunicaciones, la mejora de la calidad y la cobertura de estos servicios para garantizar a la comunidad bienestar y más oportunidades de desarrollo socio-económico; garantizando la eficiencia en la prestación de los servicios y estableciendo una estructura tarifaria acorde a la estratificación."/>
    <s v="1.8.1"/>
    <x v="16"/>
    <n v="2301062"/>
    <s v="Servicio de apoyo en tecnologías de la información y las comunicaciones para la educación básica, primaria y secundaria"/>
    <n v="230106200"/>
    <s v="Estudiantes de sedes educativas oficiales beneficiados con el servicio de apoyo en tecnologías de la información y las comunicaciones para la educación"/>
    <s v="Número"/>
    <m/>
    <n v="0"/>
    <n v="1200"/>
    <n v="400"/>
    <n v="400"/>
    <n v="400"/>
    <n v="400"/>
    <n v="4746477.2727272799"/>
    <n v="0"/>
    <n v="0"/>
    <n v="0"/>
    <n v="0"/>
    <n v="4746477.2727272725"/>
    <n v="0"/>
    <n v="0"/>
    <n v="0"/>
    <n v="0"/>
    <n v="0"/>
    <n v="9492954.5454545524"/>
    <n v="2373238.6363636362"/>
    <n v="0"/>
    <n v="0"/>
    <n v="0"/>
    <n v="0"/>
    <n v="2373238.6363636362"/>
    <n v="0"/>
    <n v="0"/>
    <n v="0"/>
    <n v="0"/>
    <n v="0"/>
    <n v="4746477.2727272725"/>
    <n v="2373238.6363636362"/>
    <n v="0"/>
    <n v="0"/>
    <n v="0"/>
    <n v="0"/>
    <n v="2373238.6363636362"/>
    <n v="0"/>
    <n v="0"/>
    <n v="0"/>
    <n v="0"/>
    <n v="0"/>
    <n v="4746477.2727272725"/>
    <n v="2373238.6363636362"/>
    <n v="0"/>
    <n v="0"/>
    <n v="0"/>
    <n v="0"/>
    <n v="2373238.6363636362"/>
    <n v="0"/>
    <n v="0"/>
    <n v="0"/>
    <n v="0"/>
    <n v="0"/>
    <n v="4746477.2727272725"/>
    <n v="23732386.363636371"/>
    <m/>
  </r>
  <r>
    <n v="2"/>
    <x v="1"/>
    <s v="2.1"/>
    <x v="8"/>
    <s v="2.1"/>
    <s v="Aumentar la productividad, la capacidad agrícola y competitividad del sector agropecuario y minero mediante acciones, políticas, planes, proyectos, consensos y acuerdos que incluyan la dimensión ambiental y regulen su explotación y a través de la interrelación y articulación con el sector público, privado, no gubernamental y la academia; incrementando los ingresos de los pequeños y medianos productores mediante la implementación de sistemas de producción sostenibles, la diversidad genética y el apoyo a la asociatividad con el ánimo de prevenir restricciones y distorsiones de comercio en los mercados agrícolas y control de mercados de productos alimenticios."/>
    <s v="2.1.1"/>
    <x v="17"/>
    <n v="1702010"/>
    <s v="Servicio de asistencia técnica agropecuaria dirigida a pequeños productores"/>
    <n v="170201000"/>
    <s v="Pequeños productores rurales asistidos técnicamente"/>
    <s v="Número"/>
    <m/>
    <n v="0"/>
    <n v="500"/>
    <n v="125"/>
    <n v="125"/>
    <n v="125"/>
    <n v="125"/>
    <n v="2373238.6363636362"/>
    <n v="0"/>
    <n v="0"/>
    <n v="0"/>
    <n v="0"/>
    <n v="8823244.8888888881"/>
    <n v="0"/>
    <n v="0"/>
    <n v="0"/>
    <n v="0"/>
    <n v="0"/>
    <n v="11196483.525252525"/>
    <n v="2373238.6363636362"/>
    <n v="0"/>
    <n v="0"/>
    <n v="0"/>
    <n v="0"/>
    <n v="8823244.8888888881"/>
    <n v="0"/>
    <n v="0"/>
    <n v="0"/>
    <n v="0"/>
    <n v="0"/>
    <n v="11196483.525252525"/>
    <n v="2373238.6363636362"/>
    <n v="0"/>
    <n v="0"/>
    <n v="0"/>
    <n v="0"/>
    <n v="8823244.8888888881"/>
    <n v="0"/>
    <n v="0"/>
    <n v="0"/>
    <n v="0"/>
    <n v="0"/>
    <n v="11196483.525252525"/>
    <n v="2373238.6363636362"/>
    <n v="0"/>
    <n v="0"/>
    <n v="0"/>
    <n v="0"/>
    <n v="8823244.8888888881"/>
    <n v="0"/>
    <n v="0"/>
    <n v="0"/>
    <n v="0"/>
    <n v="0"/>
    <n v="11196483.525252525"/>
    <n v="44785934.101010099"/>
    <m/>
  </r>
  <r>
    <n v="2"/>
    <x v="1"/>
    <s v="2.1"/>
    <x v="8"/>
    <s v="2.1"/>
    <s v="Aumentar la productividad, la capacidad agrícola y competitividad del sector agropecuario y minero mediante acciones, políticas, planes, proyectos, consensos y acuerdos que incluyan la dimensión ambiental y regulen su explotación y a través de la interrelación y articulación con el sector público, privado, no gubernamental y la academia; incrementando los ingresos de los pequeños y medianos productores mediante la implementación de sistemas de producción sostenibles, la diversidad genética y el apoyo a la asociatividad con el ánimo de prevenir restricciones y distorsiones de comercio en los mercados agrícolas y control de mercados de productos alimenticios."/>
    <s v="2.1.1"/>
    <x v="17"/>
    <n v="1702016"/>
    <s v="Servicio de apoyo para el fomento de la asociatividad"/>
    <n v="170201600"/>
    <s v="Asociaciones apoyadas"/>
    <s v="Número"/>
    <m/>
    <n v="0"/>
    <n v="4"/>
    <n v="1"/>
    <n v="1"/>
    <n v="1"/>
    <n v="1"/>
    <n v="2373238.6363636362"/>
    <n v="0"/>
    <n v="0"/>
    <n v="0"/>
    <n v="0"/>
    <n v="8823244.8888888881"/>
    <n v="0"/>
    <n v="0"/>
    <n v="0"/>
    <n v="0"/>
    <n v="0"/>
    <n v="11196483.525252525"/>
    <n v="2373238.6363636362"/>
    <n v="0"/>
    <n v="0"/>
    <n v="0"/>
    <n v="0"/>
    <n v="8823244.8888888881"/>
    <n v="0"/>
    <n v="0"/>
    <n v="0"/>
    <n v="0"/>
    <n v="0"/>
    <n v="11196483.525252525"/>
    <n v="2373238.6363636362"/>
    <n v="0"/>
    <n v="0"/>
    <n v="0"/>
    <n v="0"/>
    <n v="8823244.8888888881"/>
    <n v="0"/>
    <n v="0"/>
    <n v="0"/>
    <n v="0"/>
    <n v="0"/>
    <n v="11196483.525252525"/>
    <n v="2373238.6363636362"/>
    <n v="0"/>
    <n v="0"/>
    <n v="0"/>
    <n v="0"/>
    <n v="8823244.8888888881"/>
    <n v="0"/>
    <n v="0"/>
    <n v="0"/>
    <n v="0"/>
    <n v="0"/>
    <n v="11196483.525252525"/>
    <n v="44785934.101010099"/>
    <m/>
  </r>
  <r>
    <n v="2"/>
    <x v="1"/>
    <s v="2.1"/>
    <x v="8"/>
    <s v="2.1"/>
    <s v="Aumentar la productividad, la capacidad agrícola y competitividad del sector agropecuario y minero mediante acciones, políticas, planes, proyectos, consensos y acuerdos que incluyan la dimensión ambiental y regulen su explotación y a través de la interrelación y articulación con el sector público, privado, no gubernamental y la academia; incrementando los ingresos de los pequeños y medianos productores mediante la implementación de sistemas de producción sostenibles, la diversidad genética y el apoyo a la asociatividad con el ánimo de prevenir restricciones y distorsiones de comercio en los mercados agrícolas y control de mercados de productos alimenticios."/>
    <s v="2.1.1"/>
    <x v="17"/>
    <n v="1702017"/>
    <s v="Servicio de apoyo para el fomento organizativo de la Agricultura Campesina, Familiar y Comunitaria"/>
    <n v="170201700"/>
    <s v="Productores agropecuarios apoyados"/>
    <s v="Número"/>
    <m/>
    <n v="0"/>
    <n v="200"/>
    <n v="50"/>
    <n v="50"/>
    <n v="50"/>
    <n v="50"/>
    <n v="2373238.6363636362"/>
    <n v="0"/>
    <n v="0"/>
    <n v="0"/>
    <n v="0"/>
    <n v="8823244.8888888881"/>
    <n v="0"/>
    <n v="0"/>
    <n v="0"/>
    <n v="0"/>
    <n v="0"/>
    <n v="11196483.525252525"/>
    <n v="2373238.6363636362"/>
    <n v="0"/>
    <n v="0"/>
    <n v="0"/>
    <n v="0"/>
    <n v="8823244.8888888881"/>
    <n v="0"/>
    <n v="0"/>
    <n v="0"/>
    <n v="0"/>
    <n v="0"/>
    <n v="11196483.525252525"/>
    <n v="2373238.6363636362"/>
    <n v="0"/>
    <n v="0"/>
    <n v="0"/>
    <n v="0"/>
    <n v="8823244.8888888881"/>
    <n v="0"/>
    <n v="0"/>
    <n v="0"/>
    <n v="0"/>
    <n v="0"/>
    <n v="11196483.525252525"/>
    <n v="2373238.6363636362"/>
    <n v="0"/>
    <n v="0"/>
    <n v="0"/>
    <n v="0"/>
    <n v="8823244.8888888881"/>
    <n v="0"/>
    <n v="0"/>
    <n v="0"/>
    <n v="0"/>
    <n v="0"/>
    <n v="11196483.525252525"/>
    <n v="44785934.101010099"/>
    <m/>
  </r>
  <r>
    <n v="2"/>
    <x v="1"/>
    <s v="2.1"/>
    <x v="8"/>
    <s v="2.1"/>
    <s v="Aumentar la productividad, la capacidad agrícola y competitividad del sector agropecuario y minero mediante acciones, políticas, planes, proyectos, consensos y acuerdos que incluyan la dimensión ambiental y regulen su explotación y a través de la interrelación y articulación con el sector público, privado, no gubernamental y la academia; incrementando los ingresos de los pequeños y medianos productores mediante la implementación de sistemas de producción sostenibles, la diversidad genética y el apoyo a la asociatividad con el ánimo de prevenir restricciones y distorsiones de comercio en los mercados agrícolas y control de mercados de productos alimenticios."/>
    <s v="2.1.1"/>
    <x v="17"/>
    <n v="1702021"/>
    <s v="Servicio de acompañamiento productivo y empresarial"/>
    <n v="170202100"/>
    <s v="Unidades productivas beneficiadas"/>
    <s v="Número"/>
    <m/>
    <n v="0"/>
    <n v="80"/>
    <n v="40"/>
    <n v="40"/>
    <n v="40"/>
    <n v="40"/>
    <n v="2373238.6363636362"/>
    <n v="0"/>
    <n v="0"/>
    <n v="0"/>
    <n v="0"/>
    <n v="8823244.8888888881"/>
    <n v="0"/>
    <n v="0"/>
    <n v="0"/>
    <n v="0"/>
    <n v="0"/>
    <n v="11196483.525252525"/>
    <n v="2373238.6363636362"/>
    <n v="0"/>
    <n v="0"/>
    <n v="0"/>
    <n v="0"/>
    <n v="8823244.8888888881"/>
    <n v="0"/>
    <n v="0"/>
    <n v="0"/>
    <n v="0"/>
    <n v="0"/>
    <n v="11196483.525252525"/>
    <n v="2373238.6363636362"/>
    <n v="0"/>
    <n v="0"/>
    <n v="0"/>
    <n v="0"/>
    <n v="8823244.8888888881"/>
    <n v="0"/>
    <n v="0"/>
    <n v="0"/>
    <n v="0"/>
    <n v="0"/>
    <n v="11196483.525252525"/>
    <n v="2373238.6363636362"/>
    <n v="0"/>
    <n v="0"/>
    <n v="0"/>
    <n v="0"/>
    <n v="8823244.8888888881"/>
    <n v="0"/>
    <n v="0"/>
    <n v="0"/>
    <n v="0"/>
    <n v="0"/>
    <n v="11196483.525252525"/>
    <n v="44785934.101010099"/>
    <m/>
  </r>
  <r>
    <n v="2"/>
    <x v="1"/>
    <s v="2.1"/>
    <x v="8"/>
    <s v="2.1"/>
    <s v="Aumentar la productividad, la capacidad agrícola y competitividad del sector agropecuario y minero mediante acciones, políticas, planes, proyectos, consensos y acuerdos que incluyan la dimensión ambiental y regulen su explotación y a través de la interrelación y articulación con el sector público, privado, no gubernamental y la academia; incrementando los ingresos de los pequeños y medianos productores mediante la implementación de sistemas de producción sostenibles, la diversidad genética y el apoyo a la asociatividad con el ánimo de prevenir restricciones y distorsiones de comercio en los mercados agrícolas y control de mercados de productos alimenticios."/>
    <s v="2.1.1"/>
    <x v="17"/>
    <n v="1702025"/>
    <s v="Servicio de apoyo en la formulación y estructuración de proyectos"/>
    <n v="170202500"/>
    <s v="Proyectos estructrurados"/>
    <s v="Número"/>
    <m/>
    <n v="0"/>
    <n v="6"/>
    <n v="1"/>
    <n v="2"/>
    <n v="2"/>
    <n v="1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35292979.555555552"/>
    <m/>
  </r>
  <r>
    <n v="2"/>
    <x v="1"/>
    <s v="2.1"/>
    <x v="8"/>
    <s v="2.1"/>
    <s v="Aumentar la productividad, la capacidad agrícola y competitividad del sector agropecuario y minero mediante acciones, políticas, planes, proyectos, consensos y acuerdos que incluyan la dimensión ambiental y regulen su explotación y a través de la interrelación y articulación con el sector público, privado, no gubernamental y la academia; incrementando los ingresos de los pequeños y medianos productores mediante la implementación de sistemas de producción sostenibles, la diversidad genética y el apoyo a la asociatividad con el ánimo de prevenir restricciones y distorsiones de comercio en los mercados agrícolas y control de mercados de productos alimenticios."/>
    <s v="2.1.1"/>
    <x v="17"/>
    <n v="1702026"/>
    <s v="Servicio de divulgación"/>
    <n v="170202600"/>
    <s v="Estrategias de divulgación implementadas"/>
    <s v="Número"/>
    <m/>
    <n v="0"/>
    <n v="4"/>
    <n v="1"/>
    <n v="1"/>
    <n v="1"/>
    <n v="1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35292979.555555552"/>
    <m/>
  </r>
  <r>
    <n v="2"/>
    <x v="1"/>
    <s v="2.1"/>
    <x v="8"/>
    <s v="2.1"/>
    <s v="Aumentar la productividad, la capacidad agrícola y competitividad del sector agropecuario y minero mediante acciones, políticas, planes, proyectos, consensos y acuerdos que incluyan la dimensión ambiental y regulen su explotación y a través de la interrelación y articulación con el sector público, privado, no gubernamental y la academia; incrementando los ingresos de los pequeños y medianos productores mediante la implementación de sistemas de producción sostenibles, la diversidad genética y el apoyo a la asociatividad con el ánimo de prevenir restricciones y distorsiones de comercio en los mercados agrícolas y control de mercados de productos alimenticios."/>
    <s v="2.1.1"/>
    <x v="17"/>
    <n v="1705012"/>
    <s v="Servicio de Apoyo para la formulación de proyectos agropecuarios"/>
    <n v="170501200"/>
    <s v="Proyectos formulados"/>
    <s v="Número"/>
    <m/>
    <n v="0"/>
    <n v="4"/>
    <n v="1"/>
    <n v="1"/>
    <n v="1"/>
    <n v="1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35292979.555555552"/>
    <m/>
  </r>
  <r>
    <n v="2"/>
    <x v="1"/>
    <s v="2.1"/>
    <x v="8"/>
    <s v="2.1"/>
    <s v="Aumentar la productividad, la capacidad agrícola y competitividad del sector agropecuario y minero mediante acciones, políticas, planes, proyectos, consensos y acuerdos que incluyan la dimensión ambiental y regulen su explotación y a través de la interrelación y articulación con el sector público, privado, no gubernamental y la academia; incrementando los ingresos de los pequeños y medianos productores mediante la implementación de sistemas de producción sostenibles, la diversidad genética y el apoyo a la asociatividad con el ánimo de prevenir restricciones y distorsiones de comercio en los mercados agrícolas y control de mercados de productos alimenticios."/>
    <s v="2.1.1"/>
    <x v="17"/>
    <n v="1705014"/>
    <s v="Servicio de acompañamiento integral"/>
    <n v="170501400"/>
    <s v="Familias beneficiadas con acompañamiento integral"/>
    <s v="Número"/>
    <m/>
    <n v="0"/>
    <n v="25"/>
    <n v="6"/>
    <n v="6"/>
    <n v="6"/>
    <n v="7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35292979.555555552"/>
    <m/>
  </r>
  <r>
    <n v="2"/>
    <x v="1"/>
    <s v="2.1"/>
    <x v="8"/>
    <s v="2.1"/>
    <s v="Aumentar la productividad, la capacidad agrícola y competitividad del sector agropecuario y minero mediante acciones, políticas, planes, proyectos, consensos y acuerdos que incluyan la dimensión ambiental y regulen su explotación y a través de la interrelación y articulación con el sector público, privado, no gubernamental y la academia; incrementando los ingresos de los pequeños y medianos productores mediante la implementación de sistemas de producción sostenibles, la diversidad genética y el apoyo a la asociatividad con el ánimo de prevenir restricciones y distorsiones de comercio en los mercados agrícolas y control de mercados de productos alimenticios."/>
    <s v="2.1.1"/>
    <x v="17"/>
    <n v="1707019"/>
    <s v="Servicio de atención a brotes de enfermedades en animales"/>
    <n v="170701900"/>
    <s v="Brotes de enfermedades animales controlados"/>
    <s v="Número"/>
    <m/>
    <n v="0"/>
    <n v="200"/>
    <n v="50"/>
    <n v="50"/>
    <n v="50"/>
    <n v="50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35292979.555555552"/>
    <m/>
  </r>
  <r>
    <n v="2"/>
    <x v="1"/>
    <s v="2.1"/>
    <x v="8"/>
    <s v="2.1"/>
    <s v="Aumentar la productividad, la capacidad agrícola y competitividad del sector agropecuario y minero mediante acciones, políticas, planes, proyectos, consensos y acuerdos que incluyan la dimensión ambiental y regulen su explotación y a través de la interrelación y articulación con el sector público, privado, no gubernamental y la academia; incrementando los ingresos de los pequeños y medianos productores mediante la implementación de sistemas de producción sostenibles, la diversidad genética y el apoyo a la asociatividad con el ánimo de prevenir restricciones y distorsiones de comercio en los mercados agrícolas y control de mercados de productos alimenticios."/>
    <s v="2.1.1"/>
    <x v="17"/>
    <n v="1707042"/>
    <s v="Servicios de vacunación para especies animales de interés agropecuario"/>
    <n v="170704200"/>
    <s v="Animales vacunados"/>
    <s v="Número"/>
    <m/>
    <n v="28000"/>
    <n v="28000"/>
    <n v="7000"/>
    <n v="7000"/>
    <n v="7000"/>
    <n v="7000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35292979.555555552"/>
    <m/>
  </r>
  <r>
    <n v="2"/>
    <x v="1"/>
    <s v="2.1"/>
    <x v="8"/>
    <s v="2.1"/>
    <s v="Aumentar la productividad, la capacidad agrícola y competitividad del sector agropecuario y minero mediante acciones, políticas, planes, proyectos, consensos y acuerdos que incluyan la dimensión ambiental y regulen su explotación y a través de la interrelación y articulación con el sector público, privado, no gubernamental y la academia; incrementando los ingresos de los pequeños y medianos productores mediante la implementación de sistemas de producción sostenibles, la diversidad genética y el apoyo a la asociatividad con el ánimo de prevenir restricciones y distorsiones de comercio en los mercados agrícolas y control de mercados de productos alimenticios."/>
    <s v="2.1.2"/>
    <x v="18"/>
    <n v="1707043"/>
    <s v="Servicios de control de parásitos para especies de interés agropecuario"/>
    <n v="170704300"/>
    <s v="Animales atendidos"/>
    <s v="Número"/>
    <m/>
    <n v="0"/>
    <n v="500"/>
    <n v="125"/>
    <n v="125"/>
    <n v="125"/>
    <n v="125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35292979.555555552"/>
    <m/>
  </r>
  <r>
    <n v="2"/>
    <x v="1"/>
    <s v="2.1"/>
    <x v="8"/>
    <s v="2.1"/>
    <s v="Aumentar la productividad, la capacidad agrícola y competitividad del sector agropecuario y minero mediante acciones, políticas, planes, proyectos, consensos y acuerdos que incluyan la dimensión ambiental y regulen su explotación y a través de la interrelación y articulación con el sector público, privado, no gubernamental y la academia; incrementando los ingresos de los pequeños y medianos productores mediante la implementación de sistemas de producción sostenibles, la diversidad genética y el apoyo a la asociatividad con el ánimo de prevenir restricciones y distorsiones de comercio en los mercados agrícolas y control de mercados de productos alimenticios."/>
    <s v="2.1.2"/>
    <x v="18"/>
    <n v="1707050"/>
    <s v="Servicio de prevención y control de enfermedades"/>
    <n v="170705000"/>
    <s v="Focos de enfermedades animales controlados"/>
    <s v="Número"/>
    <m/>
    <n v="0"/>
    <n v="100"/>
    <n v="25"/>
    <n v="25"/>
    <n v="25"/>
    <n v="25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35292979.555555552"/>
    <m/>
  </r>
  <r>
    <n v="2"/>
    <x v="1"/>
    <s v="2.1"/>
    <x v="8"/>
    <s v="2.1"/>
    <s v="Aumentar la productividad, la capacidad agrícola y competitividad del sector agropecuario y minero mediante acciones, políticas, planes, proyectos, consensos y acuerdos que incluyan la dimensión ambiental y regulen su explotación y a través de la interrelación y articulación con el sector público, privado, no gubernamental y la academia; incrementando los ingresos de los pequeños y medianos productores mediante la implementación de sistemas de producción sostenibles, la diversidad genética y el apoyo a la asociatividad con el ánimo de prevenir restricciones y distorsiones de comercio en los mercados agrícolas y control de mercados de productos alimenticios."/>
    <s v="2.1.2"/>
    <x v="18"/>
    <n v="1708016"/>
    <s v="Documentos de lineamientos técnicos"/>
    <n v="170801600"/>
    <s v="Documentos de lineamientos técnicos elaborados"/>
    <s v="Número"/>
    <m/>
    <n v="0"/>
    <n v="2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26469734.666666664"/>
    <m/>
  </r>
  <r>
    <n v="2"/>
    <x v="1"/>
    <s v="2.1"/>
    <x v="8"/>
    <s v="2.1"/>
    <s v="Aumentar la productividad, la capacidad agrícola y competitividad del sector agropecuario y minero mediante acciones, políticas, planes, proyectos, consensos y acuerdos que incluyan la dimensión ambiental y regulen su explotación y a través de la interrelación y articulación con el sector público, privado, no gubernamental y la academia; incrementando los ingresos de los pequeños y medianos productores mediante la implementación de sistemas de producción sostenibles, la diversidad genética y el apoyo a la asociatividad con el ánimo de prevenir restricciones y distorsiones de comercio en los mercados agrícolas y control de mercados de productos alimenticios."/>
    <s v="2.1.2"/>
    <x v="18"/>
    <n v="1708038"/>
    <s v="Servicio de asistencia técnica agropecuaria"/>
    <n v="170803800"/>
    <s v="Productores atendidos con asistencia técnica agropecuaria"/>
    <s v="Número"/>
    <m/>
    <n v="0"/>
    <n v="800"/>
    <n v="200"/>
    <n v="200"/>
    <n v="200"/>
    <n v="200"/>
    <n v="0"/>
    <n v="0"/>
    <n v="0"/>
    <n v="0"/>
    <n v="0"/>
    <n v="17646489.777777776"/>
    <n v="0"/>
    <n v="0"/>
    <n v="0"/>
    <n v="0"/>
    <n v="0"/>
    <n v="17646489.777777776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44116224.44444444"/>
    <m/>
  </r>
  <r>
    <n v="2"/>
    <x v="1"/>
    <s v="2.1"/>
    <x v="8"/>
    <s v="2.1"/>
    <s v="Aumentar la productividad, la capacidad agrícola y competitividad del sector agropecuario y minero mediante acciones, políticas, planes, proyectos, consensos y acuerdos que incluyan la dimensión ambiental y regulen su explotación y a través de la interrelación y articulación con el sector público, privado, no gubernamental y la academia; incrementando los ingresos de los pequeños y medianos productores mediante la implementación de sistemas de producción sostenibles, la diversidad genética y el apoyo a la asociatividad con el ánimo de prevenir restricciones y distorsiones de comercio en los mercados agrícolas y control de mercados de productos alimenticios."/>
    <s v="2.1.2"/>
    <x v="18"/>
    <n v="1708041"/>
    <s v="Servicio de extensión agropecuaria"/>
    <n v="170804100"/>
    <s v="Productores atendidos con servicio de extensión agropecuaria"/>
    <s v="Número"/>
    <m/>
    <n v="0"/>
    <n v="100"/>
    <n v="25"/>
    <n v="25"/>
    <n v="25"/>
    <n v="25"/>
    <n v="0"/>
    <n v="0"/>
    <n v="0"/>
    <n v="0"/>
    <n v="0"/>
    <n v="17646489.777777776"/>
    <n v="0"/>
    <n v="0"/>
    <n v="0"/>
    <n v="0"/>
    <n v="0"/>
    <n v="17646489.777777776"/>
    <n v="0"/>
    <n v="0"/>
    <n v="0"/>
    <n v="0"/>
    <n v="0"/>
    <n v="17646489.777777776"/>
    <n v="0"/>
    <n v="0"/>
    <n v="0"/>
    <n v="0"/>
    <n v="0"/>
    <n v="17646489.777777776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52939469.333333328"/>
    <m/>
  </r>
  <r>
    <n v="2"/>
    <x v="1"/>
    <s v="2.1"/>
    <x v="8"/>
    <s v="2.1"/>
    <s v="Aumentar la productividad, la capacidad agrícola y competitividad del sector agropecuario y minero mediante acciones, políticas, planes, proyectos, consensos y acuerdos que incluyan la dimensión ambiental y regulen su explotación y a través de la interrelación y articulación con el sector público, privado, no gubernamental y la academia; incrementando los ingresos de los pequeños y medianos productores mediante la implementación de sistemas de producción sostenibles, la diversidad genética y el apoyo a la asociatividad con el ánimo de prevenir restricciones y distorsiones de comercio en los mercados agrícolas y control de mercados de productos alimenticios."/>
    <s v="2.1.2"/>
    <x v="18"/>
    <n v="1709059"/>
    <s v="Infraestructura para la transformación de productos agropecuarios adecuada"/>
    <n v="170905900"/>
    <s v="Infraestructura para la transformación de productos agropecuarios adecuada"/>
    <s v="Número"/>
    <m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17646489.777777776"/>
    <m/>
  </r>
  <r>
    <n v="2"/>
    <x v="1"/>
    <s v="2.1"/>
    <x v="8"/>
    <s v="2.1"/>
    <s v="Aumentar la productividad, la capacidad agrícola y competitividad del sector agropecuario y minero mediante acciones, políticas, planes, proyectos, consensos y acuerdos que incluyan la dimensión ambiental y regulen su explotación y a través de la interrelación y articulación con el sector público, privado, no gubernamental y la academia; incrementando los ingresos de los pequeños y medianos productores mediante la implementación de sistemas de producción sostenibles, la diversidad genética y el apoyo a la asociatividad con el ánimo de prevenir restricciones y distorsiones de comercio en los mercados agrícolas y control de mercados de productos alimenticios."/>
    <s v="2.1.2"/>
    <x v="18"/>
    <n v="1709093"/>
    <s v="Servicio de procesamiento de caña panelera"/>
    <n v="170909300"/>
    <s v="Trapiches paneleros con servicio de procesamiento de caña. (agroindustria panelera)"/>
    <s v="Número"/>
    <m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26469734.666666664"/>
    <m/>
  </r>
  <r>
    <n v="2"/>
    <x v="1"/>
    <s v="2.1"/>
    <x v="8"/>
    <s v="2.1"/>
    <s v="Aumentar la productividad, la capacidad agrícola y competitividad del sector agropecuario y minero mediante acciones, políticas, planes, proyectos, consensos y acuerdos que incluyan la dimensión ambiental y regulen su explotación y a través de la interrelación y articulación con el sector público, privado, no gubernamental y la academia; incrementando los ingresos de los pequeños y medianos productores mediante la implementación de sistemas de producción sostenibles, la diversidad genética y el apoyo a la asociatividad con el ánimo de prevenir restricciones y distorsiones de comercio en los mercados agrícolas y control de mercados de productos alimenticios."/>
    <s v="2.1.2"/>
    <x v="18"/>
    <n v="1709096"/>
    <s v="Estudios de preinversión"/>
    <n v="170909600"/>
    <s v="Estudios de preinversión realizados "/>
    <s v="Número"/>
    <m/>
    <n v="0"/>
    <n v="2"/>
    <n v="1"/>
    <n v="1"/>
    <n v="0"/>
    <n v="0"/>
    <n v="0"/>
    <n v="0"/>
    <n v="0"/>
    <n v="0"/>
    <n v="0"/>
    <n v="17646489.777777776"/>
    <n v="0"/>
    <n v="0"/>
    <n v="0"/>
    <n v="0"/>
    <n v="0"/>
    <n v="17646489.777777776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0"/>
    <n v="0"/>
    <n v="0"/>
    <n v="0"/>
    <n v="0"/>
    <n v="8823244.8888888881"/>
    <n v="44116224.44444444"/>
    <m/>
  </r>
  <r>
    <n v="2"/>
    <x v="1"/>
    <s v="2.2"/>
    <x v="9"/>
    <s v="2.2"/>
    <s v="Garantizar el acceso a un desplazamiento oportuno, seguro y eficaz, de la población urbana y rural del municipio, mejorando las condiciones de movilidad y logrando una mayor calidad en el nivel del servicio público y vial de transporte permitiendo un tránsito ágil y seguro, en el marco de una cultura ciudadana."/>
    <s v="2.2.1"/>
    <x v="19"/>
    <n v="2402006"/>
    <s v="Vía secundaria mejorada"/>
    <n v="240200600"/>
    <s v="Vía secundaria mejorada"/>
    <s v="Kilómetros"/>
    <m/>
    <n v="0"/>
    <n v="12"/>
    <n v="3"/>
    <n v="3"/>
    <n v="3"/>
    <n v="3"/>
    <n v="6257058.823529412"/>
    <n v="0"/>
    <n v="0"/>
    <n v="0"/>
    <n v="0"/>
    <n v="10000000"/>
    <n v="0"/>
    <n v="0"/>
    <n v="0"/>
    <n v="0"/>
    <n v="0"/>
    <n v="16257058.823529411"/>
    <n v="6257058.823529412"/>
    <n v="0"/>
    <n v="0"/>
    <n v="0"/>
    <n v="0"/>
    <n v="10000000"/>
    <n v="0"/>
    <n v="0"/>
    <n v="0"/>
    <n v="0"/>
    <n v="0"/>
    <n v="16257058.823529411"/>
    <n v="3128529.411764706"/>
    <n v="0"/>
    <n v="0"/>
    <n v="0"/>
    <n v="0"/>
    <n v="5000000"/>
    <n v="0"/>
    <n v="0"/>
    <n v="0"/>
    <n v="0"/>
    <n v="0"/>
    <n v="8128529.4117647056"/>
    <n v="3128529.411764706"/>
    <n v="0"/>
    <n v="0"/>
    <n v="0"/>
    <n v="0"/>
    <n v="5000000"/>
    <n v="0"/>
    <n v="0"/>
    <n v="0"/>
    <n v="0"/>
    <n v="0"/>
    <n v="8128529.4117647056"/>
    <n v="48771176.47058823"/>
    <m/>
  </r>
  <r>
    <n v="2"/>
    <x v="1"/>
    <s v="2.2"/>
    <x v="9"/>
    <s v="2.2"/>
    <s v="Garantizar el acceso a un desplazamiento oportuno, seguro y eficaz, de la población urbana y rural del municipio, mejorando las condiciones de movilidad y logrando una mayor calidad en el nivel del servicio público y vial de transporte permitiendo un tránsito ágil y seguro, en el marco de una cultura ciudadana."/>
    <s v="2.2.1"/>
    <x v="19"/>
    <n v="2402015"/>
    <s v="Puente construido en vía secundaria"/>
    <n v="240201500"/>
    <s v="Puente construido en vía secundaria existente"/>
    <s v="Número"/>
    <m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28529.411764706"/>
    <n v="0"/>
    <n v="0"/>
    <n v="0"/>
    <n v="0"/>
    <n v="5000000"/>
    <n v="0"/>
    <n v="0"/>
    <n v="0"/>
    <n v="0"/>
    <n v="0"/>
    <n v="8128529.4117647056"/>
    <n v="3128529.411764706"/>
    <n v="0"/>
    <n v="0"/>
    <n v="0"/>
    <n v="0"/>
    <n v="5000000"/>
    <n v="0"/>
    <n v="0"/>
    <n v="0"/>
    <n v="0"/>
    <n v="0"/>
    <n v="8128529.4117647056"/>
    <n v="16257058.823529411"/>
    <m/>
  </r>
  <r>
    <n v="2"/>
    <x v="1"/>
    <s v="2.2"/>
    <x v="9"/>
    <s v="2.2"/>
    <s v="Garantizar el acceso a un desplazamiento oportuno, seguro y eficaz, de la población urbana y rural del municipio, mejorando las condiciones de movilidad y logrando una mayor calidad en el nivel del servicio público y vial de transporte permitiendo un tránsito ágil y seguro, en el marco de una cultura ciudadana."/>
    <s v="2.2.1"/>
    <x v="19"/>
    <n v="2402018"/>
    <s v="Vía secundaria rehabilitada"/>
    <n v="240201800"/>
    <s v="Vía secundaria rehabilitada "/>
    <s v="Kilómetros"/>
    <m/>
    <n v="0"/>
    <n v="2"/>
    <n v="0.2"/>
    <n v="0.6"/>
    <n v="0.6"/>
    <n v="0.6"/>
    <n v="6257058.823529412"/>
    <n v="0"/>
    <n v="0"/>
    <n v="0"/>
    <n v="0"/>
    <n v="1000000"/>
    <n v="0"/>
    <n v="0"/>
    <n v="0"/>
    <n v="0"/>
    <n v="0"/>
    <n v="7257058.823529412"/>
    <n v="6257058.823529412"/>
    <n v="0"/>
    <n v="0"/>
    <n v="0"/>
    <n v="0"/>
    <n v="10000000"/>
    <n v="0"/>
    <n v="0"/>
    <n v="0"/>
    <n v="0"/>
    <n v="0"/>
    <n v="16257058.823529411"/>
    <n v="3128529.411764706"/>
    <n v="0"/>
    <n v="0"/>
    <n v="0"/>
    <n v="0"/>
    <n v="5000000"/>
    <n v="0"/>
    <n v="0"/>
    <n v="0"/>
    <n v="0"/>
    <n v="0"/>
    <n v="8128529.4117647056"/>
    <n v="3128529.411764706"/>
    <n v="0"/>
    <n v="0"/>
    <n v="0"/>
    <n v="0"/>
    <n v="5000000"/>
    <n v="0"/>
    <n v="0"/>
    <n v="0"/>
    <n v="0"/>
    <n v="0"/>
    <n v="8128529.4117647056"/>
    <n v="39771176.47058823"/>
    <m/>
  </r>
  <r>
    <n v="2"/>
    <x v="1"/>
    <s v="2.2"/>
    <x v="9"/>
    <s v="2.2"/>
    <s v="Garantizar el acceso a un desplazamiento oportuno, seguro y eficaz, de la población urbana y rural del municipio, mejorando las condiciones de movilidad y logrando una mayor calidad en el nivel del servicio público y vial de transporte permitiendo un tránsito ágil y seguro, en el marco de una cultura ciudadana."/>
    <s v="2.2.1"/>
    <x v="19"/>
    <n v="2402019"/>
    <s v="Puente de vía secundaria rehabilitado"/>
    <n v="240201900"/>
    <s v="Puente de vía secundaria rehabilitado "/>
    <s v="Número"/>
    <m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28529.411764706"/>
    <n v="0"/>
    <n v="0"/>
    <n v="0"/>
    <n v="0"/>
    <n v="5000000"/>
    <n v="0"/>
    <n v="0"/>
    <n v="0"/>
    <n v="0"/>
    <n v="0"/>
    <n v="8128529.4117647056"/>
    <n v="3128529.411764706"/>
    <n v="0"/>
    <n v="0"/>
    <n v="0"/>
    <n v="0"/>
    <n v="5000000"/>
    <n v="0"/>
    <n v="0"/>
    <n v="0"/>
    <n v="0"/>
    <n v="0"/>
    <n v="8128529.4117647056"/>
    <n v="16257058.823529411"/>
    <m/>
  </r>
  <r>
    <n v="2"/>
    <x v="1"/>
    <s v="2.2"/>
    <x v="9"/>
    <s v="2.2"/>
    <s v="Garantizar el acceso a un desplazamiento oportuno, seguro y eficaz, de la población urbana y rural del municipio, mejorando las condiciones de movilidad y logrando una mayor calidad en el nivel del servicio público y vial de transporte permitiendo un tránsito ágil y seguro, en el marco de una cultura ciudadana."/>
    <s v="2.2.1"/>
    <x v="19"/>
    <n v="2402042"/>
    <s v="Placa huella construida"/>
    <n v="240204200"/>
    <s v="Vía terciaria mejorada"/>
    <s v="Metros lineales"/>
    <m/>
    <n v="0"/>
    <n v="1500"/>
    <n v="200"/>
    <n v="300"/>
    <n v="100"/>
    <n v="0"/>
    <n v="6257058.823529412"/>
    <n v="0"/>
    <n v="0"/>
    <n v="0"/>
    <n v="0"/>
    <n v="19000000"/>
    <n v="0"/>
    <n v="0"/>
    <n v="0"/>
    <n v="0"/>
    <n v="0"/>
    <n v="25257058.823529411"/>
    <n v="6257058.823529412"/>
    <n v="0"/>
    <n v="0"/>
    <n v="0"/>
    <n v="0"/>
    <n v="10000000"/>
    <n v="0"/>
    <n v="0"/>
    <n v="0"/>
    <n v="0"/>
    <n v="0"/>
    <n v="16257058.823529411"/>
    <n v="3128529.411764706"/>
    <n v="0"/>
    <n v="0"/>
    <n v="0"/>
    <n v="0"/>
    <n v="5000000"/>
    <n v="0"/>
    <n v="0"/>
    <n v="0"/>
    <n v="0"/>
    <n v="0"/>
    <n v="8128529.4117647056"/>
    <n v="3128529.411764706"/>
    <n v="0"/>
    <n v="0"/>
    <n v="0"/>
    <n v="0"/>
    <n v="5000000"/>
    <n v="0"/>
    <n v="0"/>
    <n v="0"/>
    <n v="0"/>
    <n v="0"/>
    <n v="8128529.4117647056"/>
    <n v="57771176.47058823"/>
    <m/>
  </r>
  <r>
    <n v="2"/>
    <x v="1"/>
    <s v="2.2"/>
    <x v="9"/>
    <s v="2.2"/>
    <s v="Garantizar el acceso a un desplazamiento oportuno, seguro y eficaz, de la población urbana y rural del municipio, mejorando las condiciones de movilidad y logrando una mayor calidad en el nivel del servicio público y vial de transporte permitiendo un tránsito ágil y seguro, en el marco de una cultura ciudadana."/>
    <s v="2.2.1"/>
    <x v="19"/>
    <n v="2402044"/>
    <s v="Puente construido en vía terciaria"/>
    <n v="240204400"/>
    <s v="Puente construido en vía terciaria existente"/>
    <s v="Número"/>
    <m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28529.411764706"/>
    <n v="0"/>
    <n v="0"/>
    <n v="0"/>
    <n v="0"/>
    <n v="5000000"/>
    <n v="0"/>
    <n v="0"/>
    <n v="0"/>
    <n v="0"/>
    <n v="0"/>
    <n v="8128529.4117647056"/>
    <n v="3128529.411764706"/>
    <n v="0"/>
    <n v="0"/>
    <n v="0"/>
    <n v="0"/>
    <n v="5000000"/>
    <n v="0"/>
    <n v="0"/>
    <n v="0"/>
    <n v="0"/>
    <n v="0"/>
    <n v="8128529.4117647056"/>
    <n v="16257058.823529411"/>
    <m/>
  </r>
  <r>
    <n v="2"/>
    <x v="1"/>
    <s v="2.2"/>
    <x v="9"/>
    <s v="2.2"/>
    <s v="Garantizar el acceso a un desplazamiento oportuno, seguro y eficaz, de la población urbana y rural del municipio, mejorando las condiciones de movilidad y logrando una mayor calidad en el nivel del servicio público y vial de transporte permitiendo un tránsito ágil y seguro, en el marco de una cultura ciudadana."/>
    <s v="2.2.1"/>
    <x v="19"/>
    <n v="2402045"/>
    <s v="Vía terciaria rehabilitada"/>
    <n v="240204500"/>
    <s v="Vía terciaria rehabilitada "/>
    <s v="Kilómetros"/>
    <m/>
    <n v="0"/>
    <n v="1.5"/>
    <n v="0.2"/>
    <n v="0.3"/>
    <n v="100"/>
    <n v="0"/>
    <n v="6257058.823529412"/>
    <n v="0"/>
    <n v="0"/>
    <n v="0"/>
    <n v="0"/>
    <n v="10000000"/>
    <n v="0"/>
    <n v="248518857"/>
    <n v="0"/>
    <n v="0"/>
    <n v="0"/>
    <n v="264775915.82352942"/>
    <n v="6257058.823529412"/>
    <n v="0"/>
    <n v="0"/>
    <n v="0"/>
    <n v="0"/>
    <n v="10000000"/>
    <n v="0"/>
    <n v="508454284"/>
    <n v="0"/>
    <n v="0"/>
    <n v="0"/>
    <n v="524711342.82352942"/>
    <n v="3128529.411764706"/>
    <n v="0"/>
    <n v="0"/>
    <n v="0"/>
    <n v="0"/>
    <n v="5000000"/>
    <n v="0"/>
    <n v="498260209"/>
    <n v="0"/>
    <n v="0"/>
    <n v="0"/>
    <n v="506388738.41176468"/>
    <n v="3128529.411764706"/>
    <n v="0"/>
    <n v="0"/>
    <n v="0"/>
    <n v="0"/>
    <n v="5000000"/>
    <n v="0"/>
    <n v="521939480"/>
    <n v="0"/>
    <n v="0"/>
    <n v="0"/>
    <n v="530068009.41176468"/>
    <n v="1825944006.4705882"/>
    <m/>
  </r>
  <r>
    <n v="2"/>
    <x v="1"/>
    <s v="2.2"/>
    <x v="9"/>
    <s v="2.2"/>
    <s v="Garantizar el acceso a un desplazamiento oportuno, seguro y eficaz, de la población urbana y rural del municipio, mejorando las condiciones de movilidad y logrando una mayor calidad en el nivel del servicio público y vial de transporte permitiendo un tránsito ágil y seguro, en el marco de una cultura ciudadana."/>
    <s v="2.2.1"/>
    <x v="19"/>
    <n v="2402046"/>
    <s v="Puente de la red vial terciaria rehabilitado"/>
    <n v="240204600"/>
    <s v="Puentes de la red terciaria rehabilitados "/>
    <s v="Número"/>
    <m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28529.411764706"/>
    <n v="0"/>
    <n v="0"/>
    <n v="0"/>
    <n v="0"/>
    <n v="5000000"/>
    <n v="0"/>
    <n v="0"/>
    <n v="0"/>
    <n v="0"/>
    <n v="0"/>
    <n v="8128529.4117647056"/>
    <n v="3128529.411764706"/>
    <n v="0"/>
    <n v="0"/>
    <n v="0"/>
    <n v="0"/>
    <n v="5000000"/>
    <n v="0"/>
    <n v="0"/>
    <n v="0"/>
    <n v="0"/>
    <n v="0"/>
    <n v="8128529.4117647056"/>
    <n v="16257058.823529411"/>
    <m/>
  </r>
  <r>
    <n v="2"/>
    <x v="1"/>
    <s v="2.2"/>
    <x v="9"/>
    <s v="2.2"/>
    <s v="Garantizar el acceso a un desplazamiento oportuno, seguro y eficaz, de la población urbana y rural del municipio, mejorando las condiciones de movilidad y logrando una mayor calidad en el nivel del servicio público y vial de transporte permitiendo un tránsito ágil y seguro, en el marco de una cultura ciudadana."/>
    <s v="2.2.1"/>
    <x v="19"/>
    <n v="2402056"/>
    <s v="Caminos ancestrales con mantenimiento"/>
    <n v="240205600"/>
    <s v="Caminos ancestrales con mantenimiento "/>
    <s v="Kilómetros"/>
    <m/>
    <n v="0"/>
    <n v="5"/>
    <n v="0.5"/>
    <n v="1"/>
    <n v="2"/>
    <n v="1.5"/>
    <n v="6257058.823529412"/>
    <n v="0"/>
    <n v="0"/>
    <n v="0"/>
    <n v="0"/>
    <n v="10000000"/>
    <n v="0"/>
    <n v="0"/>
    <n v="0"/>
    <n v="0"/>
    <n v="0"/>
    <n v="16257058.823529411"/>
    <n v="3128529.411764706"/>
    <n v="0"/>
    <n v="0"/>
    <n v="0"/>
    <n v="0"/>
    <n v="5000000"/>
    <n v="0"/>
    <n v="0"/>
    <n v="0"/>
    <n v="0"/>
    <n v="0"/>
    <n v="8128529.4117647056"/>
    <n v="3128529.411764706"/>
    <n v="0"/>
    <n v="0"/>
    <n v="0"/>
    <n v="0"/>
    <n v="5000000"/>
    <n v="0"/>
    <n v="0"/>
    <n v="0"/>
    <n v="0"/>
    <n v="0"/>
    <n v="8128529.4117647056"/>
    <n v="3128529.411764706"/>
    <n v="0"/>
    <n v="0"/>
    <n v="0"/>
    <n v="0"/>
    <n v="5000000"/>
    <n v="0"/>
    <n v="0"/>
    <n v="0"/>
    <n v="0"/>
    <n v="0"/>
    <n v="8128529.4117647056"/>
    <n v="40642647.058823526"/>
    <m/>
  </r>
  <r>
    <n v="2"/>
    <x v="1"/>
    <s v="2.2"/>
    <x v="9"/>
    <s v="2.2"/>
    <s v="Garantizar el acceso a un desplazamiento oportuno, seguro y eficaz, de la población urbana y rural del municipio, mejorando las condiciones de movilidad y logrando una mayor calidad en el nivel del servicio público y vial de transporte permitiendo un tránsito ágil y seguro, en el marco de una cultura ciudadana."/>
    <s v="2.2.1"/>
    <x v="19"/>
    <n v="2402057"/>
    <s v="Puente en caminos ancestrales"/>
    <n v="240205700"/>
    <s v="Puente construido en caminos ancestrales "/>
    <s v="Número"/>
    <m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28529.411764706"/>
    <n v="0"/>
    <n v="0"/>
    <n v="0"/>
    <n v="0"/>
    <n v="5000000"/>
    <n v="0"/>
    <n v="0"/>
    <n v="0"/>
    <n v="0"/>
    <n v="0"/>
    <n v="8128529.4117647056"/>
    <n v="3128529.411764706"/>
    <n v="0"/>
    <n v="0"/>
    <n v="0"/>
    <n v="0"/>
    <n v="5000000"/>
    <n v="0"/>
    <n v="0"/>
    <n v="0"/>
    <n v="0"/>
    <n v="0"/>
    <n v="8128529.4117647056"/>
    <n v="16257058.823529411"/>
    <m/>
  </r>
  <r>
    <n v="2"/>
    <x v="1"/>
    <s v="2.2"/>
    <x v="9"/>
    <s v="2.2"/>
    <s v="Garantizar el acceso a un desplazamiento oportuno, seguro y eficaz, de la población urbana y rural del municipio, mejorando las condiciones de movilidad y logrando una mayor calidad en el nivel del servicio público y vial de transporte permitiendo un tránsito ágil y seguro, en el marco de una cultura ciudadana."/>
    <s v="2.2.1"/>
    <x v="19"/>
    <n v="2402104"/>
    <s v="Documentos de planeación"/>
    <n v="240210400"/>
    <s v="Documentos de planeación realizados"/>
    <s v="Número"/>
    <m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6257058.823529412"/>
    <n v="0"/>
    <n v="0"/>
    <n v="0"/>
    <n v="0"/>
    <n v="10000000"/>
    <n v="0"/>
    <n v="0"/>
    <n v="0"/>
    <n v="0"/>
    <n v="0"/>
    <n v="16257058.823529411"/>
    <n v="3128529.411764706"/>
    <n v="0"/>
    <n v="0"/>
    <n v="0"/>
    <n v="0"/>
    <n v="5000000"/>
    <n v="0"/>
    <n v="0"/>
    <n v="0"/>
    <n v="0"/>
    <n v="0"/>
    <n v="8128529.4117647056"/>
    <n v="3128529.411764706"/>
    <n v="0"/>
    <n v="0"/>
    <n v="0"/>
    <n v="0"/>
    <n v="5000000"/>
    <n v="0"/>
    <n v="0"/>
    <n v="0"/>
    <n v="0"/>
    <n v="0"/>
    <n v="8128529.4117647056"/>
    <n v="32514117.647058822"/>
    <m/>
  </r>
  <r>
    <n v="2"/>
    <x v="1"/>
    <s v="2.2"/>
    <x v="9"/>
    <s v="2.2"/>
    <s v="Garantizar el acceso a un desplazamiento oportuno, seguro y eficaz, de la población urbana y rural del municipio, mejorando las condiciones de movilidad y logrando una mayor calidad en el nivel del servicio público y vial de transporte permitiendo un tránsito ágil y seguro, en el marco de una cultura ciudadana."/>
    <s v="2.2.1"/>
    <x v="19"/>
    <n v="2402112"/>
    <s v="Vía terciaria con mantenimiento periódico o rutinario"/>
    <n v="240211200"/>
    <s v="Vía terciaria con mantenimiento "/>
    <s v="Kilómetros"/>
    <m/>
    <n v="0"/>
    <n v="1500"/>
    <n v="200"/>
    <n v="400"/>
    <n v="400"/>
    <n v="400"/>
    <n v="6257058.823529412"/>
    <n v="0"/>
    <n v="0"/>
    <n v="0"/>
    <n v="0"/>
    <n v="15000000"/>
    <n v="0"/>
    <n v="0"/>
    <n v="0"/>
    <n v="0"/>
    <n v="0"/>
    <n v="21257058.823529411"/>
    <n v="3128529.411764706"/>
    <n v="0"/>
    <n v="0"/>
    <n v="0"/>
    <n v="0"/>
    <n v="10000000"/>
    <n v="0"/>
    <n v="0"/>
    <n v="0"/>
    <n v="0"/>
    <n v="0"/>
    <n v="13128529.411764706"/>
    <n v="3128529.411764706"/>
    <n v="0"/>
    <n v="0"/>
    <n v="0"/>
    <n v="0"/>
    <n v="5000000"/>
    <n v="0"/>
    <n v="0"/>
    <n v="0"/>
    <n v="0"/>
    <n v="0"/>
    <n v="8128529.4117647056"/>
    <n v="3128529.411764706"/>
    <n v="0"/>
    <n v="0"/>
    <n v="0"/>
    <n v="0"/>
    <n v="5000000"/>
    <n v="0"/>
    <n v="0"/>
    <n v="0"/>
    <n v="0"/>
    <n v="0"/>
    <n v="8128529.4117647056"/>
    <n v="50642647.058823526"/>
    <m/>
  </r>
  <r>
    <n v="2"/>
    <x v="1"/>
    <s v="2.2"/>
    <x v="9"/>
    <s v="2.2"/>
    <s v="Garantizar el acceso a un desplazamiento oportuno, seguro y eficaz, de la población urbana y rural del municipio, mejorando las condiciones de movilidad y logrando una mayor calidad en el nivel del servicio público y vial de transporte permitiendo un tránsito ágil y seguro, en el marco de una cultura ciudadana."/>
    <s v="2.2.1"/>
    <x v="19"/>
    <n v="2402116"/>
    <s v="Vía urbana rehabilitada"/>
    <n v="240211600"/>
    <s v="Vía urbana rehabilitada "/>
    <s v="Kilómetros"/>
    <m/>
    <n v="0"/>
    <n v="0.3"/>
    <n v="0"/>
    <n v="0.1"/>
    <n v="0.2"/>
    <n v="0"/>
    <n v="0"/>
    <n v="0"/>
    <n v="0"/>
    <n v="0"/>
    <n v="0"/>
    <n v="0"/>
    <n v="0"/>
    <n v="0"/>
    <n v="0"/>
    <n v="0"/>
    <n v="0"/>
    <n v="0"/>
    <n v="3128529.411764706"/>
    <n v="0"/>
    <n v="0"/>
    <n v="0"/>
    <n v="0"/>
    <n v="5000000"/>
    <n v="0"/>
    <n v="0"/>
    <n v="0"/>
    <n v="0"/>
    <n v="0"/>
    <n v="8128529.4117647056"/>
    <n v="3128529.411764706"/>
    <n v="0"/>
    <n v="0"/>
    <n v="0"/>
    <n v="0"/>
    <n v="5000000"/>
    <n v="0"/>
    <n v="0"/>
    <n v="0"/>
    <n v="0"/>
    <n v="0"/>
    <n v="8128529.4117647056"/>
    <n v="3128529.411764706"/>
    <n v="0"/>
    <n v="0"/>
    <n v="0"/>
    <n v="0"/>
    <n v="5000000"/>
    <n v="0"/>
    <n v="0"/>
    <n v="0"/>
    <n v="0"/>
    <n v="0"/>
    <n v="8128529.4117647056"/>
    <n v="24385588.235294119"/>
    <m/>
  </r>
  <r>
    <n v="2"/>
    <x v="1"/>
    <s v="2.2"/>
    <x v="9"/>
    <s v="2.2"/>
    <s v="Garantizar el acceso a un desplazamiento oportuno, seguro y eficaz, de la población urbana y rural del municipio, mejorando las condiciones de movilidad y logrando una mayor calidad en el nivel del servicio público y vial de transporte permitiendo un tránsito ágil y seguro, en el marco de una cultura ciudadana."/>
    <s v="2.2.1"/>
    <x v="19"/>
    <n v="2402118"/>
    <s v="Estudios de preinversión para la red vial regional"/>
    <n v="240211800"/>
    <s v="Estudios de preinversión realizados"/>
    <s v="Número"/>
    <m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3128529.411764706"/>
    <n v="0"/>
    <n v="0"/>
    <n v="0"/>
    <n v="0"/>
    <n v="5000000"/>
    <n v="0"/>
    <n v="0"/>
    <n v="0"/>
    <n v="0"/>
    <n v="0"/>
    <n v="8128529.4117647056"/>
    <n v="3128529.411764706"/>
    <n v="0"/>
    <n v="0"/>
    <n v="0"/>
    <n v="0"/>
    <n v="5000000"/>
    <n v="0"/>
    <n v="0"/>
    <n v="0"/>
    <n v="0"/>
    <n v="0"/>
    <n v="8128529.4117647056"/>
    <n v="3128529.411764706"/>
    <n v="0"/>
    <n v="0"/>
    <n v="0"/>
    <n v="0"/>
    <n v="5000000"/>
    <n v="0"/>
    <n v="0"/>
    <n v="0"/>
    <n v="0"/>
    <n v="0"/>
    <n v="8128529.4117647056"/>
    <n v="24385588.235294119"/>
    <m/>
  </r>
  <r>
    <n v="2"/>
    <x v="1"/>
    <s v="2.2"/>
    <x v="9"/>
    <s v="2.2"/>
    <s v="Garantizar el acceso a un desplazamiento oportuno, seguro y eficaz, de la población urbana y rural del municipio, mejorando las condiciones de movilidad y logrando una mayor calidad en el nivel del servicio público y vial de transporte permitiendo un tránsito ágil y seguro, en el marco de una cultura ciudadana."/>
    <s v="2.2.2"/>
    <x v="20"/>
    <n v="2408029"/>
    <s v="Andenes de la red urbana construidos"/>
    <n v="240802900"/>
    <s v="Andenes construidos"/>
    <s v="Número"/>
    <m/>
    <n v="0"/>
    <n v="4"/>
    <n v="1"/>
    <n v="1"/>
    <n v="1"/>
    <n v="1"/>
    <n v="6257058.823529412"/>
    <n v="0"/>
    <n v="0"/>
    <n v="0"/>
    <n v="0"/>
    <n v="10000000"/>
    <n v="0"/>
    <n v="0"/>
    <n v="0"/>
    <n v="0"/>
    <n v="0"/>
    <n v="16257058.823529411"/>
    <n v="3128529.411764706"/>
    <n v="0"/>
    <n v="0"/>
    <n v="0"/>
    <n v="0"/>
    <n v="5000000"/>
    <n v="0"/>
    <n v="0"/>
    <n v="0"/>
    <n v="0"/>
    <n v="0"/>
    <n v="8128529.4117647056"/>
    <n v="3128529.411764706"/>
    <n v="0"/>
    <n v="0"/>
    <n v="0"/>
    <n v="0"/>
    <n v="5000000"/>
    <n v="0"/>
    <n v="0"/>
    <n v="0"/>
    <n v="0"/>
    <n v="0"/>
    <n v="8128529.4117647056"/>
    <n v="3128529.411764706"/>
    <n v="0"/>
    <n v="0"/>
    <n v="0"/>
    <n v="0"/>
    <n v="5000000"/>
    <n v="0"/>
    <n v="0"/>
    <n v="0"/>
    <n v="0"/>
    <n v="0"/>
    <n v="8128529.4117647056"/>
    <n v="40642647.058823526"/>
    <m/>
  </r>
  <r>
    <n v="2"/>
    <x v="1"/>
    <s v="2.2"/>
    <x v="9"/>
    <s v="2.2"/>
    <s v="Garantizar el acceso a un desplazamiento oportuno, seguro y eficaz, de la población urbana y rural del municipio, mejorando las condiciones de movilidad y logrando una mayor calidad en el nivel del servicio público y vial de transporte permitiendo un tránsito ágil y seguro, en el marco de una cultura ciudadana."/>
    <s v="2.2.2"/>
    <x v="20"/>
    <n v="2408030"/>
    <s v="Andenes de la red urbana rehabilitados"/>
    <n v="240803000"/>
    <s v="Andenes rehabilitados "/>
    <s v="Número"/>
    <m/>
    <n v="0"/>
    <n v="4"/>
    <n v="1"/>
    <n v="1"/>
    <n v="1"/>
    <n v="1"/>
    <n v="6257058.823529412"/>
    <n v="0"/>
    <n v="0"/>
    <n v="0"/>
    <n v="0"/>
    <n v="10000000"/>
    <n v="0"/>
    <n v="0"/>
    <n v="0"/>
    <n v="0"/>
    <n v="0"/>
    <n v="16257058.823529411"/>
    <n v="3128529.411764706"/>
    <n v="0"/>
    <n v="0"/>
    <n v="0"/>
    <n v="0"/>
    <n v="5000000"/>
    <n v="0"/>
    <n v="0"/>
    <n v="0"/>
    <n v="0"/>
    <n v="0"/>
    <n v="8128529.4117647056"/>
    <n v="3128529.411764706"/>
    <n v="0"/>
    <n v="0"/>
    <n v="0"/>
    <n v="0"/>
    <n v="5000000"/>
    <n v="0"/>
    <n v="0"/>
    <n v="0"/>
    <n v="0"/>
    <n v="0"/>
    <n v="8128529.4117647056"/>
    <n v="3128529.411764706"/>
    <n v="0"/>
    <n v="0"/>
    <n v="0"/>
    <n v="0"/>
    <n v="5000000"/>
    <n v="0"/>
    <n v="0"/>
    <n v="0"/>
    <n v="0"/>
    <n v="0"/>
    <n v="8128529.4117647056"/>
    <n v="40642647.058823526"/>
    <m/>
  </r>
  <r>
    <n v="2"/>
    <x v="1"/>
    <s v="2.2"/>
    <x v="9"/>
    <s v="2.2"/>
    <s v="Garantizar el acceso a un desplazamiento oportuno, seguro y eficaz, de la población urbana y rural del municipio, mejorando las condiciones de movilidad y logrando una mayor calidad en el nivel del servicio público y vial de transporte permitiendo un tránsito ágil y seguro, en el marco de una cultura ciudadana."/>
    <s v="2.2.2"/>
    <x v="20"/>
    <n v="2409009"/>
    <s v="Servicio de promoción y difusión para la seguridad de transporte"/>
    <n v="240900900"/>
    <s v="Estrategias implementadas"/>
    <s v="Número"/>
    <m/>
    <n v="0"/>
    <n v="4"/>
    <n v="1"/>
    <n v="1"/>
    <n v="1"/>
    <n v="1"/>
    <n v="3128529.411764706"/>
    <n v="0"/>
    <n v="0"/>
    <n v="0"/>
    <n v="0"/>
    <n v="0"/>
    <n v="0"/>
    <n v="0"/>
    <n v="0"/>
    <n v="0"/>
    <n v="0"/>
    <n v="3128529.411764706"/>
    <n v="3128529.411764706"/>
    <n v="0"/>
    <n v="0"/>
    <n v="0"/>
    <n v="0"/>
    <n v="0"/>
    <n v="0"/>
    <n v="0"/>
    <n v="0"/>
    <n v="0"/>
    <n v="0"/>
    <n v="3128529.411764706"/>
    <n v="3128529.411764706"/>
    <n v="0"/>
    <n v="0"/>
    <n v="0"/>
    <n v="0"/>
    <n v="5000000"/>
    <n v="0"/>
    <n v="0"/>
    <n v="0"/>
    <n v="0"/>
    <n v="0"/>
    <n v="8128529.4117647056"/>
    <n v="3128529.411764706"/>
    <n v="0"/>
    <n v="0"/>
    <n v="0"/>
    <n v="0"/>
    <n v="5000000"/>
    <n v="0"/>
    <n v="0"/>
    <n v="0"/>
    <n v="0"/>
    <n v="0"/>
    <n v="8128529.4117647056"/>
    <n v="22514117.647058822"/>
    <m/>
  </r>
  <r>
    <n v="2"/>
    <x v="1"/>
    <s v="2.3"/>
    <x v="10"/>
    <s v="2.3"/>
    <s v="Promover el emprendimiento, turismo, industria y comercio, generando capacidades y habilidades para poner en marcha la innovación social empresarial y la generación de empleo digno; generando condiciones para el desarrollo económico y el aumento de la competitividad de los sectores sociales y productivos del Municipio que lo demanden."/>
    <s v="2.3.1"/>
    <x v="21"/>
    <n v="2104010"/>
    <s v="Servicio de educación para el trabajo en actividades mineras"/>
    <n v="210401001"/>
    <s v="Capacitaciones realizadas"/>
    <s v="Número"/>
    <m/>
    <n v="0"/>
    <n v="4"/>
    <n v="1"/>
    <n v="1"/>
    <n v="1"/>
    <n v="1"/>
    <n v="3053289.4736842103"/>
    <n v="0"/>
    <n v="0"/>
    <n v="0"/>
    <n v="0"/>
    <n v="0"/>
    <n v="0"/>
    <n v="0"/>
    <n v="0"/>
    <n v="0"/>
    <n v="0"/>
    <n v="3053289.4736842103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7633223.6842105258"/>
    <m/>
  </r>
  <r>
    <n v="2"/>
    <x v="1"/>
    <s v="2.3"/>
    <x v="10"/>
    <s v="2.3"/>
    <s v="Promover el emprendimiento, turismo, industria y comercio, generando capacidades y habilidades para poner en marcha la innovación social empresarial y la generación de empleo digno; generando condiciones para el desarrollo económico y el aumento de la competitividad de los sectores sociales y productivos del Municipio que lo demanden."/>
    <s v="2.3.1"/>
    <x v="21"/>
    <n v="2104015"/>
    <s v="Servicio de atención de emergencias mineras"/>
    <n v="210401500"/>
    <s v="Emergencias mineras atendidas"/>
    <s v="Número"/>
    <m/>
    <n v="0"/>
    <n v="2"/>
    <n v="0"/>
    <n v="1"/>
    <n v="0"/>
    <n v="1"/>
    <n v="0"/>
    <n v="0"/>
    <n v="0"/>
    <n v="0"/>
    <n v="0"/>
    <n v="0"/>
    <n v="0"/>
    <n v="0"/>
    <n v="0"/>
    <n v="0"/>
    <n v="0"/>
    <n v="0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4579934.2105263155"/>
    <m/>
  </r>
  <r>
    <n v="2"/>
    <x v="1"/>
    <s v="2.3"/>
    <x v="10"/>
    <s v="2.3"/>
    <s v="Promover el emprendimiento, turismo, industria y comercio, generando capacidades y habilidades para poner en marcha la innovación social empresarial y la generación de empleo digno; generando condiciones para el desarrollo económico y el aumento de la competitividad de los sectores sociales y productivos del Municipio que lo demanden."/>
    <s v="2.3.1"/>
    <x v="21"/>
    <n v="2104021"/>
    <s v="Servicio de asistencia técnica para la reconversión socio laboral de personas dedicadas a la minería"/>
    <n v="210402100"/>
    <s v="Personas asistidas técnicamente"/>
    <s v="Número"/>
    <m/>
    <n v="0"/>
    <n v="4"/>
    <n v="1"/>
    <n v="1"/>
    <n v="1"/>
    <n v="1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6106578.9473684207"/>
    <m/>
  </r>
  <r>
    <n v="2"/>
    <x v="1"/>
    <s v="2.3"/>
    <x v="10"/>
    <s v="2.3"/>
    <s v="Promover el emprendimiento, turismo, industria y comercio, generando capacidades y habilidades para poner en marcha la innovación social empresarial y la generación de empleo digno; generando condiciones para el desarrollo económico y el aumento de la competitividad de los sectores sociales y productivos del Municipio que lo demanden."/>
    <s v="2.3.1"/>
    <x v="21"/>
    <n v="2104018"/>
    <s v="Servicio de asistencia técnica para la regularización de las actividades mineras"/>
    <n v="210401800"/>
    <s v="Unidades productivas mineras beneficiarias de asistencia técnica para regularización"/>
    <s v="Número"/>
    <m/>
    <n v="0"/>
    <n v="6"/>
    <n v="1"/>
    <n v="2"/>
    <n v="1"/>
    <n v="2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6106578.9473684207"/>
    <m/>
  </r>
  <r>
    <n v="2"/>
    <x v="1"/>
    <s v="2.3"/>
    <x v="10"/>
    <s v="2.3"/>
    <s v="Promover el emprendimiento, turismo, industria y comercio, generando capacidades y habilidades para poner en marcha la innovación social empresarial y la generación de empleo digno; generando condiciones para el desarrollo económico y el aumento de la competitividad de los sectores sociales y productivos del Municipio que lo demanden."/>
    <s v="2.3.1"/>
    <x v="21"/>
    <n v="2105019"/>
    <s v="Servicio de asistencia técnica en el manejo socio ambiental en las actividades mineras"/>
    <n v="210501900"/>
    <s v="Personas asistidas técnicamente"/>
    <s v="Número"/>
    <m/>
    <n v="0"/>
    <n v="120"/>
    <n v="30"/>
    <n v="30"/>
    <n v="30"/>
    <n v="30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6106578.9473684207"/>
    <m/>
  </r>
  <r>
    <n v="2"/>
    <x v="1"/>
    <s v="2.3"/>
    <x v="10"/>
    <s v="2.3"/>
    <s v="Promover el emprendimiento, turismo, industria y comercio, generando capacidades y habilidades para poner en marcha la innovación social empresarial y la generación de empleo digno; generando condiciones para el desarrollo económico y el aumento de la competitividad de los sectores sociales y productivos del Municipio que lo demanden."/>
    <s v="2.3.1"/>
    <x v="21"/>
    <n v="2104004"/>
    <s v="Servicio de asistencia técnica en actividades de explotación minera de pequeña y mediana escala"/>
    <n v="210400400"/>
    <s v="Unidades de producción minera asistidas técnicamente"/>
    <s v="Número"/>
    <m/>
    <n v="0"/>
    <n v="6"/>
    <n v="1"/>
    <n v="2"/>
    <n v="1"/>
    <n v="2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6106578.9473684207"/>
    <m/>
  </r>
  <r>
    <n v="2"/>
    <x v="1"/>
    <s v="2.3"/>
    <x v="10"/>
    <s v="2.3"/>
    <s v="Promover el emprendimiento, turismo, industria y comercio, generando capacidades y habilidades para poner en marcha la innovación social empresarial y la generación de empleo digno; generando condiciones para el desarrollo económico y el aumento de la competitividad de los sectores sociales y productivos del Municipio que lo demanden."/>
    <s v="2.3.2"/>
    <x v="22"/>
    <n v="2302086"/>
    <s v="Servicios de Información para la implementación de la Estrategia de Gobierno digital"/>
    <n v="230208600"/>
    <s v="Herramientas tecnológicas de Gobierno digital  implemetadas"/>
    <s v="Número"/>
    <m/>
    <n v="0"/>
    <n v="4"/>
    <n v="1"/>
    <n v="1"/>
    <n v="1"/>
    <n v="1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6106578.9473684207"/>
    <m/>
  </r>
  <r>
    <n v="2"/>
    <x v="1"/>
    <s v="2.3"/>
    <x v="10"/>
    <s v="2.3"/>
    <s v="Promover el emprendimiento, turismo, industria y comercio, generando capacidades y habilidades para poner en marcha la innovación social empresarial y la generación de empleo digno; generando condiciones para el desarrollo económico y el aumento de la competitividad de los sectores sociales y productivos del Municipio que lo demanden."/>
    <s v="2.3.2"/>
    <x v="22"/>
    <n v="2302075"/>
    <s v="Servicio de promoción para la apropiación de la Estrategia de Gobierno digital"/>
    <n v="230207500"/>
    <s v="Eventos de promoción de la Estrategia de Gobierno digital realizados"/>
    <s v="Número"/>
    <m/>
    <n v="0"/>
    <n v="4"/>
    <n v="1"/>
    <n v="1"/>
    <n v="1"/>
    <n v="1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6106578.9473684207"/>
    <m/>
  </r>
  <r>
    <n v="2"/>
    <x v="1"/>
    <s v="2.3"/>
    <x v="10"/>
    <s v="2.3"/>
    <s v="Promover el emprendimiento, turismo, industria y comercio, generando capacidades y habilidades para poner en marcha la innovación social empresarial y la generación de empleo digno; generando condiciones para el desarrollo económico y el aumento de la competitividad de los sectores sociales y productivos del Municipio que lo demanden."/>
    <s v="2.3.2"/>
    <x v="22"/>
    <n v="2302033"/>
    <s v="Servicio de educación informal para la implementación de la Estrategia de Gobierno digital"/>
    <n v="230203300"/>
    <s v="Personas capacitadas para la implementación de la Estrategia de Gobierno digital"/>
    <s v="Número"/>
    <m/>
    <n v="0"/>
    <n v="30"/>
    <n v="7"/>
    <n v="7"/>
    <n v="8"/>
    <n v="8"/>
    <n v="3053289.4736842103"/>
    <n v="0"/>
    <n v="0"/>
    <n v="0"/>
    <n v="0"/>
    <n v="0"/>
    <n v="0"/>
    <n v="0"/>
    <n v="0"/>
    <n v="0"/>
    <n v="0"/>
    <n v="3053289.4736842103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7633223.6842105258"/>
    <m/>
  </r>
  <r>
    <n v="2"/>
    <x v="1"/>
    <s v="2.3"/>
    <x v="10"/>
    <s v="2.3"/>
    <s v="Promover el emprendimiento, turismo, industria y comercio, generando capacidades y habilidades para poner en marcha la innovación social empresarial y la generación de empleo digno; generando condiciones para el desarrollo económico y el aumento de la competitividad de los sectores sociales y productivos del Municipio que lo demanden."/>
    <s v="2.3.2"/>
    <x v="22"/>
    <n v="2302037"/>
    <s v="Servicio de gestión de alianzas para promover la formación en Gobierno Digital"/>
    <n v="230203700"/>
    <s v="Alianzas (convenios, actividades dinamizadoras, acuerdos de servicio, etc.) gestionadas para promover la formación en Gobierno digital"/>
    <s v="Número"/>
    <m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4579934.2105263155"/>
    <m/>
  </r>
  <r>
    <n v="2"/>
    <x v="1"/>
    <s v="2.3"/>
    <x v="10"/>
    <s v="2.3"/>
    <s v="Promover el emprendimiento, turismo, industria y comercio, generando capacidades y habilidades para poner en marcha la innovación social empresarial y la generación de empleo digno; generando condiciones para el desarrollo económico y el aumento de la competitividad de los sectores sociales y productivos del Municipio que lo demanden."/>
    <s v="2.3.2"/>
    <x v="22"/>
    <n v="2302040"/>
    <s v="Servicio de monitoreo y evaluación a la implementación de la Estrategia de Gobierno digital"/>
    <n v="230204000"/>
    <s v="Informes de monitoreo y seguimiento a la implementación de la Estrategia de Gobierno digital realizados"/>
    <s v="Número"/>
    <m/>
    <n v="0"/>
    <n v="4"/>
    <n v="1"/>
    <n v="1"/>
    <n v="1"/>
    <n v="1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6106578.9473684207"/>
    <m/>
  </r>
  <r>
    <n v="2"/>
    <x v="1"/>
    <s v="2.3"/>
    <x v="10"/>
    <s v="2.3"/>
    <s v="Promover el emprendimiento, turismo, industria y comercio, generando capacidades y habilidades para poner en marcha la innovación social empresarial y la generación de empleo digno; generando condiciones para el desarrollo económico y el aumento de la competitividad de los sectores sociales y productivos del Municipio que lo demanden."/>
    <s v="2.3.2"/>
    <x v="22"/>
    <n v="2302052"/>
    <s v="Servicio de difusión para generar competencias en Tecnologías de la Información y las Comunicaciones"/>
    <n v="230205200"/>
    <s v="Eventos de difusión para  generar competencias TIC realizados"/>
    <s v="Número"/>
    <m/>
    <n v="0"/>
    <n v="4"/>
    <n v="1"/>
    <n v="1"/>
    <n v="1"/>
    <n v="1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6106578.9473684207"/>
    <m/>
  </r>
  <r>
    <n v="2"/>
    <x v="1"/>
    <s v="2.3"/>
    <x v="10"/>
    <s v="2.3"/>
    <s v="Promover el emprendimiento, turismo, industria y comercio, generando capacidades y habilidades para poner en marcha la innovación social empresarial y la generación de empleo digno; generando condiciones para el desarrollo económico y el aumento de la competitividad de los sectores sociales y productivos del Municipio que lo demanden."/>
    <s v="2.3.2"/>
    <x v="22"/>
    <n v="2302054"/>
    <s v="Servicio de difusión para promover el uso de internet"/>
    <n v="230205400"/>
    <s v="Eventos de difusión para promover el uso de internet realizados"/>
    <s v="Número"/>
    <m/>
    <n v="0"/>
    <n v="4"/>
    <n v="1"/>
    <n v="1"/>
    <n v="1"/>
    <n v="1"/>
    <n v="3053289.4736842103"/>
    <n v="0"/>
    <n v="0"/>
    <n v="0"/>
    <n v="0"/>
    <n v="0"/>
    <n v="0"/>
    <n v="0"/>
    <n v="0"/>
    <n v="0"/>
    <n v="0"/>
    <n v="3053289.4736842103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7633223.6842105258"/>
    <m/>
  </r>
  <r>
    <n v="2"/>
    <x v="1"/>
    <s v="2.3"/>
    <x v="10"/>
    <s v="2.3"/>
    <s v="Promover el emprendimiento, turismo, industria y comercio, generando capacidades y habilidades para poner en marcha la innovación social empresarial y la generación de empleo digno; generando condiciones para el desarrollo económico y el aumento de la competitividad de los sectores sociales y productivos del Municipio que lo demanden."/>
    <s v="2.3.3"/>
    <x v="23"/>
    <n v="3502008"/>
    <s v="Servicio de asistencia técnica para mejorar la competitividad de los sectores productivos"/>
    <n v="350200800"/>
    <s v="Proyectos de alto impacto asistidos para el fortalecimiento de cadenas productivas "/>
    <s v="Número"/>
    <m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4579934.2105263155"/>
    <m/>
  </r>
  <r>
    <n v="2"/>
    <x v="1"/>
    <s v="2.3"/>
    <x v="10"/>
    <s v="2.3"/>
    <s v="Promover el emprendimiento, turismo, industria y comercio, generando capacidades y habilidades para poner en marcha la innovación social empresarial y la generación de empleo digno; generando condiciones para el desarrollo económico y el aumento de la competitividad de los sectores sociales y productivos del Municipio que lo demanden."/>
    <s v="2.3.3"/>
    <x v="23"/>
    <n v="3502019"/>
    <s v="Servicio de asistencia técnica y acompañamiento productivo y empresarial"/>
    <n v="350201900"/>
    <s v="Personas beneficiadas"/>
    <s v="Número"/>
    <m/>
    <n v="0"/>
    <n v="400"/>
    <n v="100"/>
    <n v="100"/>
    <n v="100"/>
    <n v="100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6106578.9473684207"/>
    <m/>
  </r>
  <r>
    <n v="2"/>
    <x v="1"/>
    <s v="2.3"/>
    <x v="10"/>
    <s v="2.3"/>
    <s v="Promover el emprendimiento, turismo, industria y comercio, generando capacidades y habilidades para poner en marcha la innovación social empresarial y la generación de empleo digno; generando condiciones para el desarrollo económico y el aumento de la competitividad de los sectores sociales y productivos del Municipio que lo demanden."/>
    <s v="2.3.3"/>
    <x v="23"/>
    <n v="3502024"/>
    <s v="Servicio de asistencia técnica para la actividad artesanal"/>
    <n v="350202400"/>
    <s v="Personas asistidas técnicamente "/>
    <s v="Número"/>
    <m/>
    <n v="0"/>
    <n v="60"/>
    <n v="15"/>
    <n v="15"/>
    <n v="15"/>
    <n v="15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6106578.9473684207"/>
    <m/>
  </r>
  <r>
    <n v="2"/>
    <x v="1"/>
    <s v="2.3"/>
    <x v="10"/>
    <s v="2.3"/>
    <s v="Promover el emprendimiento, turismo, industria y comercio, generando capacidades y habilidades para poner en marcha la innovación social empresarial y la generación de empleo digno; generando condiciones para el desarrollo económico y el aumento de la competitividad de los sectores sociales y productivos del Municipio que lo demanden."/>
    <s v="2.3.3"/>
    <x v="23"/>
    <n v="3502046"/>
    <s v="Servicio de promoción turística"/>
    <n v="350204600"/>
    <s v="Campañas realizadas"/>
    <s v="Número"/>
    <m/>
    <n v="0"/>
    <n v="12"/>
    <n v="3"/>
    <n v="3"/>
    <n v="3"/>
    <n v="3"/>
    <n v="3053289.4736842103"/>
    <n v="0"/>
    <n v="0"/>
    <n v="0"/>
    <n v="0"/>
    <n v="0"/>
    <n v="0"/>
    <n v="0"/>
    <n v="0"/>
    <n v="0"/>
    <n v="0"/>
    <n v="3053289.4736842103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7633223.6842105258"/>
    <m/>
  </r>
  <r>
    <n v="2"/>
    <x v="1"/>
    <s v="2.3"/>
    <x v="10"/>
    <s v="2.3"/>
    <s v="Promover el emprendimiento, turismo, industria y comercio, generando capacidades y habilidades para poner en marcha la innovación social empresarial y la generación de empleo digno; generando condiciones para el desarrollo económico y el aumento de la competitividad de los sectores sociales y productivos del Municipio que lo demanden."/>
    <s v="2.3.3"/>
    <x v="23"/>
    <n v="3502058"/>
    <s v="Sendero turístico mantenido"/>
    <n v="350205800"/>
    <s v="Senderos mantenidos"/>
    <s v="Número"/>
    <m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3053289.4736842103"/>
    <n v="0"/>
    <n v="0"/>
    <n v="0"/>
    <n v="0"/>
    <n v="0"/>
    <n v="0"/>
    <n v="0"/>
    <n v="0"/>
    <n v="0"/>
    <n v="0"/>
    <n v="3053289.4736842103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6106578.9473684207"/>
    <m/>
  </r>
  <r>
    <n v="2"/>
    <x v="1"/>
    <s v="2.3"/>
    <x v="10"/>
    <s v="2.3"/>
    <s v="Promover el emprendimiento, turismo, industria y comercio, generando capacidades y habilidades para poner en marcha la innovación social empresarial y la generación de empleo digno; generando condiciones para el desarrollo económico y el aumento de la competitividad de los sectores sociales y productivos del Municipio que lo demanden."/>
    <s v="2.3.3"/>
    <x v="23"/>
    <n v="3502063"/>
    <s v="Sistema lineal teleférico turístico construido"/>
    <n v="350206300"/>
    <s v="Sistema lineal teleférico construido"/>
    <s v="Número"/>
    <m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3053289.4736842103"/>
    <m/>
  </r>
  <r>
    <n v="2"/>
    <x v="1"/>
    <s v="2.3"/>
    <x v="10"/>
    <s v="2.3"/>
    <s v="Promover el emprendimiento, turismo, industria y comercio, generando capacidades y habilidades para poner en marcha la innovación social empresarial y la generación de empleo digno; generando condiciones para el desarrollo económico y el aumento de la competitividad de los sectores sociales y productivos del Municipio que lo demanden."/>
    <s v="2.3.3"/>
    <x v="23"/>
    <n v="3502090"/>
    <s v="Servicio de educación informal"/>
    <n v="35029000"/>
    <s v="Cursos ofrecidos"/>
    <s v="Número"/>
    <m/>
    <n v="0"/>
    <n v="4"/>
    <n v="1"/>
    <n v="1"/>
    <n v="1"/>
    <n v="1"/>
    <n v="3053289.4736842103"/>
    <n v="0"/>
    <n v="0"/>
    <n v="0"/>
    <n v="0"/>
    <n v="0"/>
    <n v="0"/>
    <n v="0"/>
    <n v="0"/>
    <n v="0"/>
    <n v="0"/>
    <n v="3053289.4736842103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7633223.6842105258"/>
    <m/>
  </r>
  <r>
    <n v="2"/>
    <x v="1"/>
    <s v="2.3"/>
    <x v="10"/>
    <s v="2.3"/>
    <s v="Promover el emprendimiento, turismo, industria y comercio, generando capacidades y habilidades para poner en marcha la innovación social empresarial y la generación de empleo digno; generando condiciones para el desarrollo económico y el aumento de la competitividad de los sectores sociales y productivos del Municipio que lo demanden."/>
    <s v="2.3.4"/>
    <x v="24"/>
    <n v="3602034"/>
    <s v="Servicio de promoción para el emprendimiento"/>
    <n v="360203400"/>
    <s v="Acciones de promocion y difusion realizadas"/>
    <s v="Número"/>
    <m/>
    <n v="0"/>
    <n v="4"/>
    <n v="1"/>
    <n v="1"/>
    <n v="1"/>
    <n v="1"/>
    <n v="3053289.4736842103"/>
    <n v="0"/>
    <n v="0"/>
    <n v="0"/>
    <n v="0"/>
    <n v="0"/>
    <n v="0"/>
    <n v="0"/>
    <n v="0"/>
    <n v="0"/>
    <n v="0"/>
    <n v="3053289.4736842103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7633223.6842105258"/>
    <m/>
  </r>
  <r>
    <n v="2"/>
    <x v="1"/>
    <s v="2.3"/>
    <x v="10"/>
    <s v="2.3"/>
    <s v="Promover el emprendimiento, turismo, industria y comercio, generando capacidades y habilidades para poner en marcha la innovación social empresarial y la generación de empleo digno; generando condiciones para el desarrollo económico y el aumento de la competitividad de los sectores sociales y productivos del Municipio que lo demanden."/>
    <s v="2.3.4"/>
    <x v="24"/>
    <n v="3602003"/>
    <s v="Servicio de gestión para el emprendimiento solidario"/>
    <n v="360200300"/>
    <s v="Emprendimientos solidarios dinamizados"/>
    <s v="Número"/>
    <m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4579934.2105263155"/>
    <m/>
  </r>
  <r>
    <n v="2"/>
    <x v="1"/>
    <s v="2.3"/>
    <x v="10"/>
    <s v="2.3"/>
    <s v="Promover el emprendimiento, turismo, industria y comercio, generando capacidades y habilidades para poner en marcha la innovación social empresarial y la generación de empleo digno; generando condiciones para el desarrollo económico y el aumento de la competitividad de los sectores sociales y productivos del Municipio que lo demanden."/>
    <s v="2.3.4"/>
    <x v="24"/>
    <n v="3604006"/>
    <s v="Servicio de educación informal para la prevención integral del trabajo infantil"/>
    <n v="360400600"/>
    <s v="Personas capacitadas"/>
    <s v="Número"/>
    <m/>
    <n v="0"/>
    <n v="100"/>
    <n v="25"/>
    <n v="25"/>
    <n v="25"/>
    <n v="25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6106578.9473684207"/>
    <m/>
  </r>
  <r>
    <n v="2"/>
    <x v="1"/>
    <s v="2.3"/>
    <x v="10"/>
    <s v="2.3"/>
    <s v="Promover el emprendimiento, turismo, industria y comercio, generando capacidades y habilidades para poner en marcha la innovación social empresarial y la generación de empleo digno; generando condiciones para el desarrollo económico y el aumento de la competitividad de los sectores sociales y productivos del Municipio que lo demanden."/>
    <s v="2.3.4"/>
    <x v="24"/>
    <n v="3604013"/>
    <s v="Servicio de educación informal en Inspección, Vigilancia y Control en normas laborales y de seguridad social y de salud en el trabajo"/>
    <n v="360401300"/>
    <s v="Personas capacitadas"/>
    <s v="Número"/>
    <m/>
    <n v="0"/>
    <n v="20"/>
    <n v="5"/>
    <n v="5"/>
    <n v="5"/>
    <n v="5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6106578.9473684207"/>
    <m/>
  </r>
  <r>
    <n v="2"/>
    <x v="1"/>
    <s v="2.3"/>
    <x v="10"/>
    <s v="2.3"/>
    <s v="Promover el emprendimiento, turismo, industria y comercio, generando capacidades y habilidades para poner en marcha la innovación social empresarial y la generación de empleo digno; generando condiciones para el desarrollo económico y el aumento de la competitividad de los sectores sociales y productivos del Municipio que lo demanden."/>
    <s v="2.3.4"/>
    <x v="24"/>
    <n v="3602017"/>
    <s v="Servicio de asistencia técnica para la generación y formalización de empresa"/>
    <n v="360201700"/>
    <s v="Planes de negocio formulados"/>
    <s v="Número"/>
    <m/>
    <n v="0"/>
    <n v="10"/>
    <n v="2"/>
    <n v="2"/>
    <n v="3"/>
    <n v="3"/>
    <n v="3053289.4736842103"/>
    <n v="0"/>
    <n v="0"/>
    <n v="0"/>
    <n v="0"/>
    <n v="0"/>
    <n v="0"/>
    <n v="0"/>
    <n v="0"/>
    <n v="0"/>
    <n v="0"/>
    <n v="3053289.4736842103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7633223.6842105258"/>
    <m/>
  </r>
  <r>
    <n v="2"/>
    <x v="1"/>
    <s v="2.3"/>
    <x v="10"/>
    <s v="2.3"/>
    <s v="Promover el emprendimiento, turismo, industria y comercio, generando capacidades y habilidades para poner en marcha la innovación social empresarial y la generación de empleo digno; generando condiciones para el desarrollo económico y el aumento de la competitividad de los sectores sociales y productivos del Municipio que lo demanden."/>
    <s v="2.3.4"/>
    <x v="24"/>
    <n v="3603017"/>
    <s v="Servicios de identificación y formulación de planes de Emprendimiento"/>
    <n v="360301700"/>
    <s v="Unidades productivas creadas por población víctima del desplazamiento por la violencia"/>
    <s v="Número"/>
    <m/>
    <n v="0"/>
    <n v="2"/>
    <n v="0"/>
    <n v="1"/>
    <n v="1"/>
    <n v="0"/>
    <n v="0"/>
    <n v="0"/>
    <n v="0"/>
    <n v="0"/>
    <n v="0"/>
    <n v="0"/>
    <n v="0"/>
    <n v="0"/>
    <n v="0"/>
    <n v="0"/>
    <n v="0"/>
    <n v="0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4579934.2105263155"/>
    <m/>
  </r>
  <r>
    <n v="2"/>
    <x v="1"/>
    <s v="2.3"/>
    <x v="10"/>
    <s v="2.3"/>
    <s v="Promover el emprendimiento, turismo, industria y comercio, generando capacidades y habilidades para poner en marcha la innovación social empresarial y la generación de empleo digno; generando condiciones para el desarrollo económico y el aumento de la competitividad de los sectores sociales y productivos del Municipio que lo demanden."/>
    <s v="2.3.4"/>
    <x v="24"/>
    <n v="3602029"/>
    <s v="Servicio de asistencia técnica para la generación y formalización del empleo"/>
    <n v="360202900"/>
    <s v="Personas asistidas técnicamente"/>
    <s v="Número"/>
    <m/>
    <n v="0"/>
    <n v="20"/>
    <n v="5"/>
    <n v="5"/>
    <n v="5"/>
    <n v="5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6106578.9473684207"/>
    <m/>
  </r>
  <r>
    <n v="2"/>
    <x v="1"/>
    <s v="2.3"/>
    <x v="10"/>
    <s v="2.3"/>
    <s v="Promover el emprendimiento, turismo, industria y comercio, generando capacidades y habilidades para poner en marcha la innovación social empresarial y la generación de empleo digno; generando condiciones para el desarrollo económico y el aumento de la competitividad de los sectores sociales y productivos del Municipio que lo demanden."/>
    <s v="2.3.4"/>
    <x v="24"/>
    <n v="3604026"/>
    <s v="Servicio de divulgación para la aplicación del enfoque de género"/>
    <n v="360402600"/>
    <s v="Personas sensibilizadas"/>
    <s v="Número"/>
    <m/>
    <n v="0"/>
    <n v="100"/>
    <n v="25"/>
    <n v="25"/>
    <n v="25"/>
    <n v="25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6106578.9473684207"/>
    <m/>
  </r>
  <r>
    <n v="2"/>
    <x v="1"/>
    <s v="2.3"/>
    <x v="10"/>
    <s v="2.3"/>
    <s v="Promover el emprendimiento, turismo, industria y comercio, generando capacidades y habilidades para poner en marcha la innovación social empresarial y la generación de empleo digno; generando condiciones para el desarrollo económico y el aumento de la competitividad de los sectores sociales y productivos del Municipio que lo demanden."/>
    <s v="2.3.4"/>
    <x v="24"/>
    <n v="3604020"/>
    <s v="Servicio de prevencióndel trabajo infantil y protección del adolescente trabajador"/>
    <n v="360402000"/>
    <s v="Personas capacitadas"/>
    <s v="Número"/>
    <m/>
    <n v="0"/>
    <n v="100"/>
    <n v="25"/>
    <n v="25"/>
    <n v="25"/>
    <n v="25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6106578.9473684207"/>
    <m/>
  </r>
  <r>
    <n v="2"/>
    <x v="1"/>
    <s v="2.3"/>
    <x v="10"/>
    <s v="2.3"/>
    <s v="Promover el emprendimiento, turismo, industria y comercio, generando capacidades y habilidades para poner en marcha la innovación social empresarial y la generación de empleo digno; generando condiciones para el desarrollo económico y el aumento de la competitividad de los sectores sociales y productivos del Municipio que lo demanden."/>
    <s v="2.3.4"/>
    <x v="24"/>
    <n v="3602028"/>
    <s v="Servicio de promoción y divulgación para generación y formalización del empleo"/>
    <n v="360202800"/>
    <s v="Acciones realizadas"/>
    <s v="Número"/>
    <m/>
    <n v="0"/>
    <n v="4"/>
    <n v="1"/>
    <n v="1"/>
    <n v="1"/>
    <n v="1"/>
    <n v="3053289.4736842103"/>
    <n v="0"/>
    <n v="0"/>
    <n v="0"/>
    <n v="0"/>
    <n v="0"/>
    <n v="0"/>
    <n v="0"/>
    <n v="0"/>
    <n v="0"/>
    <n v="0"/>
    <n v="3053289.4736842103"/>
    <n v="3053289.4736842103"/>
    <n v="0"/>
    <n v="0"/>
    <n v="0"/>
    <n v="0"/>
    <n v="0"/>
    <n v="0"/>
    <n v="0"/>
    <n v="0"/>
    <n v="0"/>
    <n v="0"/>
    <n v="3053289.4736842103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9159868.421052631"/>
    <m/>
  </r>
  <r>
    <n v="2"/>
    <x v="1"/>
    <s v="2.3"/>
    <x v="10"/>
    <s v="2.3"/>
    <s v="Promover el emprendimiento, turismo, industria y comercio, generando capacidades y habilidades para poner en marcha la innovación social empresarial y la generación de empleo digno; generando condiciones para el desarrollo económico y el aumento de la competitividad de los sectores sociales y productivos del Municipio que lo demanden."/>
    <s v="2.3.4"/>
    <x v="24"/>
    <n v="3604022"/>
    <s v="Servicio de asistencia técnica para la equidad de Género"/>
    <n v="360402200"/>
    <s v="Empresas asistidas técnicamente"/>
    <s v="Número"/>
    <m/>
    <n v="0"/>
    <n v="2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3053289.4736842103"/>
    <m/>
  </r>
  <r>
    <n v="2"/>
    <x v="1"/>
    <s v="2.3"/>
    <x v="10"/>
    <s v="2.3"/>
    <s v="Promover el emprendimiento, turismo, industria y comercio, generando capacidades y habilidades para poner en marcha la innovación social empresarial y la generación de empleo digno; generando condiciones para el desarrollo económico y el aumento de la competitividad de los sectores sociales y productivos del Municipio que lo demanden."/>
    <s v="2.3.4"/>
    <x v="24"/>
    <n v="3603016"/>
    <s v="Servicio de formación informal para el emprendimiento rural"/>
    <n v="360301600"/>
    <s v="Unidades Productivas Rurales creadas"/>
    <s v="Número"/>
    <m/>
    <n v="0"/>
    <n v="4"/>
    <n v="1"/>
    <n v="1"/>
    <n v="1"/>
    <n v="1"/>
    <n v="3053289.4736842103"/>
    <n v="0"/>
    <n v="0"/>
    <n v="0"/>
    <n v="0"/>
    <n v="0"/>
    <n v="0"/>
    <n v="0"/>
    <n v="0"/>
    <n v="0"/>
    <n v="0"/>
    <n v="3053289.4736842103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7633223.6842105258"/>
    <m/>
  </r>
  <r>
    <n v="2"/>
    <x v="1"/>
    <s v="2.3"/>
    <x v="10"/>
    <s v="2.3"/>
    <s v="Promover el emprendimiento, turismo, industria y comercio, generando capacidades y habilidades para poner en marcha la innovación social empresarial y la generación de empleo digno; generando condiciones para el desarrollo económico y el aumento de la competitividad de los sectores sociales y productivos del Municipio que lo demanden."/>
    <s v="2.3.4"/>
    <x v="24"/>
    <n v="3605008"/>
    <s v="Servicio de educación informal para el talento humano"/>
    <n v="360500800"/>
    <s v="Personas capacitadas"/>
    <s v="Número"/>
    <m/>
    <n v="0"/>
    <n v="60"/>
    <n v="15"/>
    <n v="15"/>
    <n v="15"/>
    <n v="15"/>
    <n v="3053289.4736842103"/>
    <n v="0"/>
    <n v="0"/>
    <n v="0"/>
    <n v="0"/>
    <n v="0"/>
    <n v="0"/>
    <n v="0"/>
    <n v="0"/>
    <n v="0"/>
    <n v="0"/>
    <n v="3053289.4736842103"/>
    <n v="3053289.4736842103"/>
    <n v="0"/>
    <n v="0"/>
    <n v="0"/>
    <n v="0"/>
    <n v="0"/>
    <n v="0"/>
    <n v="0"/>
    <n v="0"/>
    <n v="0"/>
    <n v="0"/>
    <n v="3053289.4736842103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9159868.421052631"/>
    <m/>
  </r>
  <r>
    <n v="2"/>
    <x v="1"/>
    <s v="2.3"/>
    <x v="10"/>
    <s v="2.3"/>
    <s v="Promover el emprendimiento, turismo, industria y comercio, generando capacidades y habilidades para poner en marcha la innovación social empresarial y la generación de empleo digno; generando condiciones para el desarrollo económico y el aumento de la competitividad de los sectores sociales y productivos del Municipio que lo demanden."/>
    <s v="2.3.5"/>
    <x v="25"/>
    <n v="3903002"/>
    <s v="Servicio de apoyo para el desarrollo tecnológico y la innovación"/>
    <n v="390300200"/>
    <s v="Proyectos financiados para el desarrollo tecnológico y la innovación"/>
    <s v="Número"/>
    <m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3053289.4736842103"/>
    <m/>
  </r>
  <r>
    <n v="2"/>
    <x v="1"/>
    <s v="2.3"/>
    <x v="10"/>
    <s v="2.3"/>
    <s v="Promover el emprendimiento, turismo, industria y comercio, generando capacidades y habilidades para poner en marcha la innovación social empresarial y la generación de empleo digno; generando condiciones para el desarrollo económico y el aumento de la competitividad de los sectores sociales y productivos del Municipio que lo demanden."/>
    <s v="2.3.5"/>
    <x v="25"/>
    <n v="3903005"/>
    <s v="Servicio de apoyo para la transferencia de conocimiento y tecnología"/>
    <n v="390300500"/>
    <s v="Organizaciones beneficiadas a través de la estrategia de gestión de la I+D+i  "/>
    <s v="Número"/>
    <m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4579934.2105263155"/>
    <m/>
  </r>
  <r>
    <n v="2"/>
    <x v="1"/>
    <s v="2.3"/>
    <x v="10"/>
    <s v="2.3"/>
    <s v="Promover el emprendimiento, turismo, industria y comercio, generando capacidades y habilidades para poner en marcha la innovación social empresarial y la generación de empleo digno; generando condiciones para el desarrollo económico y el aumento de la competitividad de los sectores sociales y productivos del Municipio que lo demanden."/>
    <s v="2.3.5"/>
    <x v="25"/>
    <n v="3904005"/>
    <s v="Servicio de apoyo financiero para el fomento de vocaciones científicas en CTeI"/>
    <n v="390400500"/>
    <s v="Número de niños y jóvenes con vocaciones científicas fortalecidas"/>
    <s v="Número"/>
    <m/>
    <n v="0"/>
    <n v="50"/>
    <n v="10"/>
    <n v="10"/>
    <n v="15"/>
    <n v="15"/>
    <n v="3053289.4736842103"/>
    <n v="0"/>
    <n v="0"/>
    <n v="0"/>
    <n v="0"/>
    <n v="0"/>
    <n v="0"/>
    <n v="0"/>
    <n v="0"/>
    <n v="0"/>
    <n v="0"/>
    <n v="3053289.4736842103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7633223.6842105258"/>
    <m/>
  </r>
  <r>
    <n v="2"/>
    <x v="1"/>
    <s v="2.3"/>
    <x v="10"/>
    <s v="2.3"/>
    <s v="Promover el emprendimiento, turismo, industria y comercio, generando capacidades y habilidades para poner en marcha la innovación social empresarial y la generación de empleo digno; generando condiciones para el desarrollo económico y el aumento de la competitividad de los sectores sociales y productivos del Municipio que lo demanden."/>
    <s v="2.3.5"/>
    <x v="25"/>
    <n v="3904006"/>
    <s v="Servicio para el fortalecimiento de capacidades institucionales para el fomento de vocación científica"/>
    <n v="390400600"/>
    <s v="Estrategias de fortalecimiento de capacidades institucionales en vocaciones científicas implementadas"/>
    <s v="Número"/>
    <m/>
    <n v="0"/>
    <n v="1"/>
    <n v="1"/>
    <n v="1"/>
    <n v="1"/>
    <n v="1"/>
    <n v="1526644.7368421052"/>
    <n v="0"/>
    <n v="0"/>
    <n v="0"/>
    <n v="0"/>
    <n v="0"/>
    <n v="0"/>
    <n v="0"/>
    <n v="0"/>
    <n v="0"/>
    <n v="0"/>
    <n v="1526644.7368421052"/>
    <n v="3053289.4736842103"/>
    <n v="0"/>
    <n v="0"/>
    <n v="0"/>
    <n v="0"/>
    <n v="0"/>
    <n v="0"/>
    <n v="0"/>
    <n v="0"/>
    <n v="0"/>
    <n v="0"/>
    <n v="3053289.4736842103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7633223.6842105258"/>
    <m/>
  </r>
  <r>
    <n v="2"/>
    <x v="1"/>
    <s v="2.3"/>
    <x v="10"/>
    <s v="2.3"/>
    <s v="Promover el emprendimiento, turismo, industria y comercio, generando capacidades y habilidades para poner en marcha la innovación social empresarial y la generación de empleo digno; generando condiciones para el desarrollo económico y el aumento de la competitividad de los sectores sociales y productivos del Municipio que lo demanden."/>
    <s v="2.3.5"/>
    <x v="25"/>
    <n v="3904007"/>
    <s v="Servicio de apoyo financiero para el fortalecimiento de capacidades institucionalespara el fomento de vocación científica"/>
    <n v="390400700"/>
    <s v="Estrategias de apoyo financiero al fortalecimiento de capacidades institucionales implementadas"/>
    <s v="Número"/>
    <m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26644.7368421052"/>
    <n v="0"/>
    <n v="0"/>
    <n v="0"/>
    <n v="0"/>
    <n v="0"/>
    <n v="0"/>
    <n v="0"/>
    <n v="0"/>
    <n v="0"/>
    <n v="0"/>
    <n v="1526644.7368421052"/>
    <n v="1526644.7368421052"/>
    <n v="0"/>
    <n v="0"/>
    <n v="0"/>
    <n v="0"/>
    <n v="0"/>
    <n v="0"/>
    <n v="0"/>
    <n v="0"/>
    <n v="0"/>
    <n v="0"/>
    <n v="1526644.7368421052"/>
    <n v="3053289.4736842103"/>
    <m/>
  </r>
  <r>
    <n v="3"/>
    <x v="2"/>
    <s v="3.1"/>
    <x v="11"/>
    <s v="3.1"/>
    <s v="Mejorar la relación ser humano, medio ambiente y su entorno, mediante la recuperación, conservación y preservación integralmente del ecosistema, con gestión, educación ambiental, mantenimiento, restauración y protección de las áreas de interés hídrico. Además, se organizarán, recuperarán y protegerán las fuentes del recurso hídrico en coordinación con CORANTIOQUIA y la participación de organizaciones ambientales y comunidades afectadas para fortalecer su capacidad de oferta de servicios ambientales sostenibles orientados al bienestar de toda la comunidad"/>
    <s v="3.1.1"/>
    <x v="26"/>
    <n v="3201003"/>
    <s v="Servicio de asistencia técnica para la consolidación de negocios verdes"/>
    <n v="320100300"/>
    <s v="Negocios verdes consolidados "/>
    <s v="Número"/>
    <m/>
    <n v="0"/>
    <n v="2"/>
    <n v="0"/>
    <n v="1"/>
    <n v="1"/>
    <n v="0"/>
    <n v="0"/>
    <n v="0"/>
    <n v="0"/>
    <n v="0"/>
    <n v="0"/>
    <n v="0"/>
    <n v="0"/>
    <n v="0"/>
    <n v="0"/>
    <n v="0"/>
    <n v="0"/>
    <n v="0"/>
    <n v="1304347.8260869565"/>
    <n v="0"/>
    <n v="0"/>
    <n v="0"/>
    <n v="0"/>
    <n v="6003269.5652173916"/>
    <n v="0"/>
    <n v="0"/>
    <n v="0"/>
    <n v="0"/>
    <n v="0"/>
    <n v="7307617.3913043477"/>
    <n v="652173.91304347827"/>
    <n v="0"/>
    <n v="0"/>
    <n v="0"/>
    <n v="0"/>
    <n v="3001634.7826086958"/>
    <n v="0"/>
    <n v="0"/>
    <n v="0"/>
    <n v="0"/>
    <n v="0"/>
    <n v="3653808.6956521738"/>
    <n v="652173.91304347827"/>
    <n v="0"/>
    <n v="0"/>
    <n v="0"/>
    <n v="0"/>
    <n v="3001634.7826086958"/>
    <n v="0"/>
    <n v="0"/>
    <n v="0"/>
    <n v="0"/>
    <n v="0"/>
    <n v="3653808.6956521738"/>
    <n v="14615234.782608695"/>
    <m/>
  </r>
  <r>
    <n v="3"/>
    <x v="2"/>
    <s v="3.1"/>
    <x v="11"/>
    <s v="3.1"/>
    <s v="Mejorar la relación ser humano, medio ambiente y su entorno, mediante la recuperación, conservación y preservación integralmente del ecosistema, con gestión, educación ambiental, mantenimiento, restauración y protección de las áreas de interés hídrico. Además, se organizarán, recuperarán y protegerán las fuentes del recurso hídrico en coordinación con CORANTIOQUIA y la participación de organizaciones ambientales y comunidades afectadas para fortalecer su capacidad de oferta de servicios ambientales sostenibles orientados al bienestar de toda la comunidad"/>
    <s v="3.1.1"/>
    <x v="26"/>
    <n v="3201009"/>
    <s v="Servicio de seguimiento y evaluación de los programas de recolección de residuos posconsumo"/>
    <n v="320100900"/>
    <s v="Programas de recolección de residuos posconsumo evaluados"/>
    <s v="Número"/>
    <m/>
    <n v="0"/>
    <n v="1"/>
    <n v="1"/>
    <n v="0"/>
    <n v="0"/>
    <n v="0"/>
    <n v="1304347.8260869565"/>
    <n v="0"/>
    <n v="0"/>
    <n v="0"/>
    <n v="0"/>
    <n v="6003269.5652173916"/>
    <n v="0"/>
    <n v="0"/>
    <n v="0"/>
    <n v="0"/>
    <n v="0"/>
    <n v="7307617.3913043477"/>
    <n v="0"/>
    <n v="0"/>
    <n v="0"/>
    <n v="0"/>
    <n v="0"/>
    <n v="0"/>
    <n v="0"/>
    <n v="0"/>
    <n v="0"/>
    <n v="0"/>
    <n v="0"/>
    <n v="0"/>
    <n v="652173.91304347827"/>
    <n v="0"/>
    <n v="0"/>
    <n v="0"/>
    <n v="0"/>
    <n v="3001634.7826086958"/>
    <n v="0"/>
    <n v="0"/>
    <n v="0"/>
    <n v="0"/>
    <n v="0"/>
    <n v="3653808.6956521738"/>
    <n v="652173.91304347827"/>
    <n v="0"/>
    <n v="0"/>
    <n v="0"/>
    <n v="0"/>
    <n v="3001634.7826086958"/>
    <n v="0"/>
    <n v="0"/>
    <n v="0"/>
    <n v="0"/>
    <n v="0"/>
    <n v="3653808.6956521738"/>
    <n v="14615234.782608695"/>
    <m/>
  </r>
  <r>
    <n v="3"/>
    <x v="2"/>
    <s v="3.1"/>
    <x v="11"/>
    <s v="3.1"/>
    <s v="Mejorar la relación ser humano, medio ambiente y su entorno, mediante la recuperación, conservación y preservación integralmente del ecosistema, con gestión, educación ambiental, mantenimiento, restauración y protección de las áreas de interés hídrico. Además, se organizarán, recuperarán y protegerán las fuentes del recurso hídrico en coordinación con CORANTIOQUIA y la participación de organizaciones ambientales y comunidades afectadas para fortalecer su capacidad de oferta de servicios ambientales sostenibles orientados al bienestar de toda la comunidad"/>
    <s v="3.1.1"/>
    <x v="26"/>
    <n v="3201015"/>
    <s v="Documentos de lineamientos técnicos para promover la gestión sostenible del suelo"/>
    <n v="320101500"/>
    <s v="Documentos de lineamientos técnicos para promover la gestión sostenible del suelo elaborados"/>
    <s v="Número"/>
    <m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652173.91304347827"/>
    <n v="0"/>
    <n v="0"/>
    <n v="0"/>
    <n v="0"/>
    <n v="3001634.7826086958"/>
    <n v="0"/>
    <n v="0"/>
    <n v="0"/>
    <n v="0"/>
    <n v="0"/>
    <n v="3653808.6956521738"/>
    <n v="652173.91304347827"/>
    <n v="0"/>
    <n v="0"/>
    <n v="0"/>
    <n v="0"/>
    <n v="3001634.7826086958"/>
    <n v="0"/>
    <n v="0"/>
    <n v="0"/>
    <n v="0"/>
    <n v="0"/>
    <n v="3653808.6956521738"/>
    <n v="652173.91304347827"/>
    <n v="0"/>
    <n v="0"/>
    <n v="0"/>
    <n v="0"/>
    <n v="3001634.7826086958"/>
    <n v="0"/>
    <n v="0"/>
    <n v="0"/>
    <n v="0"/>
    <n v="0"/>
    <n v="3653808.6956521738"/>
    <n v="10961426.086956521"/>
    <m/>
  </r>
  <r>
    <n v="3"/>
    <x v="2"/>
    <s v="3.1"/>
    <x v="11"/>
    <s v="3.1"/>
    <s v="Mejorar la relación ser humano, medio ambiente y su entorno, mediante la recuperación, conservación y preservación integralmente del ecosistema, con gestión, educación ambiental, mantenimiento, restauración y protección de las áreas de interés hídrico. Además, se organizarán, recuperarán y protegerán las fuentes del recurso hídrico en coordinación con CORANTIOQUIA y la participación de organizaciones ambientales y comunidades afectadas para fortalecer su capacidad de oferta de servicios ambientales sostenibles orientados al bienestar de toda la comunidad"/>
    <s v="3.1.1"/>
    <x v="26"/>
    <n v="3202006"/>
    <s v="Servicio de reforestación de ecosistemas"/>
    <n v="320200600"/>
    <s v="Plantaciones forestales realizadas"/>
    <s v="Hectáreas"/>
    <m/>
    <n v="0"/>
    <n v="8"/>
    <n v="2"/>
    <n v="2"/>
    <n v="2"/>
    <n v="2"/>
    <n v="1304347.8260869565"/>
    <n v="0"/>
    <n v="0"/>
    <n v="0"/>
    <n v="0"/>
    <n v="6003269.5652173916"/>
    <n v="0"/>
    <n v="0"/>
    <n v="0"/>
    <n v="0"/>
    <n v="0"/>
    <n v="7307617.3913043477"/>
    <n v="652173.91304347827"/>
    <n v="0"/>
    <n v="0"/>
    <n v="0"/>
    <n v="0"/>
    <n v="3001634.7826086958"/>
    <n v="0"/>
    <n v="0"/>
    <n v="0"/>
    <n v="0"/>
    <n v="0"/>
    <n v="3653808.6956521738"/>
    <n v="652173.91304347827"/>
    <n v="0"/>
    <n v="0"/>
    <n v="0"/>
    <n v="0"/>
    <n v="3001634.7826086958"/>
    <n v="0"/>
    <n v="0"/>
    <n v="0"/>
    <n v="0"/>
    <n v="0"/>
    <n v="3653808.6956521738"/>
    <n v="652173.91304347827"/>
    <n v="0"/>
    <n v="0"/>
    <n v="0"/>
    <n v="0"/>
    <n v="3001634.7826086958"/>
    <n v="0"/>
    <n v="0"/>
    <n v="0"/>
    <n v="0"/>
    <n v="0"/>
    <n v="3653808.6956521738"/>
    <n v="18269043.478260867"/>
    <m/>
  </r>
  <r>
    <n v="3"/>
    <x v="2"/>
    <s v="3.1"/>
    <x v="11"/>
    <s v="3.1"/>
    <s v="Mejorar la relación ser humano, medio ambiente y su entorno, mediante la recuperación, conservación y preservación integralmente del ecosistema, con gestión, educación ambiental, mantenimiento, restauración y protección de las áreas de interés hídrico. Además, se organizarán, recuperarán y protegerán las fuentes del recurso hídrico en coordinación con CORANTIOQUIA y la participación de organizaciones ambientales y comunidades afectadas para fortalecer su capacidad de oferta de servicios ambientales sostenibles orientados al bienestar de toda la comunidad"/>
    <s v="3.1.1"/>
    <x v="26"/>
    <n v="3202014"/>
    <s v="Servicio de educación informal en el marco de la conservación de la biodiversidad y los Servicio ecostémicos"/>
    <n v="320201400"/>
    <s v="Personas capacitadas"/>
    <s v="Número"/>
    <m/>
    <n v="0"/>
    <n v="300"/>
    <n v="75"/>
    <n v="75"/>
    <n v="75"/>
    <n v="75"/>
    <n v="1304347.8260869565"/>
    <n v="0"/>
    <n v="0"/>
    <n v="0"/>
    <n v="0"/>
    <n v="6003269.5652173916"/>
    <n v="0"/>
    <n v="0"/>
    <n v="0"/>
    <n v="0"/>
    <n v="0"/>
    <n v="7307617.3913043477"/>
    <n v="1304347.8260869565"/>
    <n v="0"/>
    <n v="0"/>
    <n v="0"/>
    <n v="0"/>
    <n v="6003269.5652173916"/>
    <n v="0"/>
    <n v="0"/>
    <n v="0"/>
    <n v="0"/>
    <n v="0"/>
    <n v="7307617.3913043477"/>
    <n v="652173.91304347827"/>
    <n v="0"/>
    <n v="0"/>
    <n v="0"/>
    <n v="0"/>
    <n v="3001634.7826086958"/>
    <n v="0"/>
    <n v="0"/>
    <n v="0"/>
    <n v="0"/>
    <n v="0"/>
    <n v="3653808.6956521738"/>
    <n v="652173.91304347827"/>
    <n v="0"/>
    <n v="0"/>
    <n v="0"/>
    <n v="0"/>
    <n v="3001634.7826086958"/>
    <n v="0"/>
    <n v="0"/>
    <n v="0"/>
    <n v="0"/>
    <n v="0"/>
    <n v="3653808.6956521738"/>
    <n v="21922852.173913039"/>
    <m/>
  </r>
  <r>
    <n v="3"/>
    <x v="2"/>
    <s v="3.1"/>
    <x v="11"/>
    <s v="3.1"/>
    <s v="Mejorar la relación ser humano, medio ambiente y su entorno, mediante la recuperación, conservación y preservación integralmente del ecosistema, con gestión, educación ambiental, mantenimiento, restauración y protección de las áreas de interés hídrico. Además, se organizarán, recuperarán y protegerán las fuentes del recurso hídrico en coordinación con CORANTIOQUIA y la participación de organizaciones ambientales y comunidades afectadas para fortalecer su capacidad de oferta de servicios ambientales sostenibles orientados al bienestar de toda la comunidad"/>
    <s v="3.1.1"/>
    <x v="26"/>
    <n v="3202033"/>
    <s v="Infraestructura ecoturística construida"/>
    <n v="320203300"/>
    <s v="Infraestructura ecoturística construida "/>
    <s v="Número"/>
    <m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2173.91304347827"/>
    <n v="0"/>
    <n v="0"/>
    <n v="0"/>
    <n v="0"/>
    <n v="3001634.7826086958"/>
    <n v="0"/>
    <n v="0"/>
    <n v="0"/>
    <n v="0"/>
    <n v="0"/>
    <n v="3653808.6956521738"/>
    <n v="652173.91304347827"/>
    <n v="0"/>
    <n v="0"/>
    <n v="0"/>
    <n v="0"/>
    <n v="3001634.7826086958"/>
    <n v="0"/>
    <n v="0"/>
    <n v="0"/>
    <n v="0"/>
    <n v="0"/>
    <n v="3653808.6956521738"/>
    <n v="7307617.3913043477"/>
    <m/>
  </r>
  <r>
    <n v="3"/>
    <x v="2"/>
    <s v="3.1"/>
    <x v="11"/>
    <s v="3.1"/>
    <s v="Mejorar la relación ser humano, medio ambiente y su entorno, mediante la recuperación, conservación y preservación integralmente del ecosistema, con gestión, educación ambiental, mantenimiento, restauración y protección de las áreas de interés hídrico. Además, se organizarán, recuperarán y protegerán las fuentes del recurso hídrico en coordinación con CORANTIOQUIA y la participación de organizaciones ambientales y comunidades afectadas para fortalecer su capacidad de oferta de servicios ambientales sostenibles orientados al bienestar de toda la comunidad"/>
    <s v="3.1.1"/>
    <x v="26"/>
    <n v="3202040"/>
    <s v="Servicio de asistencia técnica para la protección de la fauna y flora silvestre"/>
    <n v="320204000"/>
    <s v="Entidades asistidas"/>
    <s v="Número"/>
    <m/>
    <n v="0"/>
    <n v="1"/>
    <n v="1"/>
    <n v="1"/>
    <n v="1"/>
    <n v="1"/>
    <n v="652173.91304347827"/>
    <n v="0"/>
    <n v="0"/>
    <n v="0"/>
    <n v="0"/>
    <n v="3001634.7826086958"/>
    <n v="0"/>
    <n v="0"/>
    <n v="0"/>
    <n v="0"/>
    <n v="0"/>
    <n v="3653808.6956521738"/>
    <n v="652173.91304347827"/>
    <n v="0"/>
    <n v="0"/>
    <n v="0"/>
    <n v="0"/>
    <n v="3001634.7826086958"/>
    <n v="0"/>
    <n v="0"/>
    <n v="0"/>
    <n v="0"/>
    <n v="0"/>
    <n v="3653808.6956521738"/>
    <n v="652173.91304347827"/>
    <n v="0"/>
    <n v="0"/>
    <n v="0"/>
    <n v="0"/>
    <n v="3001634.7826086958"/>
    <n v="0"/>
    <n v="0"/>
    <n v="0"/>
    <n v="0"/>
    <n v="0"/>
    <n v="3653808.6956521738"/>
    <n v="652173.91304347827"/>
    <n v="0"/>
    <n v="0"/>
    <n v="0"/>
    <n v="0"/>
    <n v="3001634.7826086958"/>
    <n v="0"/>
    <n v="0"/>
    <n v="0"/>
    <n v="0"/>
    <n v="0"/>
    <n v="3653808.6956521738"/>
    <n v="14615234.782608695"/>
    <m/>
  </r>
  <r>
    <n v="3"/>
    <x v="2"/>
    <s v="3.1"/>
    <x v="11"/>
    <s v="3.1"/>
    <s v="Mejorar la relación ser humano, medio ambiente y su entorno, mediante la recuperación, conservación y preservación integralmente del ecosistema, con gestión, educación ambiental, mantenimiento, restauración y protección de las áreas de interés hídrico. Además, se organizarán, recuperarán y protegerán las fuentes del recurso hídrico en coordinación con CORANTIOQUIA y la participación de organizaciones ambientales y comunidades afectadas para fortalecer su capacidad de oferta de servicios ambientales sostenibles orientados al bienestar de toda la comunidad"/>
    <s v="3.1.1"/>
    <x v="26"/>
    <n v="3203006"/>
    <s v="Servicio de asistencia técnica relacionado con calidad, uso y planificación del recurso hídrico"/>
    <n v="320300600"/>
    <s v="Talleres realizados"/>
    <s v="Número"/>
    <m/>
    <n v="0"/>
    <n v="12"/>
    <n v="3"/>
    <n v="3"/>
    <n v="3"/>
    <n v="3"/>
    <n v="652173.91304347827"/>
    <n v="0"/>
    <n v="0"/>
    <n v="0"/>
    <n v="0"/>
    <n v="3001634.7826086958"/>
    <n v="0"/>
    <n v="0"/>
    <n v="0"/>
    <n v="0"/>
    <n v="0"/>
    <n v="3653808.6956521738"/>
    <n v="652173.91304347827"/>
    <n v="0"/>
    <n v="0"/>
    <n v="0"/>
    <n v="0"/>
    <n v="3001634.7826086958"/>
    <n v="0"/>
    <n v="0"/>
    <n v="0"/>
    <n v="0"/>
    <n v="0"/>
    <n v="3653808.6956521738"/>
    <n v="652173.91304347827"/>
    <n v="0"/>
    <n v="0"/>
    <n v="0"/>
    <n v="0"/>
    <n v="3001634.7826086958"/>
    <n v="0"/>
    <n v="0"/>
    <n v="0"/>
    <n v="0"/>
    <n v="0"/>
    <n v="3653808.6956521738"/>
    <n v="652173.91304347827"/>
    <n v="0"/>
    <n v="0"/>
    <n v="0"/>
    <n v="0"/>
    <n v="3001634.7826086958"/>
    <n v="0"/>
    <n v="0"/>
    <n v="0"/>
    <n v="0"/>
    <n v="0"/>
    <n v="3653808.6956521738"/>
    <n v="14615234.782608695"/>
    <m/>
  </r>
  <r>
    <n v="3"/>
    <x v="2"/>
    <s v="3.1"/>
    <x v="11"/>
    <s v="3.1"/>
    <s v="Mejorar la relación ser humano, medio ambiente y su entorno, mediante la recuperación, conservación y preservación integralmente del ecosistema, con gestión, educación ambiental, mantenimiento, restauración y protección de las áreas de interés hídrico. Además, se organizarán, recuperarán y protegerán las fuentes del recurso hídrico en coordinación con CORANTIOQUIA y la participación de organizaciones ambientales y comunidades afectadas para fortalecer su capacidad de oferta de servicios ambientales sostenibles orientados al bienestar de toda la comunidad"/>
    <s v="3.1.1"/>
    <x v="26"/>
    <n v="3203009"/>
    <s v="Servicio de caracterización de la calidad del agua"/>
    <n v="320300900"/>
    <s v="Documento con análisis de la calidad del recurso hídrico"/>
    <s v="Número"/>
    <m/>
    <n v="0"/>
    <n v="4"/>
    <n v="1"/>
    <n v="1"/>
    <n v="1"/>
    <n v="1"/>
    <n v="652173.91304347827"/>
    <n v="0"/>
    <n v="0"/>
    <n v="0"/>
    <n v="0"/>
    <n v="3001634.7826086958"/>
    <n v="0"/>
    <n v="0"/>
    <n v="0"/>
    <n v="0"/>
    <n v="0"/>
    <n v="3653808.6956521738"/>
    <n v="652173.91304347827"/>
    <n v="0"/>
    <n v="0"/>
    <n v="0"/>
    <n v="0"/>
    <n v="3001634.7826086958"/>
    <n v="0"/>
    <n v="0"/>
    <n v="0"/>
    <n v="0"/>
    <n v="0"/>
    <n v="3653808.6956521738"/>
    <n v="652173.91304347827"/>
    <n v="0"/>
    <n v="0"/>
    <n v="0"/>
    <n v="0"/>
    <n v="3001634.7826086958"/>
    <n v="0"/>
    <n v="0"/>
    <n v="0"/>
    <n v="0"/>
    <n v="0"/>
    <n v="3653808.6956521738"/>
    <n v="652173.91304347827"/>
    <n v="0"/>
    <n v="0"/>
    <n v="0"/>
    <n v="0"/>
    <n v="3001634.7826086958"/>
    <n v="0"/>
    <n v="0"/>
    <n v="0"/>
    <n v="0"/>
    <n v="0"/>
    <n v="3653808.6956521738"/>
    <n v="14615234.782608695"/>
    <m/>
  </r>
  <r>
    <n v="3"/>
    <x v="2"/>
    <s v="3.1"/>
    <x v="11"/>
    <s v="3.1"/>
    <s v="Mejorar la relación ser humano, medio ambiente y su entorno, mediante la recuperación, conservación y preservación integralmente del ecosistema, con gestión, educación ambiental, mantenimiento, restauración y protección de las áreas de interés hídrico. Además, se organizarán, recuperarán y protegerán las fuentes del recurso hídrico en coordinación con CORANTIOQUIA y la participación de organizaciones ambientales y comunidades afectadas para fortalecer su capacidad de oferta de servicios ambientales sostenibles orientados al bienestar de toda la comunidad"/>
    <s v="3.1.1"/>
    <x v="26"/>
    <n v="3203030"/>
    <s v="Servicio de seguimiento a los procesos de ordenación y manejo de cuencas hidrográficas"/>
    <n v="320303000"/>
    <s v="Reportes de avance de la formulación e implementación de los procesos de Ordenación y Manejo Cuencas"/>
    <s v="Número"/>
    <m/>
    <n v="0"/>
    <n v="4"/>
    <n v="1"/>
    <n v="1"/>
    <n v="1"/>
    <n v="1"/>
    <n v="652173.91304347827"/>
    <n v="0"/>
    <n v="0"/>
    <n v="0"/>
    <n v="0"/>
    <n v="3001634.7826086958"/>
    <n v="0"/>
    <n v="0"/>
    <n v="0"/>
    <n v="0"/>
    <n v="0"/>
    <n v="3653808.6956521738"/>
    <n v="652173.91304347827"/>
    <n v="0"/>
    <n v="0"/>
    <n v="0"/>
    <n v="0"/>
    <n v="3001634.7826086958"/>
    <n v="0"/>
    <n v="0"/>
    <n v="0"/>
    <n v="0"/>
    <n v="0"/>
    <n v="3653808.6956521738"/>
    <n v="652173.91304347827"/>
    <n v="0"/>
    <n v="0"/>
    <n v="0"/>
    <n v="0"/>
    <n v="3001634.7826086958"/>
    <n v="0"/>
    <n v="0"/>
    <n v="0"/>
    <n v="0"/>
    <n v="0"/>
    <n v="3653808.6956521738"/>
    <n v="652173.91304347827"/>
    <n v="0"/>
    <n v="0"/>
    <n v="0"/>
    <n v="0"/>
    <n v="3001634.7826086958"/>
    <n v="0"/>
    <n v="0"/>
    <n v="0"/>
    <n v="0"/>
    <n v="0"/>
    <n v="3653808.6956521738"/>
    <n v="14615234.782608695"/>
    <m/>
  </r>
  <r>
    <n v="3"/>
    <x v="2"/>
    <s v="3.1"/>
    <x v="11"/>
    <s v="3.1"/>
    <s v="Mejorar la relación ser humano, medio ambiente y su entorno, mediante la recuperación, conservación y preservación integralmente del ecosistema, con gestión, educación ambiental, mantenimiento, restauración y protección de las áreas de interés hídrico. Además, se organizarán, recuperarán y protegerán las fuentes del recurso hídrico en coordinación con CORANTIOQUIA y la participación de organizaciones ambientales y comunidades afectadas para fortalecer su capacidad de oferta de servicios ambientales sostenibles orientados al bienestar de toda la comunidad"/>
    <s v="3.1.1"/>
    <x v="26"/>
    <n v="3204012"/>
    <s v="Servicio de apoyo financiero a emprendimientos"/>
    <n v="320401200"/>
    <s v="Emprendimientos apoyados "/>
    <s v="Número"/>
    <m/>
    <n v="0"/>
    <n v="4"/>
    <n v="1"/>
    <n v="1"/>
    <n v="1"/>
    <n v="1"/>
    <n v="1304347.8260869565"/>
    <n v="0"/>
    <n v="0"/>
    <n v="0"/>
    <n v="0"/>
    <n v="6003269.5652173916"/>
    <n v="0"/>
    <n v="0"/>
    <n v="0"/>
    <n v="0"/>
    <n v="0"/>
    <n v="7307617.3913043477"/>
    <n v="652173.91304347827"/>
    <n v="0"/>
    <n v="0"/>
    <n v="0"/>
    <n v="0"/>
    <n v="3001634.7826086958"/>
    <n v="0"/>
    <n v="0"/>
    <n v="0"/>
    <n v="0"/>
    <n v="0"/>
    <n v="3653808.6956521738"/>
    <n v="652173.91304347827"/>
    <n v="0"/>
    <n v="0"/>
    <n v="0"/>
    <n v="0"/>
    <n v="3001634.7826086958"/>
    <n v="0"/>
    <n v="0"/>
    <n v="0"/>
    <n v="0"/>
    <n v="0"/>
    <n v="3653808.6956521738"/>
    <n v="652173.91304347827"/>
    <n v="0"/>
    <n v="0"/>
    <n v="0"/>
    <n v="0"/>
    <n v="3001634.7826086958"/>
    <n v="0"/>
    <n v="0"/>
    <n v="0"/>
    <n v="0"/>
    <n v="0"/>
    <n v="3653808.6956521738"/>
    <n v="18269043.478260867"/>
    <m/>
  </r>
  <r>
    <n v="3"/>
    <x v="2"/>
    <s v="3.1"/>
    <x v="11"/>
    <s v="3.1"/>
    <s v="Mejorar la relación ser humano, medio ambiente y su entorno, mediante la recuperación, conservación y preservación integralmente del ecosistema, con gestión, educación ambiental, mantenimiento, restauración y protección de las áreas de interés hídrico. Además, se organizarán, recuperarán y protegerán las fuentes del recurso hídrico en coordinación con CORANTIOQUIA y la participación de organizaciones ambientales y comunidades afectadas para fortalecer su capacidad de oferta de servicios ambientales sostenibles orientados al bienestar de toda la comunidad"/>
    <s v="3.1.1"/>
    <x v="26"/>
    <n v="3204009"/>
    <s v="Servicio de protección del conocimiento tradicional"/>
    <n v="320400900"/>
    <s v="Documentos de protección del conocimiento tradicional realizados"/>
    <s v="Número"/>
    <m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652173.91304347827"/>
    <n v="0"/>
    <n v="0"/>
    <n v="0"/>
    <n v="0"/>
    <n v="3001634.7826086958"/>
    <n v="0"/>
    <n v="0"/>
    <n v="0"/>
    <n v="0"/>
    <n v="0"/>
    <n v="3653808.6956521738"/>
    <n v="652173.91304347827"/>
    <n v="0"/>
    <n v="0"/>
    <n v="0"/>
    <n v="0"/>
    <n v="3001634.7826086958"/>
    <n v="0"/>
    <n v="0"/>
    <n v="0"/>
    <n v="0"/>
    <n v="0"/>
    <n v="3653808.6956521738"/>
    <n v="652173.91304347827"/>
    <n v="0"/>
    <n v="0"/>
    <n v="0"/>
    <n v="0"/>
    <n v="3001634.7826086958"/>
    <n v="0"/>
    <n v="0"/>
    <n v="0"/>
    <n v="0"/>
    <n v="0"/>
    <n v="3653808.6956521738"/>
    <n v="10961426.086956521"/>
    <m/>
  </r>
  <r>
    <n v="3"/>
    <x v="2"/>
    <s v="3.1"/>
    <x v="11"/>
    <s v="3.1"/>
    <s v="Mejorar la relación ser humano, medio ambiente y su entorno, mediante la recuperación, conservación y preservación integralmente del ecosistema, con gestión, educación ambiental, mantenimiento, restauración y protección de las áreas de interés hídrico. Además, se organizarán, recuperarán y protegerán las fuentes del recurso hídrico en coordinación con CORANTIOQUIA y la participación de organizaciones ambientales y comunidades afectadas para fortalecer su capacidad de oferta de servicios ambientales sostenibles orientados al bienestar de toda la comunidad"/>
    <s v="3.1.1"/>
    <x v="26"/>
    <n v="3204025"/>
    <s v="Servicio de educación para el trabajo en cultura y participación para la gestión ambiental y territorial"/>
    <n v="320402500"/>
    <s v="Personas formadas en cultura y participación para la gestión ambiental y territorial"/>
    <s v="Número"/>
    <m/>
    <n v="0"/>
    <n v="40"/>
    <n v="10"/>
    <n v="10"/>
    <n v="10"/>
    <n v="10"/>
    <n v="652173.91304347827"/>
    <n v="0"/>
    <n v="0"/>
    <n v="0"/>
    <n v="0"/>
    <n v="3001634.7826086958"/>
    <n v="0"/>
    <n v="0"/>
    <n v="0"/>
    <n v="0"/>
    <n v="0"/>
    <n v="3653808.6956521738"/>
    <n v="652173.91304347827"/>
    <n v="0"/>
    <n v="0"/>
    <n v="0"/>
    <n v="0"/>
    <n v="3001634.7826086958"/>
    <n v="0"/>
    <n v="0"/>
    <n v="0"/>
    <n v="0"/>
    <n v="0"/>
    <n v="3653808.6956521738"/>
    <n v="652173.91304347827"/>
    <n v="0"/>
    <n v="0"/>
    <n v="0"/>
    <n v="0"/>
    <n v="3001634.7826086958"/>
    <n v="0"/>
    <n v="0"/>
    <n v="0"/>
    <n v="0"/>
    <n v="0"/>
    <n v="3653808.6956521738"/>
    <n v="652173.91304347827"/>
    <n v="0"/>
    <n v="0"/>
    <n v="0"/>
    <n v="0"/>
    <n v="3001634.7826086958"/>
    <n v="0"/>
    <n v="0"/>
    <n v="0"/>
    <n v="0"/>
    <n v="0"/>
    <n v="3653808.6956521738"/>
    <n v="14615234.782608695"/>
    <m/>
  </r>
  <r>
    <n v="3"/>
    <x v="2"/>
    <s v="3.1"/>
    <x v="11"/>
    <s v="3.1"/>
    <s v="Mejorar la relación ser humano, medio ambiente y su entorno, mediante la recuperación, conservación y preservación integralmente del ecosistema, con gestión, educación ambiental, mantenimiento, restauración y protección de las áreas de interés hídrico. Además, se organizarán, recuperarán y protegerán las fuentes del recurso hídrico en coordinación con CORANTIOQUIA y la participación de organizaciones ambientales y comunidades afectadas para fortalecer su capacidad de oferta de servicios ambientales sostenibles orientados al bienestar de toda la comunidad"/>
    <s v="3.1.1"/>
    <x v="26"/>
    <n v="3205006"/>
    <s v="Servicio de divulgación y socialización ambiental en el marco del ordenamiento ambiental territorial"/>
    <n v="320500600"/>
    <s v="Campañas realizadas"/>
    <s v="Número"/>
    <m/>
    <n v="0"/>
    <n v="4"/>
    <n v="1"/>
    <n v="1"/>
    <n v="1"/>
    <n v="1"/>
    <n v="1304347.8260869565"/>
    <n v="0"/>
    <n v="0"/>
    <n v="0"/>
    <n v="0"/>
    <n v="6003269.5652173916"/>
    <n v="0"/>
    <n v="0"/>
    <n v="0"/>
    <n v="0"/>
    <n v="0"/>
    <n v="7307617.3913043477"/>
    <n v="1304347.8260869565"/>
    <n v="0"/>
    <n v="0"/>
    <n v="0"/>
    <n v="0"/>
    <n v="6003269.5652173916"/>
    <n v="0"/>
    <n v="0"/>
    <n v="0"/>
    <n v="0"/>
    <n v="0"/>
    <n v="7307617.3913043477"/>
    <n v="652173.91304347827"/>
    <n v="0"/>
    <n v="0"/>
    <n v="0"/>
    <n v="0"/>
    <n v="3001634.7826086958"/>
    <n v="0"/>
    <n v="0"/>
    <n v="0"/>
    <n v="0"/>
    <n v="0"/>
    <n v="3653808.6956521738"/>
    <n v="652173.91304347827"/>
    <n v="0"/>
    <n v="0"/>
    <n v="0"/>
    <n v="0"/>
    <n v="3001634.7826086958"/>
    <n v="0"/>
    <n v="0"/>
    <n v="0"/>
    <n v="0"/>
    <n v="0"/>
    <n v="3653808.6956521738"/>
    <n v="21922852.173913039"/>
    <m/>
  </r>
  <r>
    <n v="3"/>
    <x v="2"/>
    <s v="3.1"/>
    <x v="11"/>
    <s v="3.1"/>
    <s v="Mejorar la relación ser humano, medio ambiente y su entorno, mediante la recuperación, conservación y preservación integralmente del ecosistema, con gestión, educación ambiental, mantenimiento, restauración y protección de las áreas de interés hídrico. Además, se organizarán, recuperarán y protegerán las fuentes del recurso hídrico en coordinación con CORANTIOQUIA y la participación de organizaciones ambientales y comunidades afectadas para fortalecer su capacidad de oferta de servicios ambientales sostenibles orientados al bienestar de toda la comunidad"/>
    <s v="3.1.1"/>
    <x v="26"/>
    <n v="3205021"/>
    <s v="Obras de infraestructura para mitigación y atención a desastres"/>
    <n v="320502100"/>
    <s v="Obras de infraestructura para mitigación y atención a desastres realizadas "/>
    <s v="Número"/>
    <m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2173.91304347827"/>
    <n v="0"/>
    <n v="0"/>
    <n v="0"/>
    <n v="0"/>
    <n v="3001634.7826086958"/>
    <n v="0"/>
    <n v="0"/>
    <n v="0"/>
    <n v="0"/>
    <n v="0"/>
    <n v="3653808.6956521738"/>
    <n v="652173.91304347827"/>
    <n v="0"/>
    <n v="0"/>
    <n v="0"/>
    <n v="0"/>
    <n v="3001634.7826086958"/>
    <n v="0"/>
    <n v="0"/>
    <n v="0"/>
    <n v="0"/>
    <n v="0"/>
    <n v="3653808.6956521738"/>
    <n v="7307617.3913043477"/>
    <m/>
  </r>
  <r>
    <n v="3"/>
    <x v="2"/>
    <s v="3.1"/>
    <x v="11"/>
    <s v="3.1"/>
    <s v="Mejorar la relación ser humano, medio ambiente y su entorno, mediante la recuperación, conservación y preservación integralmente del ecosistema, con gestión, educación ambiental, mantenimiento, restauración y protección de las áreas de interés hídrico. Además, se organizarán, recuperarán y protegerán las fuentes del recurso hídrico en coordinación con CORANTIOQUIA y la participación de organizaciones ambientales y comunidades afectadas para fortalecer su capacidad de oferta de servicios ambientales sostenibles orientados al bienestar de toda la comunidad"/>
    <s v="3.1.2"/>
    <x v="27"/>
    <n v="3206013"/>
    <s v="Servicio de rehabilitación de ecosistemas con especies forestales dendroenergeticas"/>
    <n v="320601300"/>
    <s v="Plantaciones forestales Dendroenergeticas establecidas"/>
    <s v="Hectáreas"/>
    <m/>
    <n v="0"/>
    <n v="2"/>
    <n v="0"/>
    <n v="0.6"/>
    <n v="0.7"/>
    <n v="0.7"/>
    <n v="0"/>
    <n v="0"/>
    <n v="0"/>
    <n v="0"/>
    <n v="0"/>
    <n v="0"/>
    <n v="0"/>
    <n v="0"/>
    <n v="0"/>
    <n v="0"/>
    <n v="0"/>
    <n v="0"/>
    <n v="652173.91304347827"/>
    <n v="0"/>
    <n v="0"/>
    <n v="0"/>
    <n v="0"/>
    <n v="3001634.7826086958"/>
    <n v="0"/>
    <n v="0"/>
    <n v="0"/>
    <n v="0"/>
    <n v="0"/>
    <n v="3653808.6956521738"/>
    <n v="652173.91304347827"/>
    <n v="0"/>
    <n v="0"/>
    <n v="0"/>
    <n v="0"/>
    <n v="3001634.7826086958"/>
    <n v="0"/>
    <n v="0"/>
    <n v="0"/>
    <n v="0"/>
    <n v="0"/>
    <n v="3653808.6956521738"/>
    <n v="652173.91304347827"/>
    <n v="0"/>
    <n v="0"/>
    <n v="0"/>
    <n v="0"/>
    <n v="3001634.7826086958"/>
    <n v="0"/>
    <n v="0"/>
    <n v="0"/>
    <n v="0"/>
    <n v="0"/>
    <n v="3653808.6956521738"/>
    <n v="10961426.086956521"/>
    <m/>
  </r>
  <r>
    <n v="3"/>
    <x v="2"/>
    <s v="3.1"/>
    <x v="11"/>
    <s v="3.1"/>
    <s v="Mejorar la relación ser humano, medio ambiente y su entorno, mediante la recuperación, conservación y preservación integralmente del ecosistema, con gestión, educación ambiental, mantenimiento, restauración y protección de las áreas de interés hídrico. Además, se organizarán, recuperarán y protegerán las fuentes del recurso hídrico en coordinación con CORANTIOQUIA y la participación de organizaciones ambientales y comunidades afectadas para fortalecer su capacidad de oferta de servicios ambientales sostenibles orientados al bienestar de toda la comunidad"/>
    <s v="3.1.2"/>
    <x v="27"/>
    <n v="3206004"/>
    <s v="Servicio de educación informal en gestión del cambio climático para un desarrollo bajo en carbono y resiliente al clima"/>
    <n v="320600400"/>
    <s v="Personas capacitadas en gestión del cambio climático"/>
    <s v="Número"/>
    <m/>
    <n v="0"/>
    <n v="1000"/>
    <n v="250"/>
    <n v="250"/>
    <n v="250"/>
    <n v="250"/>
    <n v="1304347.8260869565"/>
    <n v="0"/>
    <n v="0"/>
    <n v="0"/>
    <n v="0"/>
    <n v="6003269.5652173916"/>
    <n v="0"/>
    <n v="0"/>
    <n v="0"/>
    <n v="0"/>
    <n v="0"/>
    <n v="7307617.3913043477"/>
    <n v="652173.91304347827"/>
    <n v="0"/>
    <n v="0"/>
    <n v="0"/>
    <n v="0"/>
    <n v="3001634.7826086958"/>
    <n v="0"/>
    <n v="0"/>
    <n v="0"/>
    <n v="0"/>
    <n v="0"/>
    <n v="3653808.6956521738"/>
    <n v="652173.91304347827"/>
    <n v="0"/>
    <n v="0"/>
    <n v="0"/>
    <n v="0"/>
    <n v="3001634.7826086958"/>
    <n v="0"/>
    <n v="0"/>
    <n v="0"/>
    <n v="0"/>
    <n v="0"/>
    <n v="3653808.6956521738"/>
    <n v="652173.91304347827"/>
    <n v="0"/>
    <n v="0"/>
    <n v="0"/>
    <n v="0"/>
    <n v="3001634.7826086958"/>
    <n v="0"/>
    <n v="0"/>
    <n v="0"/>
    <n v="0"/>
    <n v="0"/>
    <n v="3653808.6956521738"/>
    <n v="18269043.478260867"/>
    <m/>
  </r>
  <r>
    <n v="3"/>
    <x v="2"/>
    <s v="3.1"/>
    <x v="11"/>
    <s v="3.1"/>
    <s v="Mejorar la relación ser humano, medio ambiente y su entorno, mediante la recuperación, conservación y preservación integralmente del ecosistema, con gestión, educación ambiental, mantenimiento, restauración y protección de las áreas de interés hídrico. Además, se organizarán, recuperarán y protegerán las fuentes del recurso hídrico en coordinación con CORANTIOQUIA y la participación de organizaciones ambientales y comunidades afectadas para fortalecer su capacidad de oferta de servicios ambientales sostenibles orientados al bienestar de toda la comunidad"/>
    <s v="3.1.2"/>
    <x v="27"/>
    <n v="3206005"/>
    <s v="Servicio de divulgación de la información en gestión del cambio climático para un desarrollo bajo en carbono y resiliente al clima"/>
    <n v="320600500"/>
    <s v="Campañas de información en gestión de cambio climático realizadas "/>
    <s v="Número"/>
    <m/>
    <n v="0"/>
    <n v="12"/>
    <n v="3"/>
    <n v="3"/>
    <n v="3"/>
    <n v="3"/>
    <n v="652173.91304347827"/>
    <n v="0"/>
    <n v="0"/>
    <n v="0"/>
    <n v="0"/>
    <n v="3001634.7826086958"/>
    <n v="0"/>
    <n v="0"/>
    <n v="0"/>
    <n v="0"/>
    <n v="0"/>
    <n v="3653808.6956521738"/>
    <n v="1304347.8260869565"/>
    <n v="0"/>
    <n v="0"/>
    <n v="0"/>
    <n v="0"/>
    <n v="6003269.5652173916"/>
    <n v="0"/>
    <n v="0"/>
    <n v="0"/>
    <n v="0"/>
    <n v="0"/>
    <n v="7307617.3913043477"/>
    <n v="652173.91304347827"/>
    <n v="0"/>
    <n v="0"/>
    <n v="0"/>
    <n v="0"/>
    <n v="3001634.7826086958"/>
    <n v="0"/>
    <n v="0"/>
    <n v="0"/>
    <n v="0"/>
    <n v="0"/>
    <n v="3653808.6956521738"/>
    <n v="652173.91304347827"/>
    <n v="0"/>
    <n v="0"/>
    <n v="0"/>
    <n v="0"/>
    <n v="3001634.7826086958"/>
    <n v="0"/>
    <n v="0"/>
    <n v="0"/>
    <n v="0"/>
    <n v="0"/>
    <n v="3653808.6956521738"/>
    <n v="18269043.478260867"/>
    <m/>
  </r>
  <r>
    <n v="3"/>
    <x v="2"/>
    <s v="3.1"/>
    <x v="11"/>
    <s v="3.1"/>
    <s v="Mejorar la relación ser humano, medio ambiente y su entorno, mediante la recuperación, conservación y preservación integralmente del ecosistema, con gestión, educación ambiental, mantenimiento, restauración y protección de las áreas de interés hídrico. Además, se organizarán, recuperarán y protegerán las fuentes del recurso hídrico en coordinación con CORANTIOQUIA y la participación de organizaciones ambientales y comunidades afectadas para fortalecer su capacidad de oferta de servicios ambientales sostenibles orientados al bienestar de toda la comunidad"/>
    <s v="3.1.2"/>
    <x v="27"/>
    <n v="3206001"/>
    <s v="Documentos de planeación para la gestión del cambio climático y un desarrollo bajo en carbono y resiliente al clima"/>
    <n v="320600100"/>
    <s v="Documentos de planeación con la propuesta de acciones de mitigación y adaptación al cambio climático diseñados"/>
    <s v="Número"/>
    <m/>
    <n v="0"/>
    <n v="1"/>
    <n v="1"/>
    <n v="0"/>
    <n v="0"/>
    <n v="0"/>
    <n v="1304347.8260869565"/>
    <n v="0"/>
    <n v="0"/>
    <n v="0"/>
    <n v="0"/>
    <n v="6003269.5652173916"/>
    <n v="0"/>
    <n v="0"/>
    <n v="0"/>
    <n v="0"/>
    <n v="0"/>
    <n v="7307617.3913043477"/>
    <n v="0"/>
    <n v="0"/>
    <n v="0"/>
    <n v="0"/>
    <n v="0"/>
    <n v="0"/>
    <n v="0"/>
    <n v="0"/>
    <n v="0"/>
    <n v="0"/>
    <n v="0"/>
    <n v="0"/>
    <n v="652173.91304347827"/>
    <n v="0"/>
    <n v="0"/>
    <n v="0"/>
    <n v="0"/>
    <n v="3001634.7826086958"/>
    <n v="0"/>
    <n v="0"/>
    <n v="0"/>
    <n v="0"/>
    <n v="0"/>
    <n v="3653808.6956521738"/>
    <n v="652173.91304347827"/>
    <n v="0"/>
    <n v="0"/>
    <n v="0"/>
    <n v="0"/>
    <n v="3001634.7826086958"/>
    <n v="0"/>
    <n v="0"/>
    <n v="0"/>
    <n v="0"/>
    <n v="0"/>
    <n v="3653808.6956521738"/>
    <n v="14615234.782608695"/>
    <m/>
  </r>
  <r>
    <n v="3"/>
    <x v="2"/>
    <s v="3.1"/>
    <x v="11"/>
    <s v="3.1"/>
    <s v="Mejorar la relación ser humano, medio ambiente y su entorno, mediante la recuperación, conservación y preservación integralmente del ecosistema, con gestión, educación ambiental, mantenimiento, restauración y protección de las áreas de interés hídrico. Además, se organizarán, recuperarán y protegerán las fuentes del recurso hídrico en coordinación con CORANTIOQUIA y la participación de organizaciones ambientales y comunidades afectadas para fortalecer su capacidad de oferta de servicios ambientales sostenibles orientados al bienestar de toda la comunidad"/>
    <s v="3.1.2"/>
    <x v="27"/>
    <n v="3206015"/>
    <s v="Estufas ecoeficientes"/>
    <n v="320601500"/>
    <s v="Estufas ecoeficientes instaladas y en operación"/>
    <s v="Número"/>
    <m/>
    <n v="0"/>
    <n v="50"/>
    <n v="0"/>
    <n v="10"/>
    <n v="20"/>
    <n v="20"/>
    <n v="0"/>
    <n v="0"/>
    <n v="0"/>
    <n v="0"/>
    <n v="0"/>
    <n v="0"/>
    <n v="0"/>
    <n v="0"/>
    <n v="0"/>
    <n v="0"/>
    <n v="0"/>
    <n v="0"/>
    <n v="652173.91304347827"/>
    <n v="0"/>
    <n v="0"/>
    <n v="0"/>
    <n v="0"/>
    <n v="3001634.7826086958"/>
    <n v="0"/>
    <n v="0"/>
    <n v="0"/>
    <n v="0"/>
    <n v="0"/>
    <n v="3653808.6956521738"/>
    <n v="652173.91304347827"/>
    <n v="0"/>
    <n v="0"/>
    <n v="0"/>
    <n v="0"/>
    <n v="3001634.7826086958"/>
    <n v="0"/>
    <n v="0"/>
    <n v="0"/>
    <n v="0"/>
    <n v="0"/>
    <n v="3653808.6956521738"/>
    <n v="652173.91304347827"/>
    <n v="0"/>
    <n v="0"/>
    <n v="0"/>
    <n v="0"/>
    <n v="3001634.7826086958"/>
    <n v="0"/>
    <n v="0"/>
    <n v="0"/>
    <n v="0"/>
    <n v="0"/>
    <n v="3653808.6956521738"/>
    <n v="10961426.086956521"/>
    <m/>
  </r>
  <r>
    <n v="3"/>
    <x v="2"/>
    <s v="3.1"/>
    <x v="11"/>
    <s v="3.1"/>
    <s v="Mejorar la relación ser humano, medio ambiente y su entorno, mediante la recuperación, conservación y preservación integralmente del ecosistema, con gestión, educación ambiental, mantenimiento, restauración y protección de las áreas de interés hídrico. Además, se organizarán, recuperarán y protegerán las fuentes del recurso hídrico en coordinación con CORANTIOQUIA y la participación de organizaciones ambientales y comunidades afectadas para fortalecer su capacidad de oferta de servicios ambientales sostenibles orientados al bienestar de toda la comunidad"/>
    <s v="3.1.2"/>
    <x v="27"/>
    <n v="3206014"/>
    <s v="Servicio de producción de plántulas en viveros"/>
    <n v="320601400"/>
    <s v="Plántulas producidas"/>
    <s v="Número"/>
    <m/>
    <n v="0"/>
    <n v="3000"/>
    <n v="0"/>
    <n v="1000"/>
    <n v="1000"/>
    <n v="1000"/>
    <n v="0"/>
    <n v="0"/>
    <n v="0"/>
    <n v="0"/>
    <n v="0"/>
    <n v="0"/>
    <n v="0"/>
    <n v="0"/>
    <n v="0"/>
    <n v="0"/>
    <n v="0"/>
    <n v="0"/>
    <n v="652173.91304347827"/>
    <n v="0"/>
    <n v="0"/>
    <n v="0"/>
    <n v="0"/>
    <n v="3001634.7826086958"/>
    <n v="0"/>
    <n v="0"/>
    <n v="0"/>
    <n v="0"/>
    <n v="0"/>
    <n v="3653808.6956521738"/>
    <n v="652173.91304347827"/>
    <n v="0"/>
    <n v="0"/>
    <n v="0"/>
    <n v="0"/>
    <n v="3001634.7826086958"/>
    <n v="0"/>
    <n v="0"/>
    <n v="0"/>
    <n v="0"/>
    <n v="0"/>
    <n v="3653808.6956521738"/>
    <n v="652173.91304347827"/>
    <n v="0"/>
    <n v="0"/>
    <n v="0"/>
    <n v="0"/>
    <n v="3001634.7826086958"/>
    <n v="0"/>
    <n v="0"/>
    <n v="0"/>
    <n v="0"/>
    <n v="0"/>
    <n v="3653808.6956521738"/>
    <n v="10961426.086956521"/>
    <m/>
  </r>
  <r>
    <n v="3"/>
    <x v="2"/>
    <s v="3.1"/>
    <x v="11"/>
    <s v="3.1"/>
    <s v="Mejorar la relación ser humano, medio ambiente y su entorno, mediante la recuperación, conservación y preservación integralmente del ecosistema, con gestión, educación ambiental, mantenimiento, restauración y protección de las áreas de interés hídrico. Además, se organizarán, recuperarán y protegerán las fuentes del recurso hídrico en coordinación con CORANTIOQUIA y la participación de organizaciones ambientales y comunidades afectadas para fortalecer su capacidad de oferta de servicios ambientales sostenibles orientados al bienestar de toda la comunidad"/>
    <s v="3.1.2"/>
    <x v="27"/>
    <n v="3208006"/>
    <s v="Servicio de asistencia técnica para la implementación de lasestrategias educativo ambientales y de participación"/>
    <n v="320800600"/>
    <s v="Estrategias educativo ambientales y de participación implementadas "/>
    <s v="Número"/>
    <m/>
    <n v="0"/>
    <n v="4"/>
    <n v="1"/>
    <n v="1"/>
    <n v="1"/>
    <n v="1"/>
    <n v="1304347.8260869565"/>
    <n v="0"/>
    <n v="0"/>
    <n v="0"/>
    <n v="0"/>
    <n v="6003269.5652173916"/>
    <n v="0"/>
    <n v="0"/>
    <n v="0"/>
    <n v="0"/>
    <n v="0"/>
    <n v="7307617.3913043477"/>
    <n v="652173.91304347827"/>
    <n v="0"/>
    <n v="0"/>
    <n v="0"/>
    <n v="0"/>
    <n v="3001634.7826086958"/>
    <n v="0"/>
    <n v="0"/>
    <n v="0"/>
    <n v="0"/>
    <n v="0"/>
    <n v="3653808.6956521738"/>
    <n v="652173.91304347827"/>
    <n v="0"/>
    <n v="0"/>
    <n v="0"/>
    <n v="0"/>
    <n v="3001634.7826086958"/>
    <n v="0"/>
    <n v="0"/>
    <n v="0"/>
    <n v="0"/>
    <n v="0"/>
    <n v="3653808.6956521738"/>
    <n v="652173.91304347827"/>
    <n v="0"/>
    <n v="0"/>
    <n v="0"/>
    <n v="0"/>
    <n v="3001634.7826086958"/>
    <n v="0"/>
    <n v="0"/>
    <n v="0"/>
    <n v="0"/>
    <n v="0"/>
    <n v="3653808.6956521738"/>
    <n v="18269043.478260867"/>
    <m/>
  </r>
  <r>
    <n v="3"/>
    <x v="2"/>
    <s v="3.1"/>
    <x v="11"/>
    <s v="3.1"/>
    <s v="Mejorar la relación ser humano, medio ambiente y su entorno, mediante la recuperación, conservación y preservación integralmente del ecosistema, con gestión, educación ambiental, mantenimiento, restauración y protección de las áreas de interés hídrico. Además, se organizarán, recuperarán y protegerán las fuentes del recurso hídrico en coordinación con CORANTIOQUIA y la participación de organizaciones ambientales y comunidades afectadas para fortalecer su capacidad de oferta de servicios ambientales sostenibles orientados al bienestar de toda la comunidad"/>
    <s v="3.1.2"/>
    <x v="27"/>
    <n v="3208008"/>
    <s v="Servicio de divulgación de la información de la política nacional de educación ambiental y participación"/>
    <n v="320800800"/>
    <s v="Campañas de educación ambiental y participación implementadas"/>
    <s v="Número"/>
    <m/>
    <n v="0"/>
    <n v="16"/>
    <n v="4"/>
    <n v="4"/>
    <n v="4"/>
    <n v="4"/>
    <n v="652173.91304347827"/>
    <n v="0"/>
    <n v="0"/>
    <n v="0"/>
    <n v="0"/>
    <n v="3001634.7826086958"/>
    <n v="0"/>
    <n v="0"/>
    <n v="0"/>
    <n v="0"/>
    <n v="0"/>
    <n v="3653808.6956521738"/>
    <n v="652173.91304347827"/>
    <n v="0"/>
    <n v="0"/>
    <n v="0"/>
    <n v="0"/>
    <n v="3001634.7826086958"/>
    <n v="0"/>
    <n v="0"/>
    <n v="0"/>
    <n v="0"/>
    <n v="0"/>
    <n v="3653808.6956521738"/>
    <n v="652173.91304347827"/>
    <n v="0"/>
    <n v="0"/>
    <n v="0"/>
    <n v="0"/>
    <n v="3001634.7826086958"/>
    <n v="0"/>
    <n v="0"/>
    <n v="0"/>
    <n v="0"/>
    <n v="0"/>
    <n v="3653808.6956521738"/>
    <n v="652173.91304347827"/>
    <n v="0"/>
    <n v="0"/>
    <n v="0"/>
    <n v="0"/>
    <n v="3001634.7826086958"/>
    <n v="0"/>
    <n v="0"/>
    <n v="0"/>
    <n v="0"/>
    <n v="0"/>
    <n v="3653808.6956521738"/>
    <n v="14615234.782608695"/>
    <m/>
  </r>
  <r>
    <n v="3"/>
    <x v="2"/>
    <s v="3.2"/>
    <x v="12"/>
    <s v="3.2"/>
    <s v="Conocer de las amenazas y riesgos a fin de mitigarlos  ejecutando planes, programas y proyectos para su mitigación y para el potencial manejo,  permitiendo atender problemáticas sobre el uso del suelo y ocupación del territorio municipal, sobre todo en relación con la adecuada localización de la población y de infraestructuras de movilidad y transporte y de servicios públicos y de equipamientos frente a amenazas naturales y socio- naturales, esto de manera articulada con lo definido en el respectivo Esquema de Ordenamiento Territorial EOT y en  el Plan Municipal de Gestión del Riesgo."/>
    <s v="3.2.1"/>
    <x v="28"/>
    <n v="4503001"/>
    <s v="Servicios de implementación del plan de gestión del riesgo de desastres y estrategia para la respuesta a emergencias"/>
    <n v="450300100"/>
    <s v="Plan de gestión del riesgo de desastres y estrategia para la respuesta a emergencias implementados"/>
    <s v="Número"/>
    <m/>
    <n v="0"/>
    <n v="1"/>
    <n v="1"/>
    <n v="1"/>
    <n v="1"/>
    <n v="1"/>
    <n v="0"/>
    <n v="0"/>
    <n v="0"/>
    <n v="0"/>
    <n v="0"/>
    <n v="10500000"/>
    <n v="0"/>
    <n v="0"/>
    <n v="0"/>
    <n v="0"/>
    <n v="0"/>
    <n v="10500000"/>
    <n v="0"/>
    <n v="0"/>
    <n v="0"/>
    <n v="0"/>
    <n v="0"/>
    <n v="10500000"/>
    <n v="0"/>
    <n v="0"/>
    <n v="0"/>
    <n v="0"/>
    <n v="0"/>
    <n v="10500000"/>
    <n v="0"/>
    <n v="0"/>
    <n v="0"/>
    <n v="0"/>
    <n v="0"/>
    <n v="10500000"/>
    <n v="0"/>
    <n v="0"/>
    <n v="0"/>
    <n v="0"/>
    <n v="0"/>
    <n v="10500000"/>
    <n v="0"/>
    <n v="0"/>
    <n v="0"/>
    <n v="0"/>
    <n v="0"/>
    <n v="10500000"/>
    <n v="0"/>
    <n v="0"/>
    <n v="0"/>
    <n v="0"/>
    <n v="0"/>
    <n v="10500000"/>
    <n v="42000000"/>
    <m/>
  </r>
  <r>
    <n v="3"/>
    <x v="2"/>
    <s v="3.2"/>
    <x v="12"/>
    <s v="3.2"/>
    <s v="Conocer de las amenazas y riesgos a fin de mitigarlos  ejecutando planes, programas y proyectos para su mitigación y para el potencial manejo,  permitiendo atender problemáticas sobre el uso del suelo y ocupación del territorio municipal, sobre todo en relación con la adecuada localización de la población y de infraestructuras de movilidad y transporte y de servicios públicos y de equipamientos frente a amenazas naturales y socio- naturales, esto de manera articulada con lo definido en el respectivo Esquema de Ordenamiento Territorial EOT y en  el Plan Municipal de Gestión del Riesgo."/>
    <s v="3.2.1"/>
    <x v="28"/>
    <n v="4503002"/>
    <s v="Servicio de educación informal"/>
    <n v="450300200"/>
    <s v="Personas capacitadas"/>
    <s v="Número"/>
    <m/>
    <n v="0"/>
    <n v="300"/>
    <n v="75"/>
    <n v="75"/>
    <n v="75"/>
    <n v="75"/>
    <n v="0"/>
    <n v="0"/>
    <n v="0"/>
    <n v="0"/>
    <n v="0"/>
    <n v="10500000"/>
    <n v="0"/>
    <n v="0"/>
    <n v="0"/>
    <n v="0"/>
    <n v="0"/>
    <n v="10500000"/>
    <n v="0"/>
    <n v="0"/>
    <n v="0"/>
    <n v="0"/>
    <n v="0"/>
    <n v="10500000"/>
    <n v="0"/>
    <n v="0"/>
    <n v="0"/>
    <n v="0"/>
    <n v="0"/>
    <n v="10500000"/>
    <n v="0"/>
    <n v="0"/>
    <n v="0"/>
    <n v="0"/>
    <n v="0"/>
    <n v="10500000"/>
    <n v="0"/>
    <n v="0"/>
    <n v="0"/>
    <n v="0"/>
    <n v="0"/>
    <n v="10500000"/>
    <n v="0"/>
    <n v="0"/>
    <n v="0"/>
    <n v="0"/>
    <n v="0"/>
    <n v="10500000"/>
    <n v="0"/>
    <n v="0"/>
    <n v="0"/>
    <n v="0"/>
    <n v="0"/>
    <n v="10500000"/>
    <n v="42000000"/>
    <m/>
  </r>
  <r>
    <n v="3"/>
    <x v="2"/>
    <s v="3.2"/>
    <x v="12"/>
    <s v="3.2"/>
    <s v="Conocer de las amenazas y riesgos a fin de mitigarlos  ejecutando planes, programas y proyectos para su mitigación y para el potencial manejo,  permitiendo atender problemáticas sobre el uso del suelo y ocupación del territorio municipal, sobre todo en relación con la adecuada localización de la población y de infraestructuras de movilidad y transporte y de servicios públicos y de equipamientos frente a amenazas naturales y socio- naturales, esto de manera articulada con lo definido en el respectivo Esquema de Ordenamiento Territorial EOT y en  el Plan Municipal de Gestión del Riesgo."/>
    <s v="3.2.1"/>
    <x v="28"/>
    <n v="4503004"/>
    <s v="Servicio de atención a emergencias y desastres"/>
    <n v="450300400"/>
    <s v="Emergencias y desastres atendidas"/>
    <s v="Número"/>
    <m/>
    <n v="0"/>
    <n v="4"/>
    <n v="4"/>
    <n v="4"/>
    <n v="4"/>
    <n v="4"/>
    <n v="0"/>
    <n v="0"/>
    <n v="0"/>
    <n v="0"/>
    <n v="0"/>
    <n v="10500000"/>
    <n v="0"/>
    <n v="0"/>
    <n v="0"/>
    <n v="0"/>
    <n v="0"/>
    <n v="10500000"/>
    <n v="0"/>
    <n v="0"/>
    <n v="0"/>
    <n v="0"/>
    <n v="0"/>
    <n v="10500000"/>
    <n v="0"/>
    <n v="0"/>
    <n v="0"/>
    <n v="0"/>
    <n v="0"/>
    <n v="10500000"/>
    <n v="0"/>
    <n v="0"/>
    <n v="0"/>
    <n v="0"/>
    <n v="0"/>
    <n v="10500000"/>
    <n v="0"/>
    <n v="0"/>
    <n v="0"/>
    <n v="0"/>
    <n v="0"/>
    <n v="10500000"/>
    <n v="0"/>
    <n v="0"/>
    <n v="0"/>
    <n v="0"/>
    <n v="0"/>
    <n v="10500000"/>
    <n v="0"/>
    <n v="0"/>
    <n v="0"/>
    <n v="0"/>
    <n v="0"/>
    <n v="10500000"/>
    <n v="42000000"/>
    <m/>
  </r>
  <r>
    <n v="3"/>
    <x v="2"/>
    <s v="3.2"/>
    <x v="12"/>
    <s v="3.2"/>
    <s v="Conocer de las amenazas y riesgos a fin de mitigarlos  ejecutando planes, programas y proyectos para su mitigación y para el potencial manejo,  permitiendo atender problemáticas sobre el uso del suelo y ocupación del territorio municipal, sobre todo en relación con la adecuada localización de la población y de infraestructuras de movilidad y transporte y de servicios públicos y de equipamientos frente a amenazas naturales y socio- naturales, esto de manera articulada con lo definido en el respectivo Esquema de Ordenamiento Territorial EOT y en  el Plan Municipal de Gestión del Riesgo."/>
    <s v="3.2.1"/>
    <x v="28"/>
    <n v="4503012"/>
    <s v="Servicio de orientación y comunicación a las víctimas"/>
    <n v="450301200"/>
    <s v="Solicitudes tramitadas"/>
    <s v="Número"/>
    <m/>
    <n v="0"/>
    <n v="50"/>
    <n v="13"/>
    <n v="12"/>
    <n v="12"/>
    <n v="13"/>
    <n v="0"/>
    <n v="0"/>
    <n v="0"/>
    <n v="0"/>
    <n v="0"/>
    <n v="10500000"/>
    <n v="0"/>
    <n v="0"/>
    <n v="0"/>
    <n v="0"/>
    <n v="0"/>
    <n v="10500000"/>
    <n v="0"/>
    <n v="0"/>
    <n v="0"/>
    <n v="0"/>
    <n v="0"/>
    <n v="10500000"/>
    <n v="0"/>
    <n v="0"/>
    <n v="0"/>
    <n v="0"/>
    <n v="0"/>
    <n v="10500000"/>
    <n v="0"/>
    <n v="0"/>
    <n v="0"/>
    <n v="0"/>
    <n v="0"/>
    <n v="10500000"/>
    <n v="0"/>
    <n v="0"/>
    <n v="0"/>
    <n v="0"/>
    <n v="0"/>
    <n v="10500000"/>
    <n v="0"/>
    <n v="0"/>
    <n v="0"/>
    <n v="0"/>
    <n v="0"/>
    <n v="10500000"/>
    <n v="0"/>
    <n v="0"/>
    <n v="0"/>
    <n v="0"/>
    <n v="0"/>
    <n v="10500000"/>
    <n v="42000000"/>
    <m/>
  </r>
  <r>
    <n v="4"/>
    <x v="3"/>
    <s v="4.1"/>
    <x v="13"/>
    <s v="4.1"/>
    <s v="Establecer canales de comunicación efectivos entre la Administración municipal y todos los organismos públicos y privados y su comunidad en general y realizar acciones encaminadas a fortalecer la imagen institucional mediante el manejo de los recursos públicos con transparente y responsabilidad; mejorando la capacidad administrativa del municipio garantizando confianza, transparencia, celeridad, eficiencia y seguridad para sus habitantes."/>
    <s v="4.1.1"/>
    <x v="29"/>
    <s v="0301001"/>
    <s v="Documentos de planeación"/>
    <s v="030100103"/>
    <s v="Documento de plan de desarrollo territorial elaborado"/>
    <s v="Número"/>
    <m/>
    <n v="0"/>
    <n v="1"/>
    <n v="1"/>
    <n v="0"/>
    <n v="0"/>
    <n v="0"/>
    <n v="3361875"/>
    <n v="0"/>
    <n v="0"/>
    <n v="0"/>
    <n v="0"/>
    <n v="187500"/>
    <n v="0"/>
    <n v="0"/>
    <n v="0"/>
    <n v="0"/>
    <n v="0"/>
    <n v="3549375"/>
    <n v="0"/>
    <n v="0"/>
    <n v="0"/>
    <n v="0"/>
    <n v="0"/>
    <n v="0"/>
    <n v="0"/>
    <n v="0"/>
    <n v="0"/>
    <n v="0"/>
    <n v="0"/>
    <n v="0"/>
    <n v="3361875"/>
    <n v="0"/>
    <n v="0"/>
    <n v="0"/>
    <n v="0"/>
    <n v="187500"/>
    <n v="0"/>
    <n v="0"/>
    <n v="0"/>
    <n v="0"/>
    <n v="0"/>
    <n v="3549375"/>
    <n v="3361875"/>
    <n v="0"/>
    <n v="0"/>
    <n v="0"/>
    <n v="0"/>
    <n v="187500"/>
    <n v="0"/>
    <n v="0"/>
    <n v="0"/>
    <n v="0"/>
    <n v="0"/>
    <n v="3549375"/>
    <n v="10648125"/>
    <m/>
  </r>
  <r>
    <n v="4"/>
    <x v="3"/>
    <s v="4.1"/>
    <x v="13"/>
    <s v="4.1"/>
    <s v="Establecer canales de comunicación efectivos entre la Administración municipal y todos los organismos públicos y privados y su comunidad en general y realizar acciones encaminadas a fortalecer la imagen institucional mediante el manejo de los recursos públicos con transparente y responsabilidad; mejorando la capacidad administrativa del municipio garantizando confianza, transparencia, celeridad, eficiencia y seguridad para sus habitantes."/>
    <s v="4.1.1"/>
    <x v="29"/>
    <s v="0301027"/>
    <s v="Servicio de asistencia técnica"/>
    <s v="030102702"/>
    <s v="Entidades apoyadas a través del servicio de asistencia técnica para la formulación, estructuración y gestión de proyectos de inversión"/>
    <s v="Número"/>
    <m/>
    <n v="0"/>
    <n v="1"/>
    <n v="1"/>
    <n v="1"/>
    <n v="1"/>
    <n v="1"/>
    <n v="3361875"/>
    <n v="0"/>
    <n v="0"/>
    <n v="0"/>
    <n v="0"/>
    <n v="187500"/>
    <n v="0"/>
    <n v="0"/>
    <n v="0"/>
    <n v="0"/>
    <n v="0"/>
    <n v="3549375"/>
    <n v="6723750"/>
    <n v="0"/>
    <n v="0"/>
    <n v="0"/>
    <n v="0"/>
    <n v="375000"/>
    <n v="0"/>
    <n v="0"/>
    <n v="0"/>
    <n v="0"/>
    <n v="0"/>
    <n v="7098750"/>
    <n v="3361875"/>
    <n v="0"/>
    <n v="0"/>
    <n v="0"/>
    <n v="0"/>
    <n v="187500"/>
    <n v="0"/>
    <n v="0"/>
    <n v="0"/>
    <n v="0"/>
    <n v="0"/>
    <n v="3549375"/>
    <n v="3361875"/>
    <n v="0"/>
    <n v="0"/>
    <n v="0"/>
    <n v="0"/>
    <n v="187500"/>
    <n v="0"/>
    <n v="0"/>
    <n v="0"/>
    <n v="0"/>
    <n v="0"/>
    <n v="3549375"/>
    <n v="17746875"/>
    <m/>
  </r>
  <r>
    <n v="4"/>
    <x v="3"/>
    <s v="4.1"/>
    <x v="13"/>
    <s v="4.1"/>
    <s v="Establecer canales de comunicación efectivos entre la Administración municipal y todos los organismos públicos y privados y su comunidad en general y realizar acciones encaminadas a fortalecer la imagen institucional mediante el manejo de los recursos públicos con transparente y responsabilidad; mejorando la capacidad administrativa del municipio garantizando confianza, transparencia, celeridad, eficiencia y seguridad para sus habitantes."/>
    <s v="4.1.1"/>
    <x v="29"/>
    <s v="0301028"/>
    <s v="Servicio de seguimiento a la inversión pública"/>
    <s v="030102800"/>
    <s v="Documentos de seguimiento a la inversión pública"/>
    <s v="Número"/>
    <m/>
    <n v="0"/>
    <n v="4"/>
    <n v="1"/>
    <n v="1"/>
    <n v="1"/>
    <n v="1"/>
    <n v="3361875"/>
    <n v="0"/>
    <n v="0"/>
    <n v="0"/>
    <n v="0"/>
    <n v="187500"/>
    <n v="0"/>
    <n v="0"/>
    <n v="0"/>
    <n v="0"/>
    <n v="0"/>
    <n v="3549375"/>
    <n v="3361875"/>
    <n v="0"/>
    <n v="0"/>
    <n v="0"/>
    <n v="0"/>
    <n v="187500"/>
    <n v="0"/>
    <n v="0"/>
    <n v="0"/>
    <n v="0"/>
    <n v="0"/>
    <n v="3549375"/>
    <n v="3361875"/>
    <n v="0"/>
    <n v="0"/>
    <n v="0"/>
    <n v="0"/>
    <n v="187500"/>
    <n v="0"/>
    <n v="0"/>
    <n v="0"/>
    <n v="0"/>
    <n v="0"/>
    <n v="3549375"/>
    <n v="3361875"/>
    <n v="0"/>
    <n v="0"/>
    <n v="0"/>
    <n v="0"/>
    <n v="187500"/>
    <n v="0"/>
    <n v="0"/>
    <n v="0"/>
    <n v="0"/>
    <n v="0"/>
    <n v="3549375"/>
    <n v="14197500"/>
    <m/>
  </r>
  <r>
    <n v="4"/>
    <x v="3"/>
    <s v="4.1"/>
    <x v="13"/>
    <s v="4.1"/>
    <s v="Establecer canales de comunicación efectivos entre la Administración municipal y todos los organismos públicos y privados y su comunidad en general y realizar acciones encaminadas a fortalecer la imagen institucional mediante el manejo de los recursos públicos con transparente y responsabilidad; mejorando la capacidad administrativa del municipio garantizando confianza, transparencia, celeridad, eficiencia y seguridad para sus habitantes."/>
    <s v="4.1.1"/>
    <x v="29"/>
    <s v="0301029"/>
    <s v="Base de datos para la focalización del gasto público"/>
    <s v="030102902"/>
    <s v="Sistemas de información implementados"/>
    <s v="Número"/>
    <m/>
    <n v="0"/>
    <n v="1"/>
    <n v="1"/>
    <n v="1"/>
    <n v="1"/>
    <n v="1"/>
    <n v="3361875"/>
    <n v="0"/>
    <n v="0"/>
    <n v="0"/>
    <n v="0"/>
    <n v="187500"/>
    <n v="0"/>
    <n v="0"/>
    <n v="0"/>
    <n v="0"/>
    <n v="0"/>
    <n v="3549375"/>
    <n v="3361875"/>
    <n v="0"/>
    <n v="0"/>
    <n v="0"/>
    <n v="0"/>
    <n v="187500"/>
    <n v="0"/>
    <n v="0"/>
    <n v="0"/>
    <n v="0"/>
    <n v="0"/>
    <n v="3549375"/>
    <n v="3361875"/>
    <n v="0"/>
    <n v="0"/>
    <n v="0"/>
    <n v="0"/>
    <n v="187500"/>
    <n v="0"/>
    <n v="0"/>
    <n v="0"/>
    <n v="0"/>
    <n v="0"/>
    <n v="3549375"/>
    <n v="3361875"/>
    <n v="0"/>
    <n v="0"/>
    <n v="0"/>
    <n v="0"/>
    <n v="187500"/>
    <n v="0"/>
    <n v="0"/>
    <n v="0"/>
    <n v="0"/>
    <n v="0"/>
    <n v="3549375"/>
    <n v="14197500"/>
    <m/>
  </r>
  <r>
    <n v="4"/>
    <x v="3"/>
    <s v="4.1"/>
    <x v="13"/>
    <s v="4.1"/>
    <s v="Establecer canales de comunicación efectivos entre la Administración municipal y todos los organismos públicos y privados y su comunidad en general y realizar acciones encaminadas a fortalecer la imagen institucional mediante el manejo de los recursos públicos con transparente y responsabilidad; mejorando la capacidad administrativa del municipio garantizando confianza, transparencia, celeridad, eficiencia y seguridad para sus habitantes."/>
    <s v="4.1.1"/>
    <x v="29"/>
    <s v="0304002"/>
    <s v="Documentos de lineamientos técnicos"/>
    <n v="30400200"/>
    <s v="Documentos de lineamientos técnicos en compras y contratación elaborados"/>
    <s v="Número"/>
    <m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3361875"/>
    <n v="0"/>
    <n v="0"/>
    <n v="0"/>
    <n v="0"/>
    <n v="187500"/>
    <n v="0"/>
    <n v="0"/>
    <n v="0"/>
    <n v="0"/>
    <n v="0"/>
    <n v="3549375"/>
    <n v="3361875"/>
    <n v="0"/>
    <n v="0"/>
    <n v="0"/>
    <n v="0"/>
    <n v="187500"/>
    <n v="0"/>
    <n v="0"/>
    <n v="0"/>
    <n v="0"/>
    <n v="0"/>
    <n v="3549375"/>
    <n v="3361875"/>
    <n v="0"/>
    <n v="0"/>
    <n v="0"/>
    <n v="0"/>
    <n v="187500"/>
    <n v="0"/>
    <n v="0"/>
    <n v="0"/>
    <n v="0"/>
    <n v="0"/>
    <n v="3549375"/>
    <n v="10648125"/>
    <m/>
  </r>
  <r>
    <n v="4"/>
    <x v="3"/>
    <s v="4.1"/>
    <x v="13"/>
    <s v="4.1"/>
    <s v="Establecer canales de comunicación efectivos entre la Administración municipal y todos los organismos públicos y privados y su comunidad en general y realizar acciones encaminadas a fortalecer la imagen institucional mediante el manejo de los recursos públicos con transparente y responsabilidad; mejorando la capacidad administrativa del municipio garantizando confianza, transparencia, celeridad, eficiencia y seguridad para sus habitantes."/>
    <s v="4.1.1"/>
    <x v="29"/>
    <s v="0304009"/>
    <s v="Servicio de información para la compra pública"/>
    <n v="30400900"/>
    <s v="Disponibilidad del servicio"/>
    <s v="Porcentaje"/>
    <m/>
    <n v="0"/>
    <n v="100"/>
    <n v="25"/>
    <n v="25"/>
    <n v="25"/>
    <n v="25"/>
    <n v="6723750"/>
    <n v="0"/>
    <n v="0"/>
    <n v="0"/>
    <n v="0"/>
    <n v="375000"/>
    <n v="0"/>
    <n v="0"/>
    <n v="0"/>
    <n v="0"/>
    <n v="0"/>
    <n v="7098750"/>
    <n v="3361875"/>
    <n v="0"/>
    <n v="0"/>
    <n v="0"/>
    <n v="0"/>
    <n v="187500"/>
    <n v="0"/>
    <n v="0"/>
    <n v="0"/>
    <n v="0"/>
    <n v="0"/>
    <n v="3549375"/>
    <n v="3361875"/>
    <n v="0"/>
    <n v="0"/>
    <n v="0"/>
    <n v="0"/>
    <n v="187500"/>
    <n v="0"/>
    <n v="0"/>
    <n v="0"/>
    <n v="0"/>
    <n v="0"/>
    <n v="3549375"/>
    <n v="3361875"/>
    <n v="0"/>
    <n v="0"/>
    <n v="0"/>
    <n v="0"/>
    <n v="187500"/>
    <n v="0"/>
    <n v="0"/>
    <n v="0"/>
    <n v="0"/>
    <n v="0"/>
    <n v="3549375"/>
    <n v="17746875"/>
    <m/>
  </r>
  <r>
    <n v="4"/>
    <x v="3"/>
    <s v="4.1"/>
    <x v="13"/>
    <s v="4.1"/>
    <s v="Establecer canales de comunicación efectivos entre la Administración municipal y todos los organismos públicos y privados y su comunidad en general y realizar acciones encaminadas a fortalecer la imagen institucional mediante el manejo de los recursos públicos con transparente y responsabilidad; mejorando la capacidad administrativa del municipio garantizando confianza, transparencia, celeridad, eficiencia y seguridad para sus habitantes."/>
    <s v="4.1.1"/>
    <x v="29"/>
    <s v="0404001"/>
    <s v="Servicio de actualización catastral"/>
    <s v="040400100"/>
    <s v="Predios catastralmente actualizados"/>
    <s v="Número"/>
    <m/>
    <n v="0"/>
    <n v="200"/>
    <n v="50"/>
    <n v="50"/>
    <n v="50"/>
    <n v="50"/>
    <n v="3361875"/>
    <n v="0"/>
    <n v="0"/>
    <n v="0"/>
    <n v="0"/>
    <n v="187500"/>
    <n v="0"/>
    <n v="0"/>
    <n v="0"/>
    <n v="0"/>
    <n v="0"/>
    <n v="3549375"/>
    <n v="3361875"/>
    <n v="0"/>
    <n v="0"/>
    <n v="0"/>
    <n v="0"/>
    <n v="187500"/>
    <n v="0"/>
    <n v="0"/>
    <n v="0"/>
    <n v="0"/>
    <n v="0"/>
    <n v="3549375"/>
    <n v="3361875"/>
    <n v="0"/>
    <n v="0"/>
    <n v="0"/>
    <n v="0"/>
    <n v="187500"/>
    <n v="0"/>
    <n v="0"/>
    <n v="0"/>
    <n v="0"/>
    <n v="0"/>
    <n v="3549375"/>
    <n v="3361875"/>
    <n v="0"/>
    <n v="0"/>
    <n v="0"/>
    <n v="0"/>
    <n v="187500"/>
    <n v="0"/>
    <n v="0"/>
    <n v="0"/>
    <n v="0"/>
    <n v="0"/>
    <n v="3549375"/>
    <n v="14197500"/>
    <m/>
  </r>
  <r>
    <n v="4"/>
    <x v="3"/>
    <s v="4.1"/>
    <x v="13"/>
    <s v="4.1"/>
    <s v="Establecer canales de comunicación efectivos entre la Administración municipal y todos los organismos públicos y privados y su comunidad en general y realizar acciones encaminadas a fortalecer la imagen institucional mediante el manejo de los recursos públicos con transparente y responsabilidad; mejorando la capacidad administrativa del municipio garantizando confianza, transparencia, celeridad, eficiencia y seguridad para sus habitantes."/>
    <s v="4.1.1"/>
    <x v="29"/>
    <s v="0404002"/>
    <s v="Servicio de conservación catastral"/>
    <s v="040400200"/>
    <s v="Mutaciones catastrales realizadas"/>
    <s v="Número"/>
    <m/>
    <n v="0"/>
    <n v="50"/>
    <n v="10"/>
    <n v="10"/>
    <n v="15"/>
    <n v="15"/>
    <n v="3361875"/>
    <n v="0"/>
    <n v="0"/>
    <n v="0"/>
    <n v="0"/>
    <n v="187500"/>
    <n v="0"/>
    <n v="0"/>
    <n v="0"/>
    <n v="0"/>
    <n v="0"/>
    <n v="3549375"/>
    <n v="3361875"/>
    <n v="0"/>
    <n v="0"/>
    <n v="0"/>
    <n v="0"/>
    <n v="187500"/>
    <n v="0"/>
    <n v="0"/>
    <n v="0"/>
    <n v="0"/>
    <n v="0"/>
    <n v="3549375"/>
    <n v="3361875"/>
    <n v="0"/>
    <n v="0"/>
    <n v="0"/>
    <n v="0"/>
    <n v="187500"/>
    <n v="0"/>
    <n v="0"/>
    <n v="0"/>
    <n v="0"/>
    <n v="0"/>
    <n v="3549375"/>
    <n v="3361875"/>
    <n v="0"/>
    <n v="0"/>
    <n v="0"/>
    <n v="0"/>
    <n v="187500"/>
    <n v="0"/>
    <n v="0"/>
    <n v="0"/>
    <n v="0"/>
    <n v="0"/>
    <n v="3549375"/>
    <n v="14197500"/>
    <m/>
  </r>
  <r>
    <n v="4"/>
    <x v="3"/>
    <s v="4.1"/>
    <x v="13"/>
    <s v="4.1"/>
    <s v="Establecer canales de comunicación efectivos entre la Administración municipal y todos los organismos públicos y privados y su comunidad en general y realizar acciones encaminadas a fortalecer la imagen institucional mediante el manejo de los recursos públicos con transparente y responsabilidad; mejorando la capacidad administrativa del municipio garantizando confianza, transparencia, celeridad, eficiencia y seguridad para sus habitantes."/>
    <s v="4.1.1"/>
    <x v="29"/>
    <s v="0404004"/>
    <s v="Servicio de Información Catastral"/>
    <s v="040400403"/>
    <s v="Mutaciones realizadas"/>
    <s v="Número"/>
    <m/>
    <n v="0"/>
    <n v="400"/>
    <n v="100"/>
    <n v="100"/>
    <n v="100"/>
    <n v="100"/>
    <n v="3361875"/>
    <n v="0"/>
    <n v="0"/>
    <n v="0"/>
    <n v="0"/>
    <n v="187500"/>
    <n v="0"/>
    <n v="0"/>
    <n v="0"/>
    <n v="0"/>
    <n v="0"/>
    <n v="3549375"/>
    <n v="3361875"/>
    <n v="0"/>
    <n v="0"/>
    <n v="0"/>
    <n v="0"/>
    <n v="187500"/>
    <n v="0"/>
    <n v="0"/>
    <n v="0"/>
    <n v="0"/>
    <n v="0"/>
    <n v="3549375"/>
    <n v="3361875"/>
    <n v="0"/>
    <n v="0"/>
    <n v="0"/>
    <n v="0"/>
    <n v="187500"/>
    <n v="0"/>
    <n v="0"/>
    <n v="0"/>
    <n v="0"/>
    <n v="0"/>
    <n v="3549375"/>
    <n v="3361875"/>
    <n v="0"/>
    <n v="0"/>
    <n v="0"/>
    <n v="0"/>
    <n v="187500"/>
    <n v="0"/>
    <n v="0"/>
    <n v="0"/>
    <n v="0"/>
    <n v="0"/>
    <n v="3549375"/>
    <n v="14197500"/>
    <m/>
  </r>
  <r>
    <n v="4"/>
    <x v="3"/>
    <s v="4.1"/>
    <x v="13"/>
    <s v="4.1"/>
    <s v="Establecer canales de comunicación efectivos entre la Administración municipal y todos los organismos públicos y privados y su comunidad en general y realizar acciones encaminadas a fortalecer la imagen institucional mediante el manejo de los recursos públicos con transparente y responsabilidad; mejorando la capacidad administrativa del municipio garantizando confianza, transparencia, celeridad, eficiencia y seguridad para sus habitantes."/>
    <s v="4.1.1"/>
    <x v="29"/>
    <s v="0404007"/>
    <s v="Servicio de avalúos "/>
    <s v="040400700"/>
    <s v="Avalúos realizados"/>
    <s v="Número"/>
    <m/>
    <n v="0"/>
    <n v="2"/>
    <n v="0"/>
    <n v="1"/>
    <n v="1"/>
    <n v="0"/>
    <n v="0"/>
    <n v="0"/>
    <n v="0"/>
    <n v="0"/>
    <n v="0"/>
    <n v="0"/>
    <n v="0"/>
    <n v="0"/>
    <n v="0"/>
    <n v="0"/>
    <n v="0"/>
    <n v="0"/>
    <n v="3361875"/>
    <n v="0"/>
    <n v="0"/>
    <n v="0"/>
    <n v="0"/>
    <n v="187500"/>
    <n v="0"/>
    <n v="0"/>
    <n v="0"/>
    <n v="0"/>
    <n v="0"/>
    <n v="3549375"/>
    <n v="3361875"/>
    <n v="0"/>
    <n v="0"/>
    <n v="0"/>
    <n v="0"/>
    <n v="187500"/>
    <n v="0"/>
    <n v="0"/>
    <n v="0"/>
    <n v="0"/>
    <n v="0"/>
    <n v="3549375"/>
    <n v="3361875"/>
    <n v="0"/>
    <n v="0"/>
    <n v="0"/>
    <n v="0"/>
    <n v="187500"/>
    <n v="0"/>
    <n v="0"/>
    <n v="0"/>
    <n v="0"/>
    <n v="0"/>
    <n v="3549375"/>
    <n v="10648125"/>
    <m/>
  </r>
  <r>
    <n v="4"/>
    <x v="3"/>
    <s v="4.1"/>
    <x v="13"/>
    <s v="4.1"/>
    <s v="Establecer canales de comunicación efectivos entre la Administración municipal y todos los organismos públicos y privados y su comunidad en general y realizar acciones encaminadas a fortalecer la imagen institucional mediante el manejo de los recursos públicos con transparente y responsabilidad; mejorando la capacidad administrativa del municipio garantizando confianza, transparencia, celeridad, eficiencia y seguridad para sus habitantes."/>
    <s v="4.1.1"/>
    <x v="29"/>
    <s v="0504002"/>
    <s v="Servicio de evaluación del desempeño laboral"/>
    <s v="050400200"/>
    <s v="Instrumentos de evaluación del desempeño laboral implementados"/>
    <s v="Número"/>
    <m/>
    <n v="4"/>
    <n v="4"/>
    <n v="1"/>
    <n v="1"/>
    <n v="1"/>
    <n v="1"/>
    <n v="6723750"/>
    <n v="0"/>
    <n v="0"/>
    <n v="0"/>
    <n v="0"/>
    <n v="375000"/>
    <n v="0"/>
    <n v="0"/>
    <n v="0"/>
    <n v="0"/>
    <n v="0"/>
    <n v="7098750"/>
    <n v="3361875"/>
    <n v="0"/>
    <n v="0"/>
    <n v="0"/>
    <n v="0"/>
    <n v="187500"/>
    <n v="0"/>
    <n v="0"/>
    <n v="0"/>
    <n v="0"/>
    <n v="0"/>
    <n v="3549375"/>
    <n v="3361875"/>
    <n v="0"/>
    <n v="0"/>
    <n v="0"/>
    <n v="0"/>
    <n v="187500"/>
    <n v="0"/>
    <n v="0"/>
    <n v="0"/>
    <n v="0"/>
    <n v="0"/>
    <n v="3549375"/>
    <n v="3361875"/>
    <n v="0"/>
    <n v="0"/>
    <n v="0"/>
    <n v="0"/>
    <n v="187500"/>
    <n v="0"/>
    <n v="0"/>
    <n v="0"/>
    <n v="0"/>
    <n v="0"/>
    <n v="3549375"/>
    <n v="17746875"/>
    <m/>
  </r>
  <r>
    <n v="4"/>
    <x v="3"/>
    <s v="4.1"/>
    <x v="13"/>
    <s v="4.1"/>
    <s v="Establecer canales de comunicación efectivos entre la Administración municipal y todos los organismos públicos y privados y su comunidad en general y realizar acciones encaminadas a fortalecer la imagen institucional mediante el manejo de los recursos públicos con transparente y responsabilidad; mejorando la capacidad administrativa del municipio garantizando confianza, transparencia, celeridad, eficiencia y seguridad para sus habitantes."/>
    <s v="4.1.1"/>
    <x v="29"/>
    <s v="0505037"/>
    <s v="Sistema de Control Interno"/>
    <s v="050503700"/>
    <s v="Entidades con sistema de control interno implementado y fortalecido"/>
    <s v="Número"/>
    <m/>
    <n v="1"/>
    <n v="1"/>
    <n v="1"/>
    <n v="1"/>
    <n v="1"/>
    <n v="1"/>
    <n v="3361875"/>
    <n v="0"/>
    <n v="0"/>
    <n v="0"/>
    <n v="0"/>
    <n v="187500"/>
    <n v="0"/>
    <n v="0"/>
    <n v="0"/>
    <n v="0"/>
    <n v="0"/>
    <n v="3549375"/>
    <n v="3361875"/>
    <n v="0"/>
    <n v="0"/>
    <n v="0"/>
    <n v="0"/>
    <n v="187500"/>
    <n v="0"/>
    <n v="0"/>
    <n v="0"/>
    <n v="0"/>
    <n v="0"/>
    <n v="3549375"/>
    <n v="3361875"/>
    <n v="0"/>
    <n v="0"/>
    <n v="0"/>
    <n v="0"/>
    <n v="187500"/>
    <n v="0"/>
    <n v="0"/>
    <n v="0"/>
    <n v="0"/>
    <n v="0"/>
    <n v="3549375"/>
    <n v="3361875"/>
    <n v="0"/>
    <n v="0"/>
    <n v="0"/>
    <n v="0"/>
    <n v="187500"/>
    <n v="0"/>
    <n v="0"/>
    <n v="0"/>
    <n v="0"/>
    <n v="0"/>
    <n v="3549375"/>
    <n v="14197500"/>
    <m/>
  </r>
  <r>
    <n v="4"/>
    <x v="3"/>
    <s v="4.1"/>
    <x v="13"/>
    <s v="4.1"/>
    <s v="Establecer canales de comunicación efectivos entre la Administración municipal y todos los organismos públicos y privados y su comunidad en general y realizar acciones encaminadas a fortalecer la imagen institucional mediante el manejo de los recursos públicos con transparente y responsabilidad; mejorando la capacidad administrativa del municipio garantizando confianza, transparencia, celeridad, eficiencia y seguridad para sus habitantes."/>
    <s v="4.1.1"/>
    <x v="29"/>
    <s v="0505008"/>
    <s v="Servicio de Asistencia Técnica en la gestión y administración estratégica de Personal"/>
    <s v="050500801"/>
    <s v="Entidades territoriales asesoradas en la gestión y administración estratégica de personal"/>
    <s v="Número"/>
    <m/>
    <n v="1"/>
    <n v="1"/>
    <n v="1"/>
    <n v="1"/>
    <n v="1"/>
    <n v="1"/>
    <n v="3361875"/>
    <n v="0"/>
    <n v="0"/>
    <n v="0"/>
    <n v="0"/>
    <n v="187500"/>
    <n v="0"/>
    <n v="0"/>
    <n v="0"/>
    <n v="0"/>
    <n v="0"/>
    <n v="3549375"/>
    <n v="3361875"/>
    <n v="0"/>
    <n v="0"/>
    <n v="0"/>
    <n v="0"/>
    <n v="187500"/>
    <n v="0"/>
    <n v="0"/>
    <n v="0"/>
    <n v="0"/>
    <n v="0"/>
    <n v="3549375"/>
    <n v="3361875"/>
    <n v="0"/>
    <n v="0"/>
    <n v="0"/>
    <n v="0"/>
    <n v="187500"/>
    <n v="0"/>
    <n v="0"/>
    <n v="0"/>
    <n v="0"/>
    <n v="0"/>
    <n v="3549375"/>
    <n v="3361875"/>
    <n v="0"/>
    <n v="0"/>
    <n v="0"/>
    <n v="0"/>
    <n v="187500"/>
    <n v="0"/>
    <n v="0"/>
    <n v="0"/>
    <n v="0"/>
    <n v="0"/>
    <n v="3549375"/>
    <n v="14197500"/>
    <m/>
  </r>
  <r>
    <n v="4"/>
    <x v="3"/>
    <s v="4.1"/>
    <x v="13"/>
    <s v="4.1"/>
    <s v="Establecer canales de comunicación efectivos entre la Administración municipal y todos los organismos públicos y privados y su comunidad en general y realizar acciones encaminadas a fortalecer la imagen institucional mediante el manejo de los recursos públicos con transparente y responsabilidad; mejorando la capacidad administrativa del municipio garantizando confianza, transparencia, celeridad, eficiencia y seguridad para sus habitantes."/>
    <s v="4.1.1"/>
    <x v="29"/>
    <s v="1301005"/>
    <s v="Servicio de divulgación en materia fiscal y financiera"/>
    <s v="130100500"/>
    <s v="Asesorías y capacitaciones realizadas "/>
    <s v="Número"/>
    <m/>
    <n v="0"/>
    <n v="4"/>
    <n v="1"/>
    <n v="1"/>
    <n v="1"/>
    <n v="1"/>
    <n v="3361875"/>
    <n v="0"/>
    <n v="0"/>
    <n v="0"/>
    <n v="0"/>
    <n v="187500"/>
    <n v="0"/>
    <n v="0"/>
    <n v="0"/>
    <n v="0"/>
    <n v="0"/>
    <n v="3549375"/>
    <n v="3361875"/>
    <n v="0"/>
    <n v="0"/>
    <n v="0"/>
    <n v="0"/>
    <n v="187500"/>
    <n v="0"/>
    <n v="0"/>
    <n v="0"/>
    <n v="0"/>
    <n v="0"/>
    <n v="3549375"/>
    <n v="3361875"/>
    <n v="0"/>
    <n v="0"/>
    <n v="0"/>
    <n v="0"/>
    <n v="187500"/>
    <n v="0"/>
    <n v="0"/>
    <n v="0"/>
    <n v="0"/>
    <n v="0"/>
    <n v="3549375"/>
    <n v="3361875"/>
    <n v="0"/>
    <n v="0"/>
    <n v="0"/>
    <n v="0"/>
    <n v="187500"/>
    <n v="0"/>
    <n v="0"/>
    <n v="0"/>
    <n v="0"/>
    <n v="0"/>
    <n v="3549375"/>
    <n v="14197500"/>
    <m/>
  </r>
  <r>
    <n v="4"/>
    <x v="3"/>
    <s v="4.1"/>
    <x v="13"/>
    <s v="4.1"/>
    <s v="Establecer canales de comunicación efectivos entre la Administración municipal y todos los organismos públicos y privados y su comunidad en general y realizar acciones encaminadas a fortalecer la imagen institucional mediante el manejo de los recursos públicos con transparente y responsabilidad; mejorando la capacidad administrativa del municipio garantizando confianza, transparencia, celeridad, eficiencia y seguridad para sus habitantes."/>
    <s v="4.1.1"/>
    <x v="29"/>
    <s v="1301007"/>
    <s v="Servicios de información y gestión misionales fortalecidos"/>
    <s v="130100700"/>
    <s v="Soluciones informáticas implementadas "/>
    <s v="Número"/>
    <m/>
    <n v="4"/>
    <n v="4"/>
    <n v="1"/>
    <n v="1"/>
    <n v="1"/>
    <n v="1"/>
    <n v="6723750"/>
    <n v="0"/>
    <n v="0"/>
    <n v="0"/>
    <n v="0"/>
    <n v="375000"/>
    <n v="0"/>
    <n v="0"/>
    <n v="0"/>
    <n v="0"/>
    <n v="0"/>
    <n v="7098750"/>
    <n v="6723750"/>
    <n v="0"/>
    <n v="0"/>
    <n v="0"/>
    <n v="0"/>
    <n v="375000"/>
    <n v="0"/>
    <n v="0"/>
    <n v="0"/>
    <n v="0"/>
    <n v="0"/>
    <n v="7098750"/>
    <n v="3361875"/>
    <n v="0"/>
    <n v="0"/>
    <n v="0"/>
    <n v="0"/>
    <n v="187500"/>
    <n v="0"/>
    <n v="0"/>
    <n v="0"/>
    <n v="0"/>
    <n v="0"/>
    <n v="3549375"/>
    <n v="3361875"/>
    <n v="0"/>
    <n v="0"/>
    <n v="0"/>
    <n v="0"/>
    <n v="187500"/>
    <n v="0"/>
    <n v="0"/>
    <n v="0"/>
    <n v="0"/>
    <n v="0"/>
    <n v="3549375"/>
    <n v="21296250"/>
    <m/>
  </r>
  <r>
    <n v="4"/>
    <x v="3"/>
    <s v="4.1"/>
    <x v="13"/>
    <s v="4.1"/>
    <s v="Establecer canales de comunicación efectivos entre la Administración municipal y todos los organismos públicos y privados y su comunidad en general y realizar acciones encaminadas a fortalecer la imagen institucional mediante el manejo de los recursos públicos con transparente y responsabilidad; mejorando la capacidad administrativa del municipio garantizando confianza, transparencia, celeridad, eficiencia y seguridad para sus habitantes."/>
    <s v="4.1.2"/>
    <x v="30"/>
    <n v="4002012"/>
    <s v="Servicio de apoyo financiero en planes de desarrollo urbano y ordenamiento territorial"/>
    <n v="400201200"/>
    <s v="Planes de desarrollo urbano y ordenamiento territorial financiados"/>
    <s v="Número"/>
    <m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61875"/>
    <n v="0"/>
    <n v="0"/>
    <n v="0"/>
    <n v="0"/>
    <n v="187500"/>
    <n v="0"/>
    <n v="0"/>
    <n v="0"/>
    <n v="0"/>
    <n v="0"/>
    <n v="3549375"/>
    <n v="3361875"/>
    <n v="0"/>
    <n v="0"/>
    <n v="0"/>
    <n v="0"/>
    <n v="187500"/>
    <n v="0"/>
    <n v="0"/>
    <n v="0"/>
    <n v="0"/>
    <n v="0"/>
    <n v="3549375"/>
    <n v="7098750"/>
    <m/>
  </r>
  <r>
    <n v="4"/>
    <x v="3"/>
    <s v="4.2"/>
    <x v="14"/>
    <s v="4.2"/>
    <s v="Disponer de una infraestructura administrativa y bienes de uso público de propiedad del municipio adecuados para la prestación de servicios con calidad y eficiencia"/>
    <s v="4.2.1"/>
    <x v="31"/>
    <n v="4002020"/>
    <s v="Espacio público adecuado"/>
    <n v="400202000"/>
    <s v="Espacio público adecuado"/>
    <s v="Metro cuadrado"/>
    <m/>
    <n v="0"/>
    <n v="3200"/>
    <n v="800"/>
    <n v="800"/>
    <n v="800"/>
    <n v="800"/>
    <n v="0"/>
    <n v="0"/>
    <n v="0"/>
    <n v="0"/>
    <n v="0"/>
    <n v="37500000"/>
    <n v="0"/>
    <n v="0"/>
    <n v="0"/>
    <n v="0"/>
    <n v="0"/>
    <n v="37500000"/>
    <n v="0"/>
    <n v="0"/>
    <n v="0"/>
    <n v="0"/>
    <n v="0"/>
    <n v="37500000"/>
    <n v="0"/>
    <n v="0"/>
    <n v="0"/>
    <n v="0"/>
    <n v="0"/>
    <n v="37500000"/>
    <n v="0"/>
    <n v="0"/>
    <n v="0"/>
    <n v="0"/>
    <n v="0"/>
    <n v="37500000"/>
    <n v="0"/>
    <n v="0"/>
    <n v="0"/>
    <n v="0"/>
    <n v="0"/>
    <n v="37500000"/>
    <n v="0"/>
    <n v="0"/>
    <n v="0"/>
    <n v="0"/>
    <n v="0"/>
    <n v="37500000"/>
    <n v="0"/>
    <n v="0"/>
    <n v="0"/>
    <n v="0"/>
    <n v="0"/>
    <n v="37500000"/>
    <n v="150000000"/>
    <m/>
  </r>
  <r>
    <n v="4"/>
    <x v="3"/>
    <s v="4.2"/>
    <x v="14"/>
    <s v="4.2"/>
    <s v="Disponer de una infraestructura administrativa y bienes de uso público de propiedad del municipio adecuados para la prestación de servicios con calidad y eficiencia"/>
    <s v="4.2.1"/>
    <x v="31"/>
    <n v="4002022"/>
    <s v="Parques mantenidos"/>
    <n v="400202200"/>
    <s v="Parques mantenidos"/>
    <s v="Metro cuadrado"/>
    <m/>
    <n v="0"/>
    <n v="12800"/>
    <n v="3200"/>
    <n v="3200"/>
    <n v="3200"/>
    <n v="3200"/>
    <n v="0"/>
    <n v="0"/>
    <n v="0"/>
    <n v="0"/>
    <n v="0"/>
    <n v="37500000"/>
    <n v="0"/>
    <n v="0"/>
    <n v="0"/>
    <n v="0"/>
    <n v="0"/>
    <n v="37500000"/>
    <n v="0"/>
    <n v="0"/>
    <n v="0"/>
    <n v="0"/>
    <n v="0"/>
    <n v="37500000"/>
    <n v="0"/>
    <n v="0"/>
    <n v="0"/>
    <n v="0"/>
    <n v="0"/>
    <n v="37500000"/>
    <n v="0"/>
    <n v="0"/>
    <n v="0"/>
    <n v="0"/>
    <n v="0"/>
    <n v="37500000"/>
    <n v="0"/>
    <n v="0"/>
    <n v="0"/>
    <n v="0"/>
    <n v="0"/>
    <n v="37500000"/>
    <n v="0"/>
    <n v="0"/>
    <n v="0"/>
    <n v="0"/>
    <n v="0"/>
    <n v="37500000"/>
    <n v="0"/>
    <n v="0"/>
    <n v="0"/>
    <n v="0"/>
    <n v="0"/>
    <n v="37500000"/>
    <n v="150000000"/>
    <m/>
  </r>
  <r>
    <n v="4"/>
    <x v="3"/>
    <s v="4.2"/>
    <x v="14"/>
    <s v="4.2"/>
    <s v="Disponer de una infraestructura administrativa y bienes de uso público de propiedad del municipio adecuados para la prestación de servicios con calidad y eficiencia"/>
    <s v="4.2.1"/>
    <x v="31"/>
    <n v="4002023"/>
    <s v="Parques mejorados"/>
    <n v="400202300"/>
    <s v="Parques mejorados"/>
    <s v="Metro cuadrado"/>
    <m/>
    <n v="0"/>
    <n v="6400"/>
    <n v="1600"/>
    <n v="1600"/>
    <n v="1600"/>
    <n v="1600"/>
    <n v="0"/>
    <n v="0"/>
    <n v="0"/>
    <n v="0"/>
    <n v="0"/>
    <n v="37500000"/>
    <n v="0"/>
    <n v="0"/>
    <n v="0"/>
    <n v="0"/>
    <n v="0"/>
    <n v="37500000"/>
    <n v="0"/>
    <n v="0"/>
    <n v="0"/>
    <n v="0"/>
    <n v="0"/>
    <n v="37500000"/>
    <n v="0"/>
    <n v="0"/>
    <n v="0"/>
    <n v="0"/>
    <n v="0"/>
    <n v="37500000"/>
    <n v="0"/>
    <n v="0"/>
    <n v="0"/>
    <n v="0"/>
    <n v="0"/>
    <n v="37500000"/>
    <n v="0"/>
    <n v="0"/>
    <n v="0"/>
    <n v="0"/>
    <n v="0"/>
    <n v="37500000"/>
    <n v="0"/>
    <n v="0"/>
    <n v="0"/>
    <n v="0"/>
    <n v="0"/>
    <n v="37500000"/>
    <n v="0"/>
    <n v="0"/>
    <n v="0"/>
    <n v="0"/>
    <n v="0"/>
    <n v="37500000"/>
    <n v="150000000"/>
    <m/>
  </r>
  <r>
    <n v="4"/>
    <x v="3"/>
    <s v="4.2"/>
    <x v="14"/>
    <s v="4.2"/>
    <s v="Disponer de una infraestructura administrativa y bienes de uso público de propiedad del municipio adecuados para la prestación de servicios con calidad y eficiencia"/>
    <s v="4.2.1"/>
    <x v="31"/>
    <n v="4002026"/>
    <s v="Zonas verdes mantenidas"/>
    <n v="400202600"/>
    <s v="Zonas verdes mantenidas"/>
    <s v="Metro cuadrado"/>
    <m/>
    <n v="0"/>
    <n v="6400"/>
    <n v="1600"/>
    <n v="1600"/>
    <n v="1600"/>
    <n v="1600"/>
    <n v="0"/>
    <n v="0"/>
    <n v="0"/>
    <n v="0"/>
    <n v="0"/>
    <n v="37500000"/>
    <n v="0"/>
    <n v="0"/>
    <n v="0"/>
    <n v="0"/>
    <n v="0"/>
    <n v="37500000"/>
    <n v="0"/>
    <n v="0"/>
    <n v="0"/>
    <n v="0"/>
    <n v="0"/>
    <n v="37500000"/>
    <n v="0"/>
    <n v="0"/>
    <n v="0"/>
    <n v="0"/>
    <n v="0"/>
    <n v="37500000"/>
    <n v="0"/>
    <n v="0"/>
    <n v="0"/>
    <n v="0"/>
    <n v="0"/>
    <n v="37500000"/>
    <n v="0"/>
    <n v="0"/>
    <n v="0"/>
    <n v="0"/>
    <n v="0"/>
    <n v="37500000"/>
    <n v="0"/>
    <n v="0"/>
    <n v="0"/>
    <n v="0"/>
    <n v="0"/>
    <n v="37500000"/>
    <n v="0"/>
    <n v="0"/>
    <n v="0"/>
    <n v="0"/>
    <n v="0"/>
    <n v="37500000"/>
    <n v="150000000"/>
    <m/>
  </r>
  <r>
    <n v="4"/>
    <x v="3"/>
    <s v="4.3"/>
    <x v="15"/>
    <s v="4.3"/>
    <s v="Mejorar la capacidad de reacción y respuesta de los entes de seguridad en las situaciones de alteración del orden público y en la protección de la vida, honra y bienes de la comunidad Angelopolitana"/>
    <s v="4.3.1"/>
    <x v="32"/>
    <n v="1202012"/>
    <s v="Servicio de educación informal en temas de acceso a la justicia"/>
    <n v="120201200"/>
    <s v="Personas capacitadas"/>
    <s v="Número"/>
    <m/>
    <n v="0"/>
    <n v="150"/>
    <n v="35"/>
    <n v="40"/>
    <n v="35"/>
    <n v="40"/>
    <n v="13571428.571428571"/>
    <n v="0"/>
    <n v="0"/>
    <n v="0"/>
    <n v="0"/>
    <n v="21845364.142857142"/>
    <n v="0"/>
    <n v="0"/>
    <n v="0"/>
    <n v="0"/>
    <n v="0"/>
    <n v="35416792.714285716"/>
    <n v="13571428.571428571"/>
    <n v="0"/>
    <n v="0"/>
    <n v="0"/>
    <n v="0"/>
    <n v="21845364.142857142"/>
    <n v="0"/>
    <n v="0"/>
    <n v="0"/>
    <n v="0"/>
    <n v="0"/>
    <n v="35416792.714285716"/>
    <n v="13571428.571428571"/>
    <n v="0"/>
    <n v="0"/>
    <n v="0"/>
    <n v="0"/>
    <n v="21845364.142857142"/>
    <n v="0"/>
    <n v="0"/>
    <n v="0"/>
    <n v="0"/>
    <n v="0"/>
    <n v="35416792.714285716"/>
    <n v="13571428.571428571"/>
    <n v="0"/>
    <n v="0"/>
    <n v="0"/>
    <n v="0"/>
    <n v="21845364.142857142"/>
    <n v="0"/>
    <n v="0"/>
    <n v="0"/>
    <n v="0"/>
    <n v="0"/>
    <n v="35416792.714285716"/>
    <n v="141667170.85714287"/>
    <m/>
  </r>
  <r>
    <n v="4"/>
    <x v="3"/>
    <s v="4.3"/>
    <x v="15"/>
    <s v="4.3"/>
    <s v="Mejorar la capacidad de reacción y respuesta de los entes de seguridad en las situaciones de alteración del orden público y en la protección de la vida, honra y bienes de la comunidad Angelopolitana"/>
    <s v="4.3.1"/>
    <x v="32"/>
    <n v="1202019"/>
    <s v="Servicio de promoción del acceso a la justicia"/>
    <n v="120201900"/>
    <s v="Estrategias de acceso a la justicia desarrolladas"/>
    <s v="Número"/>
    <m/>
    <n v="0"/>
    <n v="4"/>
    <n v="1"/>
    <n v="1"/>
    <n v="1"/>
    <n v="1"/>
    <n v="13571428.571428571"/>
    <n v="0"/>
    <n v="0"/>
    <n v="0"/>
    <n v="0"/>
    <n v="21845364.142857142"/>
    <n v="0"/>
    <n v="0"/>
    <n v="0"/>
    <n v="0"/>
    <n v="0"/>
    <n v="35416792.714285716"/>
    <n v="13571428.571428571"/>
    <n v="0"/>
    <n v="0"/>
    <n v="0"/>
    <n v="0"/>
    <n v="21845364.142857142"/>
    <n v="0"/>
    <n v="0"/>
    <n v="0"/>
    <n v="0"/>
    <n v="0"/>
    <n v="35416792.714285716"/>
    <n v="13571428.571428571"/>
    <n v="0"/>
    <n v="0"/>
    <n v="0"/>
    <n v="0"/>
    <n v="21845364.142857142"/>
    <n v="0"/>
    <n v="0"/>
    <n v="0"/>
    <n v="0"/>
    <n v="0"/>
    <n v="35416792.714285716"/>
    <n v="13571428.571428571"/>
    <n v="0"/>
    <n v="0"/>
    <n v="0"/>
    <n v="0"/>
    <n v="21845364.142857142"/>
    <n v="0"/>
    <n v="0"/>
    <n v="0"/>
    <n v="0"/>
    <n v="0"/>
    <n v="35416792.714285716"/>
    <n v="141667170.85714287"/>
    <m/>
  </r>
  <r>
    <n v="4"/>
    <x v="3"/>
    <s v="4.3"/>
    <x v="15"/>
    <s v="4.3"/>
    <s v="Mejorar la capacidad de reacción y respuesta de los entes de seguridad en las situaciones de alteración del orden público y en la protección de la vida, honra y bienes de la comunidad Angelopolitana"/>
    <s v="4.3.2"/>
    <x v="33"/>
    <n v="1203001"/>
    <s v="Servicio de divulgación para promover los métodos de resolución de conflictos"/>
    <n v="120300100"/>
    <s v="Piezas comunicativas elaboradas y difundidas"/>
    <s v="Número"/>
    <m/>
    <n v="0"/>
    <n v="8"/>
    <n v="2"/>
    <n v="2"/>
    <n v="2"/>
    <n v="2"/>
    <n v="13571428.571428571"/>
    <n v="0"/>
    <n v="0"/>
    <n v="0"/>
    <n v="0"/>
    <n v="21845364.142857142"/>
    <n v="0"/>
    <n v="0"/>
    <n v="0"/>
    <n v="0"/>
    <n v="0"/>
    <n v="35416792.714285716"/>
    <n v="13571428.571428571"/>
    <n v="0"/>
    <n v="0"/>
    <n v="0"/>
    <n v="0"/>
    <n v="21845364.142857142"/>
    <n v="0"/>
    <n v="0"/>
    <n v="0"/>
    <n v="0"/>
    <n v="0"/>
    <n v="35416792.714285716"/>
    <n v="13571428.571428571"/>
    <n v="0"/>
    <n v="0"/>
    <n v="0"/>
    <n v="0"/>
    <n v="21845364.142857142"/>
    <n v="0"/>
    <n v="0"/>
    <n v="0"/>
    <n v="0"/>
    <n v="0"/>
    <n v="35416792.714285716"/>
    <n v="13571428.571428571"/>
    <n v="0"/>
    <n v="0"/>
    <n v="0"/>
    <n v="0"/>
    <n v="21845364.142857142"/>
    <n v="0"/>
    <n v="0"/>
    <n v="0"/>
    <n v="0"/>
    <n v="0"/>
    <n v="35416792.714285716"/>
    <n v="141667170.85714287"/>
    <m/>
  </r>
  <r>
    <n v="4"/>
    <x v="3"/>
    <s v="4.3"/>
    <x v="15"/>
    <s v="4.3"/>
    <s v="Mejorar la capacidad de reacción y respuesta de los entes de seguridad en las situaciones de alteración del orden público y en la protección de la vida, honra y bienes de la comunidad Angelopolitana"/>
    <s v="4.3.2"/>
    <x v="33"/>
    <n v="1501005"/>
    <s v="Servicio de apoyo financiero para la atención de actividades de seguridad y orden público"/>
    <n v="150100500"/>
    <s v="Organismos de seguridad apoyados financieramente"/>
    <s v="Número"/>
    <m/>
    <n v="0"/>
    <n v="1"/>
    <n v="1"/>
    <n v="1"/>
    <n v="1"/>
    <n v="1"/>
    <n v="13571428.571428571"/>
    <n v="0"/>
    <n v="0"/>
    <n v="0"/>
    <n v="0"/>
    <n v="21845364.142857142"/>
    <n v="0"/>
    <n v="0"/>
    <n v="0"/>
    <n v="0"/>
    <n v="0"/>
    <n v="35416792.714285716"/>
    <n v="13571428.571428571"/>
    <n v="0"/>
    <n v="0"/>
    <n v="0"/>
    <n v="0"/>
    <n v="21845364.142857142"/>
    <n v="0"/>
    <n v="0"/>
    <n v="0"/>
    <n v="0"/>
    <n v="0"/>
    <n v="35416792.714285716"/>
    <n v="13571428.571428571"/>
    <n v="0"/>
    <n v="0"/>
    <n v="0"/>
    <n v="0"/>
    <n v="21845364.142857142"/>
    <n v="0"/>
    <n v="0"/>
    <n v="0"/>
    <n v="0"/>
    <n v="0"/>
    <n v="35416792.714285716"/>
    <n v="13571428.571428571"/>
    <n v="0"/>
    <n v="0"/>
    <n v="0"/>
    <n v="0"/>
    <n v="21845364.142857142"/>
    <n v="0"/>
    <n v="0"/>
    <n v="0"/>
    <n v="0"/>
    <n v="0"/>
    <n v="35416792.714285716"/>
    <n v="141667170.85714287"/>
    <m/>
  </r>
  <r>
    <n v="4"/>
    <x v="3"/>
    <s v="4.3"/>
    <x v="15"/>
    <s v="4.3"/>
    <s v="Mejorar la capacidad de reacción y respuesta de los entes de seguridad en las situaciones de alteración del orden público y en la protección de la vida, honra y bienes de la comunidad Angelopolitana"/>
    <s v="4.3.3"/>
    <x v="34"/>
    <n v="4501004"/>
    <s v="Servicio de promoción de convivencia y no repetición"/>
    <n v="450100400"/>
    <s v="Iniciativas para la promoción de la convivencia implementadas"/>
    <s v="Número"/>
    <m/>
    <n v="0"/>
    <n v="4"/>
    <n v="1"/>
    <n v="1"/>
    <n v="1"/>
    <n v="1"/>
    <n v="27142857.142857142"/>
    <n v="0"/>
    <n v="0"/>
    <n v="0"/>
    <n v="0"/>
    <n v="43690728.285714284"/>
    <n v="0"/>
    <n v="0"/>
    <n v="0"/>
    <n v="0"/>
    <n v="0"/>
    <n v="70833585.428571433"/>
    <n v="13571428.571428571"/>
    <n v="0"/>
    <n v="0"/>
    <n v="0"/>
    <n v="0"/>
    <n v="21845364.142857142"/>
    <n v="0"/>
    <n v="0"/>
    <n v="0"/>
    <n v="0"/>
    <n v="0"/>
    <n v="35416792.714285716"/>
    <n v="13571428.571428571"/>
    <n v="0"/>
    <n v="0"/>
    <n v="0"/>
    <n v="0"/>
    <n v="21845364.142857142"/>
    <n v="0"/>
    <n v="0"/>
    <n v="0"/>
    <n v="0"/>
    <n v="0"/>
    <n v="35416792.714285716"/>
    <n v="13571428.571428571"/>
    <n v="0"/>
    <n v="0"/>
    <n v="0"/>
    <n v="0"/>
    <n v="21845364.142857142"/>
    <n v="0"/>
    <n v="0"/>
    <n v="0"/>
    <n v="0"/>
    <n v="0"/>
    <n v="35416792.714285716"/>
    <n v="177083963.5714286"/>
    <m/>
  </r>
  <r>
    <n v="4"/>
    <x v="3"/>
    <s v="4.3"/>
    <x v="15"/>
    <s v="4.3"/>
    <s v="Mejorar la capacidad de reacción y respuesta de los entes de seguridad en las situaciones de alteración del orden público y en la protección de la vida, honra y bienes de la comunidad Angelopolitana"/>
    <s v="4.3.3"/>
    <x v="34"/>
    <n v="4501018"/>
    <s v="Comisarías de familia dotadas"/>
    <n v="450101800"/>
    <s v="Comisarías de familia dotada"/>
    <s v="Número"/>
    <m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13571428.571428571"/>
    <n v="0"/>
    <n v="0"/>
    <n v="0"/>
    <n v="0"/>
    <n v="21845364.142857142"/>
    <n v="0"/>
    <n v="0"/>
    <n v="0"/>
    <n v="0"/>
    <n v="0"/>
    <n v="35416792.714285716"/>
    <n v="13571428.571428571"/>
    <n v="0"/>
    <n v="0"/>
    <n v="0"/>
    <n v="0"/>
    <n v="21845364.142857142"/>
    <n v="0"/>
    <n v="0"/>
    <n v="0"/>
    <n v="0"/>
    <n v="0"/>
    <n v="35416792.714285716"/>
    <n v="13571428.571428571"/>
    <n v="0"/>
    <n v="0"/>
    <n v="0"/>
    <n v="0"/>
    <n v="21845364.142857142"/>
    <n v="0"/>
    <n v="0"/>
    <n v="0"/>
    <n v="0"/>
    <n v="0"/>
    <n v="35416792.714285716"/>
    <n v="106250378.14285715"/>
    <m/>
  </r>
  <r>
    <n v="4"/>
    <x v="3"/>
    <s v="4.3"/>
    <x v="15"/>
    <s v="4.3"/>
    <s v="Mejorar la capacidad de reacción y respuesta de los entes de seguridad en las situaciones de alteración del orden público y en la protección de la vida, honra y bienes de la comunidad Angelopolitana"/>
    <s v="4.3.3"/>
    <x v="34"/>
    <n v="4501019"/>
    <s v="Servicio de prevención a violaciones de derechos humanos"/>
    <n v="450101900"/>
    <s v="Misiones humanitarias realizadas"/>
    <s v="Número"/>
    <m/>
    <n v="0"/>
    <n v="4"/>
    <n v="1"/>
    <n v="1"/>
    <n v="1"/>
    <n v="1"/>
    <n v="13571428.571428571"/>
    <n v="0"/>
    <n v="0"/>
    <n v="0"/>
    <n v="0"/>
    <n v="21845364.142857142"/>
    <n v="0"/>
    <n v="0"/>
    <n v="0"/>
    <n v="0"/>
    <n v="0"/>
    <n v="35416792.714285716"/>
    <n v="13571428.571428571"/>
    <n v="0"/>
    <n v="0"/>
    <n v="0"/>
    <n v="0"/>
    <n v="21845364.142857142"/>
    <n v="0"/>
    <n v="0"/>
    <n v="0"/>
    <n v="0"/>
    <n v="0"/>
    <n v="35416792.714285716"/>
    <n v="13571428.571428571"/>
    <n v="0"/>
    <n v="0"/>
    <n v="0"/>
    <n v="0"/>
    <n v="21845364.142857142"/>
    <n v="0"/>
    <n v="0"/>
    <n v="0"/>
    <n v="0"/>
    <n v="0"/>
    <n v="35416792.714285716"/>
    <n v="13571428.571428571"/>
    <n v="0"/>
    <n v="0"/>
    <n v="0"/>
    <n v="0"/>
    <n v="21845364.142857142"/>
    <n v="0"/>
    <n v="0"/>
    <n v="0"/>
    <n v="0"/>
    <n v="0"/>
    <n v="35416792.714285716"/>
    <n v="141667170.85714287"/>
    <m/>
  </r>
  <r>
    <n v="4"/>
    <x v="3"/>
    <s v="4.4"/>
    <x v="16"/>
    <s v="4.4"/>
    <s v="Fortalecer las diferentes organizaciones sociales de base que representen los intereses de las comunidades a través de la generación de acciones de capacitación, de apoyo a la organización y de suministro de información para que los ciudadanos y las ciudadanas participen en la toma de decisiones y en el control de lo público."/>
    <s v="4.4.1"/>
    <x v="35"/>
    <n v="4502001"/>
    <s v="Servicio de promoción a la participación ciudadana"/>
    <n v="450200100"/>
    <s v="Iniciativas para la promoción de la participación ciudadana implementada"/>
    <s v="Número"/>
    <m/>
    <n v="0"/>
    <n v="4"/>
    <n v="1"/>
    <n v="1"/>
    <n v="1"/>
    <n v="1"/>
    <n v="8662500"/>
    <n v="0"/>
    <n v="0"/>
    <n v="0"/>
    <n v="0"/>
    <n v="18987755"/>
    <n v="0"/>
    <n v="0"/>
    <n v="0"/>
    <n v="0"/>
    <n v="0"/>
    <n v="27650255"/>
    <n v="8662500"/>
    <n v="0"/>
    <n v="0"/>
    <n v="0"/>
    <n v="0"/>
    <n v="18987755"/>
    <n v="0"/>
    <n v="0"/>
    <n v="0"/>
    <n v="0"/>
    <n v="0"/>
    <n v="27650255"/>
    <n v="4331250"/>
    <n v="0"/>
    <n v="0"/>
    <n v="0"/>
    <n v="0"/>
    <n v="9493877.5"/>
    <n v="0"/>
    <n v="0"/>
    <n v="0"/>
    <n v="0"/>
    <n v="0"/>
    <n v="13825127.5"/>
    <n v="4331250"/>
    <n v="0"/>
    <n v="0"/>
    <n v="0"/>
    <n v="0"/>
    <n v="9493877.5"/>
    <n v="0"/>
    <n v="0"/>
    <n v="0"/>
    <n v="0"/>
    <n v="0"/>
    <n v="13825127.5"/>
    <n v="82950765"/>
    <m/>
  </r>
  <r>
    <n v="4"/>
    <x v="3"/>
    <s v="4.4"/>
    <x v="16"/>
    <s v="4.4"/>
    <s v="Fortalecer las diferentes organizaciones sociales de base que representen los intereses de las comunidades a través de la generación de acciones de capacitación, de apoyo a la organización y de suministro de información para que los ciudadanos y las ciudadanas participen en la toma de decisiones y en el control de lo público."/>
    <s v="4.4.1"/>
    <x v="35"/>
    <n v="4502002"/>
    <s v="Salón comunal construido y dotado"/>
    <n v="450200200"/>
    <s v="Salones comunales construidos y dotados"/>
    <s v="Número"/>
    <m/>
    <n v="0"/>
    <n v="2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31250"/>
    <n v="0"/>
    <n v="0"/>
    <n v="0"/>
    <n v="0"/>
    <n v="9493877.5"/>
    <n v="0"/>
    <n v="0"/>
    <n v="0"/>
    <n v="0"/>
    <n v="0"/>
    <n v="13825127.5"/>
    <n v="4331250"/>
    <n v="0"/>
    <n v="0"/>
    <n v="0"/>
    <n v="0"/>
    <n v="9493877.5"/>
    <n v="0"/>
    <n v="0"/>
    <n v="0"/>
    <n v="0"/>
    <n v="0"/>
    <n v="13825127.5"/>
    <n v="27650255"/>
    <m/>
  </r>
  <r>
    <n v="4"/>
    <x v="3"/>
    <s v="4.4"/>
    <x v="16"/>
    <s v="4.4"/>
    <s v="Fortalecer las diferentes organizaciones sociales de base que representen los intereses de las comunidades a través de la generación de acciones de capacitación, de apoyo a la organización y de suministro de información para que los ciudadanos y las ciudadanas participen en la toma de decisiones y en el control de lo público."/>
    <s v="4.4.1"/>
    <x v="35"/>
    <n v="4502003"/>
    <s v="Salón comunal adecuado"/>
    <n v="450200300"/>
    <s v="Salones comunales adecuados"/>
    <s v="Número"/>
    <m/>
    <n v="0"/>
    <n v="4"/>
    <n v="1"/>
    <n v="1"/>
    <n v="1"/>
    <n v="1"/>
    <n v="8662500"/>
    <n v="0"/>
    <n v="0"/>
    <n v="0"/>
    <n v="0"/>
    <n v="18987755"/>
    <n v="0"/>
    <n v="0"/>
    <n v="0"/>
    <n v="0"/>
    <n v="0"/>
    <n v="27650255"/>
    <n v="4331250"/>
    <n v="0"/>
    <n v="0"/>
    <n v="0"/>
    <n v="0"/>
    <n v="9493877.5"/>
    <n v="0"/>
    <n v="0"/>
    <n v="0"/>
    <n v="0"/>
    <n v="0"/>
    <n v="13825127.5"/>
    <n v="4331250"/>
    <n v="0"/>
    <n v="0"/>
    <n v="0"/>
    <n v="0"/>
    <n v="9493877.5"/>
    <n v="0"/>
    <n v="0"/>
    <n v="0"/>
    <n v="0"/>
    <n v="0"/>
    <n v="13825127.5"/>
    <n v="4331250"/>
    <n v="0"/>
    <n v="0"/>
    <n v="0"/>
    <n v="0"/>
    <n v="9493877.5"/>
    <n v="0"/>
    <n v="0"/>
    <n v="0"/>
    <n v="0"/>
    <n v="0"/>
    <n v="13825127.5"/>
    <n v="69125637.5"/>
    <m/>
  </r>
  <r>
    <n v="4"/>
    <x v="3"/>
    <s v="4.4"/>
    <x v="16"/>
    <s v="4.4"/>
    <s v="Fortalecer las diferentes organizaciones sociales de base que representen los intereses de las comunidades a través de la generación de acciones de capacitación, de apoyo a la organización y de suministro de información para que los ciudadanos y las ciudadanas participen en la toma de decisiones y en el control de lo público."/>
    <s v="4.4.1"/>
    <x v="35"/>
    <n v="4502008"/>
    <s v="Salón comunal dotado"/>
    <n v="450200800"/>
    <s v="Salones comunales dotados"/>
    <s v="Número"/>
    <m/>
    <n v="0"/>
    <n v="2"/>
    <n v="0"/>
    <n v="1"/>
    <n v="1"/>
    <n v="0"/>
    <n v="0"/>
    <n v="0"/>
    <n v="0"/>
    <n v="0"/>
    <n v="0"/>
    <n v="0"/>
    <n v="0"/>
    <n v="0"/>
    <n v="0"/>
    <n v="0"/>
    <n v="0"/>
    <n v="0"/>
    <n v="4331250"/>
    <n v="0"/>
    <n v="0"/>
    <n v="0"/>
    <n v="0"/>
    <n v="9493877.5"/>
    <n v="0"/>
    <n v="0"/>
    <n v="0"/>
    <n v="0"/>
    <n v="0"/>
    <n v="13825127.5"/>
    <n v="4331250"/>
    <n v="0"/>
    <n v="0"/>
    <n v="0"/>
    <n v="0"/>
    <n v="9493877.5"/>
    <n v="0"/>
    <n v="0"/>
    <n v="0"/>
    <n v="0"/>
    <n v="0"/>
    <n v="13825127.5"/>
    <n v="4331250"/>
    <n v="0"/>
    <n v="0"/>
    <n v="0"/>
    <n v="0"/>
    <n v="9493877.5"/>
    <n v="0"/>
    <n v="0"/>
    <n v="0"/>
    <n v="0"/>
    <n v="0"/>
    <n v="13825127.5"/>
    <n v="41475382.5"/>
    <m/>
  </r>
  <r>
    <n v="4"/>
    <x v="3"/>
    <s v="4.5"/>
    <x v="17"/>
    <s v="4.5"/>
    <s v="Garantizar la promoción, protección, rehabilitación social y el respeto a los Derechos Humanos"/>
    <s v="4.5.1"/>
    <x v="36"/>
    <n v="1206007"/>
    <s v="Servicio de bienestar a la población privada de libertad"/>
    <n v="120600700"/>
    <s v="Personas privadas de la libertad con Servicio de bienestar"/>
    <s v="Número"/>
    <m/>
    <n v="0"/>
    <n v="10"/>
    <n v="2"/>
    <n v="2"/>
    <n v="3"/>
    <n v="3"/>
    <n v="0"/>
    <n v="0"/>
    <n v="0"/>
    <n v="0"/>
    <n v="0"/>
    <n v="10000000"/>
    <n v="0"/>
    <n v="0"/>
    <n v="0"/>
    <n v="0"/>
    <n v="0"/>
    <n v="10000000"/>
    <n v="0"/>
    <n v="0"/>
    <n v="0"/>
    <n v="0"/>
    <n v="0"/>
    <n v="10000000"/>
    <n v="0"/>
    <n v="0"/>
    <n v="0"/>
    <n v="0"/>
    <n v="0"/>
    <n v="10000000"/>
    <n v="0"/>
    <n v="0"/>
    <n v="0"/>
    <n v="0"/>
    <n v="0"/>
    <n v="10000000"/>
    <n v="0"/>
    <n v="0"/>
    <n v="0"/>
    <n v="0"/>
    <n v="0"/>
    <n v="10000000"/>
    <n v="0"/>
    <n v="0"/>
    <n v="0"/>
    <n v="0"/>
    <n v="0"/>
    <n v="10000000"/>
    <n v="0"/>
    <n v="0"/>
    <n v="0"/>
    <n v="0"/>
    <n v="0"/>
    <n v="10000000"/>
    <n v="400000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D2016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DESCRIPCIÓN/DETALLE/NOMBRE">
  <location ref="A3:B63" firstHeaderRow="1" firstDataRow="1" firstDataCol="1"/>
  <pivotFields count="71">
    <pivotField showAll="0"/>
    <pivotField axis="axisRow" showAll="0">
      <items count="11">
        <item m="1" x="5"/>
        <item m="1" x="9"/>
        <item m="1" x="8"/>
        <item m="1" x="6"/>
        <item m="1" x="7"/>
        <item m="1" x="4"/>
        <item x="0"/>
        <item x="1"/>
        <item x="2"/>
        <item x="3"/>
        <item t="default"/>
      </items>
    </pivotField>
    <pivotField showAll="0"/>
    <pivotField axis="axisRow" showAll="0" defaultSubtotal="0">
      <items count="41">
        <item m="1" x="38"/>
        <item x="8"/>
        <item m="1" x="36"/>
        <item x="3"/>
        <item x="4"/>
        <item m="1" x="19"/>
        <item x="0"/>
        <item m="1" x="29"/>
        <item m="1" x="33"/>
        <item m="1" x="26"/>
        <item m="1" x="34"/>
        <item m="1" x="35"/>
        <item m="1" x="20"/>
        <item m="1" x="40"/>
        <item m="1" x="25"/>
        <item m="1" x="24"/>
        <item m="1" x="30"/>
        <item m="1" x="32"/>
        <item m="1" x="21"/>
        <item m="1" x="23"/>
        <item m="1" x="39"/>
        <item m="1" x="27"/>
        <item x="1"/>
        <item m="1" x="28"/>
        <item m="1" x="31"/>
        <item m="1" x="37"/>
        <item m="1" x="22"/>
        <item x="6"/>
        <item m="1" x="18"/>
        <item x="2"/>
        <item x="5"/>
        <item x="7"/>
        <item x="9"/>
        <item x="10"/>
        <item x="11"/>
        <item x="12"/>
        <item x="13"/>
        <item x="14"/>
        <item x="15"/>
        <item x="16"/>
        <item x="17"/>
      </items>
    </pivotField>
    <pivotField showAll="0" defaultSubtotal="0"/>
    <pivotField showAll="0" defaultSubtotal="0"/>
    <pivotField showAll="0"/>
    <pivotField axis="axisRow" showAll="0">
      <items count="109">
        <item m="1" x="56"/>
        <item m="1" x="66"/>
        <item m="1" x="80"/>
        <item m="1" x="97"/>
        <item m="1" x="89"/>
        <item m="1" x="93"/>
        <item m="1" x="78"/>
        <item m="1" x="68"/>
        <item m="1" x="48"/>
        <item m="1" x="81"/>
        <item m="1" x="42"/>
        <item m="1" x="75"/>
        <item m="1" x="64"/>
        <item m="1" x="77"/>
        <item m="1" x="69"/>
        <item m="1" x="62"/>
        <item m="1" x="58"/>
        <item m="1" x="74"/>
        <item m="1" x="51"/>
        <item m="1" x="59"/>
        <item m="1" x="86"/>
        <item m="1" x="53"/>
        <item m="1" x="65"/>
        <item m="1" x="101"/>
        <item m="1" x="49"/>
        <item m="1" x="94"/>
        <item m="1" x="85"/>
        <item m="1" x="47"/>
        <item m="1" x="76"/>
        <item m="1" x="44"/>
        <item m="1" x="98"/>
        <item m="1" x="37"/>
        <item m="1" x="71"/>
        <item m="1" x="79"/>
        <item m="1" x="92"/>
        <item m="1" x="103"/>
        <item m="1" x="70"/>
        <item m="1" x="52"/>
        <item m="1" x="46"/>
        <item m="1" x="67"/>
        <item m="1" x="40"/>
        <item m="1" x="38"/>
        <item m="1" x="57"/>
        <item m="1" x="50"/>
        <item m="1" x="99"/>
        <item m="1" x="72"/>
        <item m="1" x="63"/>
        <item m="1" x="87"/>
        <item m="1" x="102"/>
        <item m="1" x="41"/>
        <item m="1" x="106"/>
        <item m="1" x="82"/>
        <item m="1" x="84"/>
        <item m="1" x="43"/>
        <item m="1" x="73"/>
        <item m="1" x="100"/>
        <item m="1" x="90"/>
        <item m="1" x="55"/>
        <item m="1" x="45"/>
        <item m="1" x="104"/>
        <item m="1" x="105"/>
        <item m="1" x="60"/>
        <item m="1" x="88"/>
        <item m="1" x="95"/>
        <item m="1" x="107"/>
        <item m="1" x="54"/>
        <item m="1" x="96"/>
        <item m="1" x="83"/>
        <item m="1" x="91"/>
        <item m="1" x="61"/>
        <item m="1" x="3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showAll="0"/>
    <pivotField showAll="0" defaultSubtotal="0"/>
    <pivotField showAll="0"/>
    <pivotField showAll="0" defaultSubtota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7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9" showAll="0"/>
    <pivotField showAll="0"/>
    <pivotField dragToRow="0" dragToCol="0" dragToPage="0" showAll="0" defaultSubtotal="0"/>
  </pivotFields>
  <rowFields count="3">
    <field x="1"/>
    <field x="3"/>
    <field x="7"/>
  </rowFields>
  <rowItems count="60">
    <i>
      <x v="6"/>
    </i>
    <i r="1">
      <x v="3"/>
    </i>
    <i r="2">
      <x v="77"/>
    </i>
    <i r="2">
      <x v="78"/>
    </i>
    <i r="1">
      <x v="4"/>
    </i>
    <i r="2">
      <x v="79"/>
    </i>
    <i r="2">
      <x v="80"/>
    </i>
    <i r="1">
      <x v="6"/>
    </i>
    <i r="2">
      <x v="71"/>
    </i>
    <i r="2">
      <x v="72"/>
    </i>
    <i r="1">
      <x v="22"/>
    </i>
    <i r="2">
      <x v="73"/>
    </i>
    <i r="2">
      <x v="74"/>
    </i>
    <i r="2">
      <x v="75"/>
    </i>
    <i r="1">
      <x v="27"/>
    </i>
    <i r="2">
      <x v="86"/>
    </i>
    <i r="1">
      <x v="29"/>
    </i>
    <i r="2">
      <x v="76"/>
    </i>
    <i r="1">
      <x v="30"/>
    </i>
    <i r="2">
      <x v="81"/>
    </i>
    <i r="2">
      <x v="82"/>
    </i>
    <i r="2">
      <x v="83"/>
    </i>
    <i r="2">
      <x v="84"/>
    </i>
    <i r="2">
      <x v="85"/>
    </i>
    <i r="1">
      <x v="31"/>
    </i>
    <i r="2">
      <x v="87"/>
    </i>
    <i>
      <x v="7"/>
    </i>
    <i r="1">
      <x v="1"/>
    </i>
    <i r="2">
      <x v="88"/>
    </i>
    <i r="2">
      <x v="89"/>
    </i>
    <i r="1">
      <x v="32"/>
    </i>
    <i r="2">
      <x v="90"/>
    </i>
    <i r="2">
      <x v="91"/>
    </i>
    <i r="1">
      <x v="33"/>
    </i>
    <i r="2">
      <x v="92"/>
    </i>
    <i r="2">
      <x v="93"/>
    </i>
    <i r="2">
      <x v="94"/>
    </i>
    <i r="2">
      <x v="95"/>
    </i>
    <i r="2">
      <x v="96"/>
    </i>
    <i>
      <x v="8"/>
    </i>
    <i r="1">
      <x v="34"/>
    </i>
    <i r="2">
      <x v="97"/>
    </i>
    <i r="2">
      <x v="98"/>
    </i>
    <i r="1">
      <x v="35"/>
    </i>
    <i r="2">
      <x v="99"/>
    </i>
    <i>
      <x v="9"/>
    </i>
    <i r="1">
      <x v="36"/>
    </i>
    <i r="2">
      <x v="100"/>
    </i>
    <i r="2">
      <x v="101"/>
    </i>
    <i r="1">
      <x v="37"/>
    </i>
    <i r="2">
      <x v="102"/>
    </i>
    <i r="1">
      <x v="38"/>
    </i>
    <i r="2">
      <x v="103"/>
    </i>
    <i r="2">
      <x v="104"/>
    </i>
    <i r="2">
      <x v="105"/>
    </i>
    <i r="1">
      <x v="39"/>
    </i>
    <i r="2">
      <x v="106"/>
    </i>
    <i r="1">
      <x v="40"/>
    </i>
    <i r="2">
      <x v="107"/>
    </i>
    <i t="grand">
      <x/>
    </i>
  </rowItems>
  <colItems count="1">
    <i/>
  </colItems>
  <dataFields count="1">
    <dataField name="2020" fld="31" baseField="0" baseItem="0"/>
  </dataFields>
  <formats count="145">
    <format dxfId="179">
      <pivotArea type="all" dataOnly="0" outline="0" fieldPosition="0"/>
    </format>
    <format dxfId="178">
      <pivotArea outline="0" collapsedLevelsAreSubtotals="1" fieldPosition="0"/>
    </format>
    <format dxfId="177">
      <pivotArea field="7" type="button" dataOnly="0" labelOnly="1" outline="0" axis="axisRow" fieldPosition="2"/>
    </format>
    <format dxfId="176">
      <pivotArea dataOnly="0" labelOnly="1" fieldPosition="0">
        <references count="1">
          <reference field="7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75">
      <pivotArea dataOnly="0" labelOnly="1" fieldPosition="0">
        <references count="1">
          <reference field="7" count="16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</reference>
        </references>
      </pivotArea>
    </format>
    <format dxfId="174">
      <pivotArea dataOnly="0" labelOnly="1" grandRow="1" outline="0" fieldPosition="0"/>
    </format>
    <format dxfId="173">
      <pivotArea type="all" dataOnly="0" outline="0" fieldPosition="0"/>
    </format>
    <format dxfId="172">
      <pivotArea outline="0" collapsedLevelsAreSubtotals="1" fieldPosition="0"/>
    </format>
    <format dxfId="171">
      <pivotArea field="7" type="button" dataOnly="0" labelOnly="1" outline="0" axis="axisRow" fieldPosition="2"/>
    </format>
    <format dxfId="170">
      <pivotArea dataOnly="0" labelOnly="1" fieldPosition="0">
        <references count="1">
          <reference field="7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69">
      <pivotArea dataOnly="0" labelOnly="1" fieldPosition="0">
        <references count="1">
          <reference field="7" count="16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</reference>
        </references>
      </pivotArea>
    </format>
    <format dxfId="168">
      <pivotArea dataOnly="0" labelOnly="1" grandRow="1" outline="0" fieldPosition="0"/>
    </format>
    <format dxfId="167">
      <pivotArea type="all" dataOnly="0" outline="0" fieldPosition="0"/>
    </format>
    <format dxfId="166">
      <pivotArea outline="0" collapsedLevelsAreSubtotals="1" fieldPosition="0"/>
    </format>
    <format dxfId="165">
      <pivotArea field="7" type="button" dataOnly="0" labelOnly="1" outline="0" axis="axisRow" fieldPosition="2"/>
    </format>
    <format dxfId="164">
      <pivotArea dataOnly="0" labelOnly="1" fieldPosition="0">
        <references count="1">
          <reference field="7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63">
      <pivotArea dataOnly="0" labelOnly="1" fieldPosition="0">
        <references count="1">
          <reference field="7" count="16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</reference>
        </references>
      </pivotArea>
    </format>
    <format dxfId="162">
      <pivotArea dataOnly="0" labelOnly="1" grandRow="1" outline="0" fieldPosition="0"/>
    </format>
    <format dxfId="161">
      <pivotArea collapsedLevelsAreSubtotals="1" fieldPosition="0">
        <references count="1">
          <reference field="7" count="0"/>
        </references>
      </pivotArea>
    </format>
    <format dxfId="160">
      <pivotArea collapsedLevelsAreSubtotals="1" fieldPosition="0">
        <references count="1">
          <reference field="1" count="1">
            <x v="0"/>
          </reference>
        </references>
      </pivotArea>
    </format>
    <format dxfId="159">
      <pivotArea collapsedLevelsAreSubtotals="1" fieldPosition="0">
        <references count="1">
          <reference field="1" count="1">
            <x v="1"/>
          </reference>
        </references>
      </pivotArea>
    </format>
    <format dxfId="158">
      <pivotArea collapsedLevelsAreSubtotals="1" fieldPosition="0">
        <references count="1">
          <reference field="1" count="1">
            <x v="2"/>
          </reference>
        </references>
      </pivotArea>
    </format>
    <format dxfId="157">
      <pivotArea collapsedLevelsAreSubtotals="1" fieldPosition="0">
        <references count="1">
          <reference field="1" count="1">
            <x v="3"/>
          </reference>
        </references>
      </pivotArea>
    </format>
    <format dxfId="156">
      <pivotArea collapsedLevelsAreSubtotals="1" fieldPosition="0">
        <references count="1">
          <reference field="1" count="1">
            <x v="4"/>
          </reference>
        </references>
      </pivotArea>
    </format>
    <format dxfId="155">
      <pivotArea field="1" type="button" dataOnly="0" labelOnly="1" outline="0" axis="axisRow" fieldPosition="0"/>
    </format>
    <format dxfId="154">
      <pivotArea dataOnly="0" labelOnly="1" fieldPosition="0">
        <references count="1">
          <reference field="1" count="0"/>
        </references>
      </pivotArea>
    </format>
    <format dxfId="153">
      <pivotArea collapsedLevelsAreSubtotals="1" fieldPosition="0">
        <references count="1">
          <reference field="1" count="1">
            <x v="0"/>
          </reference>
        </references>
      </pivotArea>
    </format>
    <format dxfId="152">
      <pivotArea collapsedLevelsAreSubtotals="1" fieldPosition="0">
        <references count="1">
          <reference field="1" count="1">
            <x v="1"/>
          </reference>
        </references>
      </pivotArea>
    </format>
    <format dxfId="151">
      <pivotArea collapsedLevelsAreSubtotals="1" fieldPosition="0">
        <references count="1">
          <reference field="1" count="1">
            <x v="2"/>
          </reference>
        </references>
      </pivotArea>
    </format>
    <format dxfId="150">
      <pivotArea collapsedLevelsAreSubtotals="1" fieldPosition="0">
        <references count="1">
          <reference field="1" count="1">
            <x v="3"/>
          </reference>
        </references>
      </pivotArea>
    </format>
    <format dxfId="149">
      <pivotArea collapsedLevelsAreSubtotals="1" fieldPosition="0">
        <references count="1">
          <reference field="1" count="1">
            <x v="4"/>
          </reference>
        </references>
      </pivotArea>
    </format>
    <format dxfId="148">
      <pivotArea field="1" type="button" dataOnly="0" labelOnly="1" outline="0" axis="axisRow" fieldPosition="0"/>
    </format>
    <format dxfId="147">
      <pivotArea dataOnly="0" labelOnly="1" fieldPosition="0">
        <references count="1">
          <reference field="1" count="0"/>
        </references>
      </pivotArea>
    </format>
    <format dxfId="146">
      <pivotArea field="1" type="button" dataOnly="0" labelOnly="1" outline="0" axis="axisRow" fieldPosition="0"/>
    </format>
    <format dxfId="145">
      <pivotArea field="1" type="button" dataOnly="0" labelOnly="1" outline="0" axis="axisRow" fieldPosition="0"/>
    </format>
    <format dxfId="144">
      <pivotArea field="1" type="button" dataOnly="0" labelOnly="1" outline="0" axis="axisRow" fieldPosition="0"/>
    </format>
    <format dxfId="143">
      <pivotArea outline="0" collapsedLevelsAreSubtotals="1" fieldPosition="0"/>
    </format>
    <format dxfId="142">
      <pivotArea grandRow="1" outline="0" collapsedLevelsAreSubtotals="1" fieldPosition="0"/>
    </format>
    <format dxfId="141">
      <pivotArea dataOnly="0" labelOnly="1" grandRow="1" outline="0" fieldPosition="0"/>
    </format>
    <format dxfId="140">
      <pivotArea grandRow="1" outline="0" collapsedLevelsAreSubtotals="1" fieldPosition="0"/>
    </format>
    <format dxfId="139">
      <pivotArea dataOnly="0" labelOnly="1" grandRow="1" outline="0" fieldPosition="0"/>
    </format>
    <format dxfId="138">
      <pivotArea grandRow="1" outline="0" collapsedLevelsAreSubtotals="1" fieldPosition="0"/>
    </format>
    <format dxfId="137">
      <pivotArea dataOnly="0" labelOnly="1" grandRow="1" outline="0" fieldPosition="0"/>
    </format>
    <format dxfId="136">
      <pivotArea grandRow="1" outline="0" collapsedLevelsAreSubtotals="1" fieldPosition="0"/>
    </format>
    <format dxfId="135">
      <pivotArea dataOnly="0" labelOnly="1" grandRow="1" outline="0" fieldPosition="0"/>
    </format>
    <format dxfId="134">
      <pivotArea grandRow="1" outline="0" collapsedLevelsAreSubtotals="1" fieldPosition="0"/>
    </format>
    <format dxfId="133">
      <pivotArea dataOnly="0" labelOnly="1" grandRow="1" outline="0" fieldPosition="0"/>
    </format>
    <format dxfId="132">
      <pivotArea grandRow="1" outline="0" collapsedLevelsAreSubtotals="1" fieldPosition="0"/>
    </format>
    <format dxfId="131">
      <pivotArea dataOnly="0" labelOnly="1" grandRow="1" outline="0" fieldPosition="0"/>
    </format>
    <format dxfId="130">
      <pivotArea grandRow="1" outline="0" collapsedLevelsAreSubtotals="1" fieldPosition="0"/>
    </format>
    <format dxfId="129">
      <pivotArea dataOnly="0" labelOnly="1" grandRow="1" outline="0" fieldPosition="0"/>
    </format>
    <format dxfId="128">
      <pivotArea type="all" dataOnly="0" outline="0" fieldPosition="0"/>
    </format>
    <format dxfId="127">
      <pivotArea outline="0" collapsedLevelsAreSubtotals="1" fieldPosition="0"/>
    </format>
    <format dxfId="126">
      <pivotArea field="1" type="button" dataOnly="0" labelOnly="1" outline="0" axis="axisRow" fieldPosition="0"/>
    </format>
    <format dxfId="125">
      <pivotArea dataOnly="0" labelOnly="1" fieldPosition="0">
        <references count="1">
          <reference field="1" count="0"/>
        </references>
      </pivotArea>
    </format>
    <format dxfId="124">
      <pivotArea dataOnly="0" labelOnly="1" grandRow="1" outline="0" fieldPosition="0"/>
    </format>
    <format dxfId="123">
      <pivotArea type="all" dataOnly="0" outline="0" fieldPosition="0"/>
    </format>
    <format dxfId="122">
      <pivotArea outline="0" collapsedLevelsAreSubtotals="1" fieldPosition="0"/>
    </format>
    <format dxfId="121">
      <pivotArea field="1" type="button" dataOnly="0" labelOnly="1" outline="0" axis="axisRow" fieldPosition="0"/>
    </format>
    <format dxfId="120">
      <pivotArea dataOnly="0" labelOnly="1" fieldPosition="0">
        <references count="1">
          <reference field="1" count="0"/>
        </references>
      </pivotArea>
    </format>
    <format dxfId="119">
      <pivotArea dataOnly="0" labelOnly="1" grandRow="1" outline="0" fieldPosition="0"/>
    </format>
    <format dxfId="118">
      <pivotArea type="all" dataOnly="0" outline="0" fieldPosition="0"/>
    </format>
    <format dxfId="117">
      <pivotArea outline="0" collapsedLevelsAreSubtotals="1" fieldPosition="0"/>
    </format>
    <format dxfId="116">
      <pivotArea field="1" type="button" dataOnly="0" labelOnly="1" outline="0" axis="axisRow" fieldPosition="0"/>
    </format>
    <format dxfId="115">
      <pivotArea dataOnly="0" labelOnly="1" fieldPosition="0">
        <references count="1">
          <reference field="1" count="0"/>
        </references>
      </pivotArea>
    </format>
    <format dxfId="114">
      <pivotArea dataOnly="0" labelOnly="1" grandRow="1" outline="0" fieldPosition="0"/>
    </format>
    <format dxfId="113">
      <pivotArea field="1" type="button" dataOnly="0" labelOnly="1" outline="0" axis="axisRow" fieldPosition="0"/>
    </format>
    <format dxfId="112">
      <pivotArea field="1" type="button" dataOnly="0" labelOnly="1" outline="0" axis="axisRow" fieldPosition="0"/>
    </format>
    <format dxfId="111">
      <pivotArea field="1" type="button" dataOnly="0" labelOnly="1" outline="0" axis="axisRow" fieldPosition="0"/>
    </format>
    <format dxfId="110">
      <pivotArea field="1" type="button" dataOnly="0" labelOnly="1" outline="0" axis="axisRow" fieldPosition="0"/>
    </format>
    <format dxfId="109">
      <pivotArea field="1" type="button" dataOnly="0" labelOnly="1" outline="0" axis="axisRow" fieldPosition="0"/>
    </format>
    <format dxfId="108">
      <pivotArea type="all" dataOnly="0" outline="0" fieldPosition="0"/>
    </format>
    <format dxfId="107">
      <pivotArea outline="0" collapsedLevelsAreSubtotals="1" fieldPosition="0"/>
    </format>
    <format dxfId="106">
      <pivotArea dataOnly="0" labelOnly="1" grandRow="1" outline="0" fieldPosition="0"/>
    </format>
    <format dxfId="105">
      <pivotArea grandRow="1" outline="0" collapsedLevelsAreSubtotals="1" fieldPosition="0"/>
    </format>
    <format dxfId="104">
      <pivotArea dataOnly="0" labelOnly="1" grandRow="1" outline="0" fieldPosition="0"/>
    </format>
    <format dxfId="103">
      <pivotArea collapsedLevelsAreSubtotals="1" fieldPosition="0">
        <references count="1">
          <reference field="1" count="1">
            <x v="6"/>
          </reference>
        </references>
      </pivotArea>
    </format>
    <format dxfId="102">
      <pivotArea collapsedLevelsAreSubtotals="1" fieldPosition="0">
        <references count="2">
          <reference field="1" count="1" selected="0">
            <x v="6"/>
          </reference>
          <reference field="3" count="1">
            <x v="3"/>
          </reference>
        </references>
      </pivotArea>
    </format>
    <format dxfId="101">
      <pivotArea collapsedLevelsAreSubtotals="1" fieldPosition="0">
        <references count="3">
          <reference field="1" count="1" selected="0">
            <x v="6"/>
          </reference>
          <reference field="3" count="1" selected="0">
            <x v="3"/>
          </reference>
          <reference field="7" count="2">
            <x v="77"/>
            <x v="78"/>
          </reference>
        </references>
      </pivotArea>
    </format>
    <format dxfId="100">
      <pivotArea collapsedLevelsAreSubtotals="1" fieldPosition="0">
        <references count="2">
          <reference field="1" count="1" selected="0">
            <x v="6"/>
          </reference>
          <reference field="3" count="1">
            <x v="4"/>
          </reference>
        </references>
      </pivotArea>
    </format>
    <format dxfId="99">
      <pivotArea collapsedLevelsAreSubtotals="1" fieldPosition="0">
        <references count="3">
          <reference field="1" count="1" selected="0">
            <x v="6"/>
          </reference>
          <reference field="3" count="1" selected="0">
            <x v="4"/>
          </reference>
          <reference field="7" count="2">
            <x v="79"/>
            <x v="80"/>
          </reference>
        </references>
      </pivotArea>
    </format>
    <format dxfId="98">
      <pivotArea collapsedLevelsAreSubtotals="1" fieldPosition="0">
        <references count="2">
          <reference field="1" count="1" selected="0">
            <x v="6"/>
          </reference>
          <reference field="3" count="1">
            <x v="6"/>
          </reference>
        </references>
      </pivotArea>
    </format>
    <format dxfId="97">
      <pivotArea collapsedLevelsAreSubtotals="1" fieldPosition="0">
        <references count="3">
          <reference field="1" count="1" selected="0">
            <x v="6"/>
          </reference>
          <reference field="3" count="1" selected="0">
            <x v="6"/>
          </reference>
          <reference field="7" count="2">
            <x v="71"/>
            <x v="72"/>
          </reference>
        </references>
      </pivotArea>
    </format>
    <format dxfId="96">
      <pivotArea collapsedLevelsAreSubtotals="1" fieldPosition="0">
        <references count="2">
          <reference field="1" count="1" selected="0">
            <x v="6"/>
          </reference>
          <reference field="3" count="1">
            <x v="22"/>
          </reference>
        </references>
      </pivotArea>
    </format>
    <format dxfId="95">
      <pivotArea collapsedLevelsAreSubtotals="1" fieldPosition="0">
        <references count="3">
          <reference field="1" count="1" selected="0">
            <x v="6"/>
          </reference>
          <reference field="3" count="1" selected="0">
            <x v="22"/>
          </reference>
          <reference field="7" count="3">
            <x v="73"/>
            <x v="74"/>
            <x v="75"/>
          </reference>
        </references>
      </pivotArea>
    </format>
    <format dxfId="94">
      <pivotArea collapsedLevelsAreSubtotals="1" fieldPosition="0">
        <references count="2">
          <reference field="1" count="1" selected="0">
            <x v="6"/>
          </reference>
          <reference field="3" count="1">
            <x v="27"/>
          </reference>
        </references>
      </pivotArea>
    </format>
    <format dxfId="93">
      <pivotArea collapsedLevelsAreSubtotals="1" fieldPosition="0">
        <references count="3">
          <reference field="1" count="1" selected="0">
            <x v="6"/>
          </reference>
          <reference field="3" count="1" selected="0">
            <x v="27"/>
          </reference>
          <reference field="7" count="1">
            <x v="86"/>
          </reference>
        </references>
      </pivotArea>
    </format>
    <format dxfId="92">
      <pivotArea collapsedLevelsAreSubtotals="1" fieldPosition="0">
        <references count="2">
          <reference field="1" count="1" selected="0">
            <x v="6"/>
          </reference>
          <reference field="3" count="1">
            <x v="29"/>
          </reference>
        </references>
      </pivotArea>
    </format>
    <format dxfId="91">
      <pivotArea collapsedLevelsAreSubtotals="1" fieldPosition="0">
        <references count="3">
          <reference field="1" count="1" selected="0">
            <x v="6"/>
          </reference>
          <reference field="3" count="1" selected="0">
            <x v="29"/>
          </reference>
          <reference field="7" count="1">
            <x v="76"/>
          </reference>
        </references>
      </pivotArea>
    </format>
    <format dxfId="90">
      <pivotArea collapsedLevelsAreSubtotals="1" fieldPosition="0">
        <references count="2">
          <reference field="1" count="1" selected="0">
            <x v="6"/>
          </reference>
          <reference field="3" count="1">
            <x v="30"/>
          </reference>
        </references>
      </pivotArea>
    </format>
    <format dxfId="89">
      <pivotArea collapsedLevelsAreSubtotals="1" fieldPosition="0">
        <references count="3">
          <reference field="1" count="1" selected="0">
            <x v="6"/>
          </reference>
          <reference field="3" count="1" selected="0">
            <x v="30"/>
          </reference>
          <reference field="7" count="5">
            <x v="81"/>
            <x v="82"/>
            <x v="83"/>
            <x v="84"/>
            <x v="85"/>
          </reference>
        </references>
      </pivotArea>
    </format>
    <format dxfId="88">
      <pivotArea collapsedLevelsAreSubtotals="1" fieldPosition="0">
        <references count="2">
          <reference field="1" count="1" selected="0">
            <x v="6"/>
          </reference>
          <reference field="3" count="1">
            <x v="31"/>
          </reference>
        </references>
      </pivotArea>
    </format>
    <format dxfId="87">
      <pivotArea collapsedLevelsAreSubtotals="1" fieldPosition="0">
        <references count="3">
          <reference field="1" count="1" selected="0">
            <x v="6"/>
          </reference>
          <reference field="3" count="1" selected="0">
            <x v="31"/>
          </reference>
          <reference field="7" count="1">
            <x v="87"/>
          </reference>
        </references>
      </pivotArea>
    </format>
    <format dxfId="86">
      <pivotArea collapsedLevelsAreSubtotals="1" fieldPosition="0">
        <references count="1">
          <reference field="1" count="1">
            <x v="7"/>
          </reference>
        </references>
      </pivotArea>
    </format>
    <format dxfId="85">
      <pivotArea collapsedLevelsAreSubtotals="1" fieldPosition="0">
        <references count="2">
          <reference field="1" count="1" selected="0">
            <x v="7"/>
          </reference>
          <reference field="3" count="1">
            <x v="1"/>
          </reference>
        </references>
      </pivotArea>
    </format>
    <format dxfId="84">
      <pivotArea collapsedLevelsAreSubtotals="1" fieldPosition="0">
        <references count="3">
          <reference field="1" count="1" selected="0">
            <x v="7"/>
          </reference>
          <reference field="3" count="1" selected="0">
            <x v="1"/>
          </reference>
          <reference field="7" count="2">
            <x v="88"/>
            <x v="89"/>
          </reference>
        </references>
      </pivotArea>
    </format>
    <format dxfId="83">
      <pivotArea collapsedLevelsAreSubtotals="1" fieldPosition="0">
        <references count="2">
          <reference field="1" count="1" selected="0">
            <x v="7"/>
          </reference>
          <reference field="3" count="1">
            <x v="32"/>
          </reference>
        </references>
      </pivotArea>
    </format>
    <format dxfId="82">
      <pivotArea collapsedLevelsAreSubtotals="1" fieldPosition="0">
        <references count="3">
          <reference field="1" count="1" selected="0">
            <x v="7"/>
          </reference>
          <reference field="3" count="1" selected="0">
            <x v="32"/>
          </reference>
          <reference field="7" count="2">
            <x v="90"/>
            <x v="91"/>
          </reference>
        </references>
      </pivotArea>
    </format>
    <format dxfId="81">
      <pivotArea collapsedLevelsAreSubtotals="1" fieldPosition="0">
        <references count="2">
          <reference field="1" count="1" selected="0">
            <x v="7"/>
          </reference>
          <reference field="3" count="1">
            <x v="33"/>
          </reference>
        </references>
      </pivotArea>
    </format>
    <format dxfId="80">
      <pivotArea collapsedLevelsAreSubtotals="1" fieldPosition="0">
        <references count="3">
          <reference field="1" count="1" selected="0">
            <x v="7"/>
          </reference>
          <reference field="3" count="1" selected="0">
            <x v="33"/>
          </reference>
          <reference field="7" count="5">
            <x v="92"/>
            <x v="93"/>
            <x v="94"/>
            <x v="95"/>
            <x v="96"/>
          </reference>
        </references>
      </pivotArea>
    </format>
    <format dxfId="79">
      <pivotArea collapsedLevelsAreSubtotals="1" fieldPosition="0">
        <references count="1">
          <reference field="1" count="1">
            <x v="8"/>
          </reference>
        </references>
      </pivotArea>
    </format>
    <format dxfId="78">
      <pivotArea collapsedLevelsAreSubtotals="1" fieldPosition="0">
        <references count="2">
          <reference field="1" count="1" selected="0">
            <x v="8"/>
          </reference>
          <reference field="3" count="1">
            <x v="34"/>
          </reference>
        </references>
      </pivotArea>
    </format>
    <format dxfId="77">
      <pivotArea collapsedLevelsAreSubtotals="1" fieldPosition="0">
        <references count="3">
          <reference field="1" count="1" selected="0">
            <x v="8"/>
          </reference>
          <reference field="3" count="1" selected="0">
            <x v="34"/>
          </reference>
          <reference field="7" count="2">
            <x v="97"/>
            <x v="98"/>
          </reference>
        </references>
      </pivotArea>
    </format>
    <format dxfId="76">
      <pivotArea collapsedLevelsAreSubtotals="1" fieldPosition="0">
        <references count="2">
          <reference field="1" count="1" selected="0">
            <x v="8"/>
          </reference>
          <reference field="3" count="1">
            <x v="35"/>
          </reference>
        </references>
      </pivotArea>
    </format>
    <format dxfId="75">
      <pivotArea collapsedLevelsAreSubtotals="1" fieldPosition="0">
        <references count="3">
          <reference field="1" count="1" selected="0">
            <x v="8"/>
          </reference>
          <reference field="3" count="1" selected="0">
            <x v="35"/>
          </reference>
          <reference field="7" count="1">
            <x v="99"/>
          </reference>
        </references>
      </pivotArea>
    </format>
    <format dxfId="74">
      <pivotArea collapsedLevelsAreSubtotals="1" fieldPosition="0">
        <references count="1">
          <reference field="1" count="1">
            <x v="9"/>
          </reference>
        </references>
      </pivotArea>
    </format>
    <format dxfId="73">
      <pivotArea collapsedLevelsAreSubtotals="1" fieldPosition="0">
        <references count="2">
          <reference field="1" count="1" selected="0">
            <x v="9"/>
          </reference>
          <reference field="3" count="1">
            <x v="36"/>
          </reference>
        </references>
      </pivotArea>
    </format>
    <format dxfId="72">
      <pivotArea collapsedLevelsAreSubtotals="1" fieldPosition="0">
        <references count="3">
          <reference field="1" count="1" selected="0">
            <x v="9"/>
          </reference>
          <reference field="3" count="1" selected="0">
            <x v="36"/>
          </reference>
          <reference field="7" count="2">
            <x v="100"/>
            <x v="101"/>
          </reference>
        </references>
      </pivotArea>
    </format>
    <format dxfId="71">
      <pivotArea collapsedLevelsAreSubtotals="1" fieldPosition="0">
        <references count="2">
          <reference field="1" count="1" selected="0">
            <x v="9"/>
          </reference>
          <reference field="3" count="1">
            <x v="37"/>
          </reference>
        </references>
      </pivotArea>
    </format>
    <format dxfId="70">
      <pivotArea collapsedLevelsAreSubtotals="1" fieldPosition="0">
        <references count="3">
          <reference field="1" count="1" selected="0">
            <x v="9"/>
          </reference>
          <reference field="3" count="1" selected="0">
            <x v="37"/>
          </reference>
          <reference field="7" count="1">
            <x v="102"/>
          </reference>
        </references>
      </pivotArea>
    </format>
    <format dxfId="69">
      <pivotArea collapsedLevelsAreSubtotals="1" fieldPosition="0">
        <references count="2">
          <reference field="1" count="1" selected="0">
            <x v="9"/>
          </reference>
          <reference field="3" count="1">
            <x v="38"/>
          </reference>
        </references>
      </pivotArea>
    </format>
    <format dxfId="68">
      <pivotArea collapsedLevelsAreSubtotals="1" fieldPosition="0">
        <references count="3">
          <reference field="1" count="1" selected="0">
            <x v="9"/>
          </reference>
          <reference field="3" count="1" selected="0">
            <x v="38"/>
          </reference>
          <reference field="7" count="3">
            <x v="103"/>
            <x v="104"/>
            <x v="105"/>
          </reference>
        </references>
      </pivotArea>
    </format>
    <format dxfId="67">
      <pivotArea collapsedLevelsAreSubtotals="1" fieldPosition="0">
        <references count="2">
          <reference field="1" count="1" selected="0">
            <x v="9"/>
          </reference>
          <reference field="3" count="1">
            <x v="39"/>
          </reference>
        </references>
      </pivotArea>
    </format>
    <format dxfId="66">
      <pivotArea collapsedLevelsAreSubtotals="1" fieldPosition="0">
        <references count="3">
          <reference field="1" count="1" selected="0">
            <x v="9"/>
          </reference>
          <reference field="3" count="1" selected="0">
            <x v="39"/>
          </reference>
          <reference field="7" count="1">
            <x v="106"/>
          </reference>
        </references>
      </pivotArea>
    </format>
    <format dxfId="65">
      <pivotArea collapsedLevelsAreSubtotals="1" fieldPosition="0">
        <references count="2">
          <reference field="1" count="1" selected="0">
            <x v="9"/>
          </reference>
          <reference field="3" count="1">
            <x v="40"/>
          </reference>
        </references>
      </pivotArea>
    </format>
    <format dxfId="64">
      <pivotArea collapsedLevelsAreSubtotals="1" fieldPosition="0">
        <references count="3">
          <reference field="1" count="1" selected="0">
            <x v="9"/>
          </reference>
          <reference field="3" count="1" selected="0">
            <x v="40"/>
          </reference>
          <reference field="7" count="1">
            <x v="107"/>
          </reference>
        </references>
      </pivotArea>
    </format>
    <format dxfId="63">
      <pivotArea field="1" type="button" dataOnly="0" labelOnly="1" outline="0" axis="axisRow" fieldPosition="0"/>
    </format>
    <format dxfId="62">
      <pivotArea dataOnly="0" labelOnly="1" fieldPosition="0">
        <references count="1">
          <reference field="1" count="0"/>
        </references>
      </pivotArea>
    </format>
    <format dxfId="61">
      <pivotArea dataOnly="0" labelOnly="1" fieldPosition="0">
        <references count="2">
          <reference field="1" count="1" selected="0">
            <x v="6"/>
          </reference>
          <reference field="3" count="8">
            <x v="3"/>
            <x v="4"/>
            <x v="6"/>
            <x v="22"/>
            <x v="27"/>
            <x v="29"/>
            <x v="30"/>
            <x v="31"/>
          </reference>
        </references>
      </pivotArea>
    </format>
    <format dxfId="60">
      <pivotArea dataOnly="0" labelOnly="1" fieldPosition="0">
        <references count="2">
          <reference field="1" count="1" selected="0">
            <x v="7"/>
          </reference>
          <reference field="3" count="3">
            <x v="1"/>
            <x v="32"/>
            <x v="33"/>
          </reference>
        </references>
      </pivotArea>
    </format>
    <format dxfId="59">
      <pivotArea dataOnly="0" labelOnly="1" fieldPosition="0">
        <references count="2">
          <reference field="1" count="1" selected="0">
            <x v="8"/>
          </reference>
          <reference field="3" count="2">
            <x v="34"/>
            <x v="35"/>
          </reference>
        </references>
      </pivotArea>
    </format>
    <format dxfId="58">
      <pivotArea dataOnly="0" labelOnly="1" fieldPosition="0">
        <references count="2">
          <reference field="1" count="1" selected="0">
            <x v="9"/>
          </reference>
          <reference field="3" count="5">
            <x v="36"/>
            <x v="37"/>
            <x v="38"/>
            <x v="39"/>
            <x v="40"/>
          </reference>
        </references>
      </pivotArea>
    </format>
    <format dxfId="57">
      <pivotArea dataOnly="0" labelOnly="1" fieldPosition="0">
        <references count="3">
          <reference field="1" count="1" selected="0">
            <x v="6"/>
          </reference>
          <reference field="3" count="1" selected="0">
            <x v="3"/>
          </reference>
          <reference field="7" count="2">
            <x v="77"/>
            <x v="78"/>
          </reference>
        </references>
      </pivotArea>
    </format>
    <format dxfId="56">
      <pivotArea dataOnly="0" labelOnly="1" fieldPosition="0">
        <references count="3">
          <reference field="1" count="1" selected="0">
            <x v="6"/>
          </reference>
          <reference field="3" count="1" selected="0">
            <x v="4"/>
          </reference>
          <reference field="7" count="2">
            <x v="79"/>
            <x v="80"/>
          </reference>
        </references>
      </pivotArea>
    </format>
    <format dxfId="55">
      <pivotArea dataOnly="0" labelOnly="1" fieldPosition="0">
        <references count="3">
          <reference field="1" count="1" selected="0">
            <x v="6"/>
          </reference>
          <reference field="3" count="1" selected="0">
            <x v="6"/>
          </reference>
          <reference field="7" count="2">
            <x v="71"/>
            <x v="72"/>
          </reference>
        </references>
      </pivotArea>
    </format>
    <format dxfId="54">
      <pivotArea dataOnly="0" labelOnly="1" fieldPosition="0">
        <references count="3">
          <reference field="1" count="1" selected="0">
            <x v="6"/>
          </reference>
          <reference field="3" count="1" selected="0">
            <x v="22"/>
          </reference>
          <reference field="7" count="3">
            <x v="73"/>
            <x v="74"/>
            <x v="75"/>
          </reference>
        </references>
      </pivotArea>
    </format>
    <format dxfId="53">
      <pivotArea dataOnly="0" labelOnly="1" fieldPosition="0">
        <references count="3">
          <reference field="1" count="1" selected="0">
            <x v="6"/>
          </reference>
          <reference field="3" count="1" selected="0">
            <x v="27"/>
          </reference>
          <reference field="7" count="1">
            <x v="86"/>
          </reference>
        </references>
      </pivotArea>
    </format>
    <format dxfId="52">
      <pivotArea dataOnly="0" labelOnly="1" fieldPosition="0">
        <references count="3">
          <reference field="1" count="1" selected="0">
            <x v="6"/>
          </reference>
          <reference field="3" count="1" selected="0">
            <x v="29"/>
          </reference>
          <reference field="7" count="1">
            <x v="76"/>
          </reference>
        </references>
      </pivotArea>
    </format>
    <format dxfId="51">
      <pivotArea dataOnly="0" labelOnly="1" fieldPosition="0">
        <references count="3">
          <reference field="1" count="1" selected="0">
            <x v="6"/>
          </reference>
          <reference field="3" count="1" selected="0">
            <x v="30"/>
          </reference>
          <reference field="7" count="5">
            <x v="81"/>
            <x v="82"/>
            <x v="83"/>
            <x v="84"/>
            <x v="85"/>
          </reference>
        </references>
      </pivotArea>
    </format>
    <format dxfId="50">
      <pivotArea dataOnly="0" labelOnly="1" fieldPosition="0">
        <references count="3">
          <reference field="1" count="1" selected="0">
            <x v="6"/>
          </reference>
          <reference field="3" count="1" selected="0">
            <x v="31"/>
          </reference>
          <reference field="7" count="1">
            <x v="87"/>
          </reference>
        </references>
      </pivotArea>
    </format>
    <format dxfId="49">
      <pivotArea dataOnly="0" labelOnly="1" fieldPosition="0">
        <references count="3">
          <reference field="1" count="1" selected="0">
            <x v="7"/>
          </reference>
          <reference field="3" count="1" selected="0">
            <x v="1"/>
          </reference>
          <reference field="7" count="2">
            <x v="88"/>
            <x v="89"/>
          </reference>
        </references>
      </pivotArea>
    </format>
    <format dxfId="48">
      <pivotArea dataOnly="0" labelOnly="1" fieldPosition="0">
        <references count="3">
          <reference field="1" count="1" selected="0">
            <x v="7"/>
          </reference>
          <reference field="3" count="1" selected="0">
            <x v="32"/>
          </reference>
          <reference field="7" count="2">
            <x v="90"/>
            <x v="91"/>
          </reference>
        </references>
      </pivotArea>
    </format>
    <format dxfId="47">
      <pivotArea dataOnly="0" labelOnly="1" fieldPosition="0">
        <references count="3">
          <reference field="1" count="1" selected="0">
            <x v="7"/>
          </reference>
          <reference field="3" count="1" selected="0">
            <x v="33"/>
          </reference>
          <reference field="7" count="5">
            <x v="92"/>
            <x v="93"/>
            <x v="94"/>
            <x v="95"/>
            <x v="96"/>
          </reference>
        </references>
      </pivotArea>
    </format>
    <format dxfId="46">
      <pivotArea dataOnly="0" labelOnly="1" fieldPosition="0">
        <references count="3">
          <reference field="1" count="1" selected="0">
            <x v="8"/>
          </reference>
          <reference field="3" count="1" selected="0">
            <x v="34"/>
          </reference>
          <reference field="7" count="2">
            <x v="97"/>
            <x v="98"/>
          </reference>
        </references>
      </pivotArea>
    </format>
    <format dxfId="45">
      <pivotArea dataOnly="0" labelOnly="1" fieldPosition="0">
        <references count="3">
          <reference field="1" count="1" selected="0">
            <x v="8"/>
          </reference>
          <reference field="3" count="1" selected="0">
            <x v="35"/>
          </reference>
          <reference field="7" count="1">
            <x v="99"/>
          </reference>
        </references>
      </pivotArea>
    </format>
    <format dxfId="44">
      <pivotArea dataOnly="0" labelOnly="1" fieldPosition="0">
        <references count="3">
          <reference field="1" count="1" selected="0">
            <x v="9"/>
          </reference>
          <reference field="3" count="1" selected="0">
            <x v="36"/>
          </reference>
          <reference field="7" count="2">
            <x v="100"/>
            <x v="101"/>
          </reference>
        </references>
      </pivotArea>
    </format>
    <format dxfId="43">
      <pivotArea dataOnly="0" labelOnly="1" fieldPosition="0">
        <references count="3">
          <reference field="1" count="1" selected="0">
            <x v="9"/>
          </reference>
          <reference field="3" count="1" selected="0">
            <x v="37"/>
          </reference>
          <reference field="7" count="1">
            <x v="102"/>
          </reference>
        </references>
      </pivotArea>
    </format>
    <format dxfId="42">
      <pivotArea dataOnly="0" labelOnly="1" fieldPosition="0">
        <references count="3">
          <reference field="1" count="1" selected="0">
            <x v="9"/>
          </reference>
          <reference field="3" count="1" selected="0">
            <x v="38"/>
          </reference>
          <reference field="7" count="3">
            <x v="103"/>
            <x v="104"/>
            <x v="105"/>
          </reference>
        </references>
      </pivotArea>
    </format>
    <format dxfId="41">
      <pivotArea dataOnly="0" labelOnly="1" fieldPosition="0">
        <references count="3">
          <reference field="1" count="1" selected="0">
            <x v="9"/>
          </reference>
          <reference field="3" count="1" selected="0">
            <x v="39"/>
          </reference>
          <reference field="7" count="1">
            <x v="106"/>
          </reference>
        </references>
      </pivotArea>
    </format>
    <format dxfId="40">
      <pivotArea dataOnly="0" labelOnly="1" fieldPosition="0">
        <references count="3">
          <reference field="1" count="1" selected="0">
            <x v="9"/>
          </reference>
          <reference field="3" count="1" selected="0">
            <x v="40"/>
          </reference>
          <reference field="7" count="1">
            <x v="107"/>
          </reference>
        </references>
      </pivotArea>
    </format>
    <format dxfId="39">
      <pivotArea dataOnly="0" labelOnly="1" outline="0" axis="axisValues" fieldPosition="0"/>
    </format>
    <format dxfId="38">
      <pivotArea field="1" type="button" dataOnly="0" labelOnly="1" outline="0" axis="axisRow" fieldPosition="0"/>
    </format>
    <format dxfId="37">
      <pivotArea dataOnly="0" labelOnly="1" outline="0" axis="axisValues" fieldPosition="0"/>
    </format>
    <format dxfId="36">
      <pivotArea dataOnly="0" labelOnly="1" outline="0" axis="axisValues" fieldPosition="0"/>
    </format>
    <format dxfId="35">
      <pivotArea dataOnly="0" labelOnly="1" outline="0" axis="axisValues" fieldPosition="0"/>
    </format>
  </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PlanIndicativo" displayName="PlanIndicativo" ref="A1:AD270" totalsRowCount="1" headerRowDxfId="30" dataDxfId="34" totalsRowDxfId="33" tableBorderDxfId="32" totalsRowBorderDxfId="31">
  <tableColumns count="30">
    <tableColumn id="2" name="Código_x000a_ LE" dataDxfId="209" totalsRowDxfId="29"/>
    <tableColumn id="3" name="LE" dataDxfId="208" totalsRowDxfId="28"/>
    <tableColumn id="4" name="Código_x000a_ Sector" dataDxfId="207" totalsRowDxfId="27"/>
    <tableColumn id="5" name="Sector PDM" dataDxfId="206" totalsRowDxfId="26"/>
    <tableColumn id="58" name="Código_x000a_Obj.Sector" dataDxfId="205" totalsRowDxfId="25"/>
    <tableColumn id="52" name="Objetivo Sectorial" dataDxfId="204" totalsRowDxfId="24"/>
    <tableColumn id="6" name="Código_x000a_Programa" dataDxfId="203" totalsRowDxfId="23"/>
    <tableColumn id="7" name="Programa" dataDxfId="202" totalsRowDxfId="22"/>
    <tableColumn id="9" name="Código_x000a_Meta Producto" dataDxfId="201" totalsRowDxfId="21"/>
    <tableColumn id="10" name=" Nombre Metas de Producto_x000a_MP" dataDxfId="200" totalsRowDxfId="20"/>
    <tableColumn id="12" name="Código Indicador  _x000a_Producto" dataDxfId="199" totalsRowDxfId="19"/>
    <tableColumn id="69" name="Nombre del Indicador de Producto" dataDxfId="198" totalsRowDxfId="18"/>
    <tableColumn id="94" name="Unidad_x000a_ Indicador de Producto" dataDxfId="197" totalsRowDxfId="17"/>
    <tableColumn id="15" name="Tipo de Indicador" dataDxfId="196" totalsRowDxfId="16"/>
    <tableColumn id="1" name="Responsable " dataDxfId="195" totalsRowDxfId="15"/>
    <tableColumn id="16" name="Línea Base" dataDxfId="194" totalsRowDxfId="14"/>
    <tableColumn id="17" name="Valor Meta P_x000a_ esperada al Cuatrienio" dataDxfId="193" totalsRowDxfId="13"/>
    <tableColumn id="75" name="Valor Meta P _x000a_esperada 2020" dataDxfId="192" totalsRowDxfId="12"/>
    <tableColumn id="100" name="Ingresos Corrientes de Libre Destinación - ICLD (2020)" totalsRowFunction="sum" dataDxfId="191" totalsRowDxfId="11"/>
    <tableColumn id="101" name="Ingresos Corrientes de Destinación Específica - ICDE (2020)" totalsRowFunction="sum" dataDxfId="190" totalsRowDxfId="10"/>
    <tableColumn id="102" name="SGP Educación (2020)" totalsRowFunction="sum" dataDxfId="189" totalsRowDxfId="9"/>
    <tableColumn id="103" name="SGP Salud (2020)" totalsRowFunction="sum" dataDxfId="188" totalsRowDxfId="8"/>
    <tableColumn id="99" name="SGP Agua Potable y Saneamiento Básico (2020)" totalsRowFunction="sum" dataDxfId="187" totalsRowDxfId="7"/>
    <tableColumn id="98" name="SGP Propósito General (2020)" totalsRowFunction="sum" dataDxfId="186" totalsRowDxfId="6"/>
    <tableColumn id="104" name="SGP Asignaciones Especiales (2020)" totalsRowFunction="sum" dataDxfId="185" totalsRowDxfId="5"/>
    <tableColumn id="97" name="Sistema General de Regalías - SGR (2020)" totalsRowFunction="sum" dataDxfId="184" totalsRowDxfId="4"/>
    <tableColumn id="96" name="Cofinanciación (2020)" totalsRowFunction="sum" dataDxfId="183" totalsRowDxfId="3"/>
    <tableColumn id="95" name="Crédito (2020)" totalsRowFunction="sum" dataDxfId="182" totalsRowDxfId="2"/>
    <tableColumn id="90" name="Otros (2020)" totalsRowFunction="sum" dataDxfId="181" totalsRowDxfId="1"/>
    <tableColumn id="105" name="Total (2020)" totalsRowFunction="sum" dataDxfId="180" totalsRowDxfId="0">
      <calculatedColumnFormula>SUM(PlanIndicativo[[#This Row],[Ingresos Corrientes de Libre Destinación - ICLD (2020)]:[Otros (2020)]])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 codeName="Hoja1"/>
  <dimension ref="A1:AE273"/>
  <sheetViews>
    <sheetView tabSelected="1" topLeftCell="O1" zoomScale="70" zoomScaleNormal="70" zoomScalePageLayoutView="150" workbookViewId="0">
      <pane ySplit="1" topLeftCell="A2" activePane="bottomLeft" state="frozen"/>
      <selection pane="bottomLeft" activeCell="AD2" sqref="AD2"/>
    </sheetView>
  </sheetViews>
  <sheetFormatPr baseColWidth="10" defaultColWidth="10.875" defaultRowHeight="12" x14ac:dyDescent="0.25"/>
  <cols>
    <col min="1" max="1" width="9.5" style="69" customWidth="1"/>
    <col min="2" max="2" width="12.75" style="69" customWidth="1"/>
    <col min="3" max="3" width="7.5" style="69" customWidth="1"/>
    <col min="4" max="4" width="11.125" style="69" customWidth="1"/>
    <col min="5" max="5" width="10.25" style="69" customWidth="1"/>
    <col min="6" max="6" width="50.625" style="70" customWidth="1"/>
    <col min="7" max="7" width="8.625" style="69" customWidth="1"/>
    <col min="8" max="8" width="18.875" style="69" customWidth="1"/>
    <col min="9" max="9" width="9.375" style="69" customWidth="1"/>
    <col min="10" max="10" width="23.25" style="71" customWidth="1"/>
    <col min="11" max="11" width="11" style="69" customWidth="1"/>
    <col min="12" max="13" width="16.75" style="69" customWidth="1"/>
    <col min="14" max="15" width="12.25" style="69" customWidth="1"/>
    <col min="16" max="16" width="8.125" style="72" customWidth="1"/>
    <col min="17" max="17" width="16.625" style="73" customWidth="1"/>
    <col min="18" max="18" width="14" style="69" customWidth="1"/>
    <col min="19" max="19" width="16.625" style="69" customWidth="1"/>
    <col min="20" max="20" width="15.5" style="69" customWidth="1"/>
    <col min="21" max="30" width="12.75" style="69" customWidth="1"/>
    <col min="31" max="16384" width="10.875" style="58"/>
  </cols>
  <sheetData>
    <row r="1" spans="1:31" s="77" customFormat="1" ht="48" x14ac:dyDescent="0.25">
      <c r="A1" s="79" t="s">
        <v>6</v>
      </c>
      <c r="B1" s="78" t="s">
        <v>3</v>
      </c>
      <c r="C1" s="78" t="s">
        <v>5</v>
      </c>
      <c r="D1" s="78" t="s">
        <v>34</v>
      </c>
      <c r="E1" s="78" t="s">
        <v>30</v>
      </c>
      <c r="F1" s="80" t="s">
        <v>29</v>
      </c>
      <c r="G1" s="78" t="s">
        <v>7</v>
      </c>
      <c r="H1" s="78" t="s">
        <v>8</v>
      </c>
      <c r="I1" s="78" t="s">
        <v>27</v>
      </c>
      <c r="J1" s="78" t="s">
        <v>31</v>
      </c>
      <c r="K1" s="78" t="s">
        <v>11</v>
      </c>
      <c r="L1" s="78" t="s">
        <v>32</v>
      </c>
      <c r="M1" s="78" t="s">
        <v>110</v>
      </c>
      <c r="N1" s="78" t="s">
        <v>9</v>
      </c>
      <c r="O1" s="78" t="s">
        <v>773</v>
      </c>
      <c r="P1" s="81" t="s">
        <v>10</v>
      </c>
      <c r="Q1" s="82" t="s">
        <v>88</v>
      </c>
      <c r="R1" s="78" t="s">
        <v>111</v>
      </c>
      <c r="S1" s="78" t="s">
        <v>726</v>
      </c>
      <c r="T1" s="78" t="s">
        <v>727</v>
      </c>
      <c r="U1" s="78" t="s">
        <v>728</v>
      </c>
      <c r="V1" s="78" t="s">
        <v>729</v>
      </c>
      <c r="W1" s="78" t="s">
        <v>730</v>
      </c>
      <c r="X1" s="78" t="s">
        <v>731</v>
      </c>
      <c r="Y1" s="78" t="s">
        <v>732</v>
      </c>
      <c r="Z1" s="78" t="s">
        <v>733</v>
      </c>
      <c r="AA1" s="78" t="s">
        <v>734</v>
      </c>
      <c r="AB1" s="78" t="s">
        <v>735</v>
      </c>
      <c r="AC1" s="78" t="s">
        <v>736</v>
      </c>
      <c r="AD1" s="78" t="s">
        <v>737</v>
      </c>
    </row>
    <row r="2" spans="1:31" ht="108" x14ac:dyDescent="0.25">
      <c r="A2" s="8">
        <v>1</v>
      </c>
      <c r="B2" s="55" t="s">
        <v>112</v>
      </c>
      <c r="C2" s="8" t="s">
        <v>113</v>
      </c>
      <c r="D2" s="8" t="s">
        <v>4</v>
      </c>
      <c r="E2" s="8" t="s">
        <v>113</v>
      </c>
      <c r="F2" s="55" t="s">
        <v>114</v>
      </c>
      <c r="G2" s="8" t="s">
        <v>115</v>
      </c>
      <c r="H2" s="55" t="s">
        <v>116</v>
      </c>
      <c r="I2" s="9">
        <v>2201054</v>
      </c>
      <c r="J2" s="56" t="s">
        <v>117</v>
      </c>
      <c r="K2" s="9">
        <v>220105400</v>
      </c>
      <c r="L2" s="57" t="s">
        <v>148</v>
      </c>
      <c r="M2" s="12" t="s">
        <v>180</v>
      </c>
      <c r="N2" s="27" t="s">
        <v>2</v>
      </c>
      <c r="O2" s="27" t="s">
        <v>774</v>
      </c>
      <c r="P2" s="28">
        <v>0</v>
      </c>
      <c r="Q2" s="29">
        <v>1</v>
      </c>
      <c r="R2" s="35">
        <v>1</v>
      </c>
      <c r="S2" s="14">
        <f t="shared" ref="S2:S32" si="0">44693000/30</f>
        <v>1489766.6666666667</v>
      </c>
      <c r="T2" s="32">
        <v>0</v>
      </c>
      <c r="U2" s="32">
        <f>167592917/31</f>
        <v>5406223.1290322579</v>
      </c>
      <c r="V2" s="32">
        <v>0</v>
      </c>
      <c r="W2" s="32">
        <v>0</v>
      </c>
      <c r="X2" s="32">
        <f t="shared" ref="X2:X32" si="1">142607479/30</f>
        <v>4753582.6333333338</v>
      </c>
      <c r="Y2" s="32">
        <v>0</v>
      </c>
      <c r="Z2" s="32">
        <v>0</v>
      </c>
      <c r="AA2" s="32">
        <v>0</v>
      </c>
      <c r="AB2" s="32">
        <v>0</v>
      </c>
      <c r="AC2" s="32">
        <v>0</v>
      </c>
      <c r="AD2" s="32">
        <f>SUM(PlanIndicativo[[#This Row],[Ingresos Corrientes de Libre Destinación - ICLD (2020)]:[Otros (2020)]])</f>
        <v>11649572.429032259</v>
      </c>
      <c r="AE2" s="59"/>
    </row>
    <row r="3" spans="1:31" ht="108" x14ac:dyDescent="0.25">
      <c r="A3" s="8">
        <v>1</v>
      </c>
      <c r="B3" s="55" t="s">
        <v>112</v>
      </c>
      <c r="C3" s="8" t="s">
        <v>113</v>
      </c>
      <c r="D3" s="8" t="s">
        <v>4</v>
      </c>
      <c r="E3" s="8" t="s">
        <v>113</v>
      </c>
      <c r="F3" s="55" t="s">
        <v>114</v>
      </c>
      <c r="G3" s="8" t="s">
        <v>115</v>
      </c>
      <c r="H3" s="55" t="s">
        <v>116</v>
      </c>
      <c r="I3" s="9">
        <v>2201070</v>
      </c>
      <c r="J3" s="57" t="s">
        <v>118</v>
      </c>
      <c r="K3" s="9">
        <v>220107000</v>
      </c>
      <c r="L3" s="57" t="s">
        <v>149</v>
      </c>
      <c r="M3" s="12" t="s">
        <v>180</v>
      </c>
      <c r="N3" s="27" t="s">
        <v>1</v>
      </c>
      <c r="O3" s="27" t="s">
        <v>774</v>
      </c>
      <c r="P3" s="28">
        <v>4</v>
      </c>
      <c r="Q3" s="29">
        <v>8</v>
      </c>
      <c r="R3" s="35">
        <v>2</v>
      </c>
      <c r="S3" s="14">
        <f>44693000/30*2</f>
        <v>2979533.3333333335</v>
      </c>
      <c r="T3" s="14">
        <v>0</v>
      </c>
      <c r="U3" s="14">
        <f>(167592917/31)*2*2</f>
        <v>21624892.516129032</v>
      </c>
      <c r="V3" s="14">
        <v>0</v>
      </c>
      <c r="W3" s="14">
        <v>0</v>
      </c>
      <c r="X3" s="14">
        <f>142607479/30*2</f>
        <v>9507165.2666666675</v>
      </c>
      <c r="Y3" s="14">
        <v>0</v>
      </c>
      <c r="Z3" s="14">
        <v>0</v>
      </c>
      <c r="AA3" s="14">
        <v>0</v>
      </c>
      <c r="AB3" s="14">
        <v>0</v>
      </c>
      <c r="AC3" s="14">
        <v>0</v>
      </c>
      <c r="AD3" s="32">
        <f>SUM(PlanIndicativo[[#This Row],[Ingresos Corrientes de Libre Destinación - ICLD (2020)]:[Otros (2020)]])</f>
        <v>34111591.116129033</v>
      </c>
    </row>
    <row r="4" spans="1:31" ht="108" x14ac:dyDescent="0.25">
      <c r="A4" s="8">
        <v>1</v>
      </c>
      <c r="B4" s="55" t="s">
        <v>112</v>
      </c>
      <c r="C4" s="8" t="s">
        <v>113</v>
      </c>
      <c r="D4" s="8" t="s">
        <v>4</v>
      </c>
      <c r="E4" s="8" t="s">
        <v>113</v>
      </c>
      <c r="F4" s="55" t="s">
        <v>114</v>
      </c>
      <c r="G4" s="8" t="s">
        <v>115</v>
      </c>
      <c r="H4" s="55" t="s">
        <v>116</v>
      </c>
      <c r="I4" s="9">
        <v>2201061</v>
      </c>
      <c r="J4" s="57" t="s">
        <v>119</v>
      </c>
      <c r="K4" s="9">
        <v>220106100</v>
      </c>
      <c r="L4" s="57" t="s">
        <v>150</v>
      </c>
      <c r="M4" s="12" t="s">
        <v>180</v>
      </c>
      <c r="N4" s="27" t="s">
        <v>1</v>
      </c>
      <c r="O4" s="27" t="s">
        <v>774</v>
      </c>
      <c r="P4" s="28">
        <v>0</v>
      </c>
      <c r="Q4" s="29">
        <v>2</v>
      </c>
      <c r="R4" s="35">
        <v>0</v>
      </c>
      <c r="S4" s="14">
        <v>0</v>
      </c>
      <c r="T4" s="14">
        <v>0</v>
      </c>
      <c r="U4" s="32">
        <v>0</v>
      </c>
      <c r="V4" s="14">
        <v>0</v>
      </c>
      <c r="W4" s="14">
        <v>0</v>
      </c>
      <c r="X4" s="14">
        <v>0</v>
      </c>
      <c r="Y4" s="14">
        <v>0</v>
      </c>
      <c r="Z4" s="14">
        <v>0</v>
      </c>
      <c r="AA4" s="14">
        <v>0</v>
      </c>
      <c r="AB4" s="14">
        <v>0</v>
      </c>
      <c r="AC4" s="14">
        <v>0</v>
      </c>
      <c r="AD4" s="32">
        <f>SUM(PlanIndicativo[[#This Row],[Ingresos Corrientes de Libre Destinación - ICLD (2020)]:[Otros (2020)]])</f>
        <v>0</v>
      </c>
    </row>
    <row r="5" spans="1:31" ht="108" x14ac:dyDescent="0.25">
      <c r="A5" s="8">
        <v>1</v>
      </c>
      <c r="B5" s="55" t="s">
        <v>112</v>
      </c>
      <c r="C5" s="8" t="s">
        <v>113</v>
      </c>
      <c r="D5" s="8" t="s">
        <v>4</v>
      </c>
      <c r="E5" s="8" t="s">
        <v>113</v>
      </c>
      <c r="F5" s="55" t="s">
        <v>114</v>
      </c>
      <c r="G5" s="8" t="s">
        <v>115</v>
      </c>
      <c r="H5" s="55" t="s">
        <v>116</v>
      </c>
      <c r="I5" s="9">
        <v>2201062</v>
      </c>
      <c r="J5" s="57" t="s">
        <v>120</v>
      </c>
      <c r="K5" s="9">
        <v>220106200</v>
      </c>
      <c r="L5" s="57" t="s">
        <v>151</v>
      </c>
      <c r="M5" s="12" t="s">
        <v>180</v>
      </c>
      <c r="N5" s="27" t="s">
        <v>1</v>
      </c>
      <c r="O5" s="27" t="s">
        <v>774</v>
      </c>
      <c r="P5" s="28">
        <v>5</v>
      </c>
      <c r="Q5" s="29">
        <v>6</v>
      </c>
      <c r="R5" s="35">
        <v>1</v>
      </c>
      <c r="S5" s="14">
        <f>44693000/30*2</f>
        <v>2979533.3333333335</v>
      </c>
      <c r="T5" s="14">
        <v>0</v>
      </c>
      <c r="U5" s="32">
        <f>167592917/31*2</f>
        <v>10812446.258064516</v>
      </c>
      <c r="V5" s="14">
        <v>0</v>
      </c>
      <c r="W5" s="14">
        <v>0</v>
      </c>
      <c r="X5" s="14">
        <f>142607479/30*2</f>
        <v>9507165.2666666675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32">
        <f>SUM(PlanIndicativo[[#This Row],[Ingresos Corrientes de Libre Destinación - ICLD (2020)]:[Otros (2020)]])</f>
        <v>23299144.858064517</v>
      </c>
    </row>
    <row r="6" spans="1:31" ht="108" x14ac:dyDescent="0.25">
      <c r="A6" s="8">
        <v>1</v>
      </c>
      <c r="B6" s="55" t="s">
        <v>112</v>
      </c>
      <c r="C6" s="8" t="s">
        <v>113</v>
      </c>
      <c r="D6" s="8" t="s">
        <v>4</v>
      </c>
      <c r="E6" s="8" t="s">
        <v>113</v>
      </c>
      <c r="F6" s="55" t="s">
        <v>114</v>
      </c>
      <c r="G6" s="8" t="s">
        <v>115</v>
      </c>
      <c r="H6" s="55" t="s">
        <v>116</v>
      </c>
      <c r="I6" s="9">
        <v>2201063</v>
      </c>
      <c r="J6" s="57" t="s">
        <v>121</v>
      </c>
      <c r="K6" s="9">
        <v>220106300</v>
      </c>
      <c r="L6" s="57" t="s">
        <v>152</v>
      </c>
      <c r="M6" s="12" t="s">
        <v>180</v>
      </c>
      <c r="N6" s="27" t="s">
        <v>1</v>
      </c>
      <c r="O6" s="27" t="s">
        <v>774</v>
      </c>
      <c r="P6" s="28">
        <v>1</v>
      </c>
      <c r="Q6" s="29">
        <v>1</v>
      </c>
      <c r="R6" s="35">
        <v>0</v>
      </c>
      <c r="S6" s="14">
        <v>0</v>
      </c>
      <c r="T6" s="14">
        <v>0</v>
      </c>
      <c r="U6" s="32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32">
        <f>SUM(PlanIndicativo[[#This Row],[Ingresos Corrientes de Libre Destinación - ICLD (2020)]:[Otros (2020)]])</f>
        <v>0</v>
      </c>
    </row>
    <row r="7" spans="1:31" ht="108" x14ac:dyDescent="0.25">
      <c r="A7" s="8">
        <v>1</v>
      </c>
      <c r="B7" s="55" t="s">
        <v>112</v>
      </c>
      <c r="C7" s="8" t="s">
        <v>113</v>
      </c>
      <c r="D7" s="8" t="s">
        <v>4</v>
      </c>
      <c r="E7" s="8" t="s">
        <v>113</v>
      </c>
      <c r="F7" s="55" t="s">
        <v>114</v>
      </c>
      <c r="G7" s="8" t="s">
        <v>115</v>
      </c>
      <c r="H7" s="55" t="s">
        <v>116</v>
      </c>
      <c r="I7" s="9">
        <v>2201066</v>
      </c>
      <c r="J7" s="57" t="s">
        <v>122</v>
      </c>
      <c r="K7" s="9">
        <v>220106600</v>
      </c>
      <c r="L7" s="57" t="s">
        <v>153</v>
      </c>
      <c r="M7" s="12" t="s">
        <v>180</v>
      </c>
      <c r="N7" s="27" t="s">
        <v>1</v>
      </c>
      <c r="O7" s="27" t="s">
        <v>774</v>
      </c>
      <c r="P7" s="28">
        <v>0</v>
      </c>
      <c r="Q7" s="29">
        <v>200</v>
      </c>
      <c r="R7" s="35">
        <v>50</v>
      </c>
      <c r="S7" s="14">
        <f t="shared" si="0"/>
        <v>1489766.6666666667</v>
      </c>
      <c r="T7" s="14">
        <v>0</v>
      </c>
      <c r="U7" s="32">
        <f t="shared" ref="U7:U16" si="2">167592917/31</f>
        <v>5406223.1290322579</v>
      </c>
      <c r="V7" s="14">
        <v>0</v>
      </c>
      <c r="W7" s="14">
        <v>0</v>
      </c>
      <c r="X7" s="14">
        <f t="shared" si="1"/>
        <v>4753582.6333333338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32">
        <f>SUM(PlanIndicativo[[#This Row],[Ingresos Corrientes de Libre Destinación - ICLD (2020)]:[Otros (2020)]])</f>
        <v>11649572.429032259</v>
      </c>
    </row>
    <row r="8" spans="1:31" ht="108" x14ac:dyDescent="0.25">
      <c r="A8" s="8">
        <v>1</v>
      </c>
      <c r="B8" s="55" t="s">
        <v>112</v>
      </c>
      <c r="C8" s="8" t="s">
        <v>113</v>
      </c>
      <c r="D8" s="8" t="s">
        <v>4</v>
      </c>
      <c r="E8" s="8" t="s">
        <v>113</v>
      </c>
      <c r="F8" s="55" t="s">
        <v>114</v>
      </c>
      <c r="G8" s="8" t="s">
        <v>115</v>
      </c>
      <c r="H8" s="55" t="s">
        <v>116</v>
      </c>
      <c r="I8" s="9">
        <v>2201067</v>
      </c>
      <c r="J8" s="57" t="s">
        <v>123</v>
      </c>
      <c r="K8" s="9">
        <v>220106700</v>
      </c>
      <c r="L8" s="57" t="s">
        <v>154</v>
      </c>
      <c r="M8" s="12" t="s">
        <v>180</v>
      </c>
      <c r="N8" s="27" t="s">
        <v>2</v>
      </c>
      <c r="O8" s="27" t="s">
        <v>774</v>
      </c>
      <c r="P8" s="28">
        <v>8</v>
      </c>
      <c r="Q8" s="29">
        <v>8</v>
      </c>
      <c r="R8" s="35">
        <v>8</v>
      </c>
      <c r="S8" s="14">
        <f t="shared" si="0"/>
        <v>1489766.6666666667</v>
      </c>
      <c r="T8" s="14">
        <v>0</v>
      </c>
      <c r="U8" s="32">
        <f t="shared" si="2"/>
        <v>5406223.1290322579</v>
      </c>
      <c r="V8" s="14">
        <v>0</v>
      </c>
      <c r="W8" s="14">
        <v>0</v>
      </c>
      <c r="X8" s="14">
        <f t="shared" si="1"/>
        <v>4753582.6333333338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32">
        <f>SUM(PlanIndicativo[[#This Row],[Ingresos Corrientes de Libre Destinación - ICLD (2020)]:[Otros (2020)]])</f>
        <v>11649572.429032259</v>
      </c>
    </row>
    <row r="9" spans="1:31" ht="108" x14ac:dyDescent="0.25">
      <c r="A9" s="8">
        <v>1</v>
      </c>
      <c r="B9" s="55" t="s">
        <v>112</v>
      </c>
      <c r="C9" s="8" t="s">
        <v>113</v>
      </c>
      <c r="D9" s="8" t="s">
        <v>4</v>
      </c>
      <c r="E9" s="8" t="s">
        <v>113</v>
      </c>
      <c r="F9" s="55" t="s">
        <v>114</v>
      </c>
      <c r="G9" s="8" t="s">
        <v>115</v>
      </c>
      <c r="H9" s="55" t="s">
        <v>116</v>
      </c>
      <c r="I9" s="9">
        <v>2201068</v>
      </c>
      <c r="J9" s="57" t="s">
        <v>124</v>
      </c>
      <c r="K9" s="9">
        <v>220106800</v>
      </c>
      <c r="L9" s="57" t="s">
        <v>155</v>
      </c>
      <c r="M9" s="12" t="s">
        <v>180</v>
      </c>
      <c r="N9" s="27" t="s">
        <v>2</v>
      </c>
      <c r="O9" s="27" t="s">
        <v>774</v>
      </c>
      <c r="P9" s="28">
        <v>2</v>
      </c>
      <c r="Q9" s="29">
        <v>2</v>
      </c>
      <c r="R9" s="35">
        <v>2</v>
      </c>
      <c r="S9" s="14">
        <f t="shared" si="0"/>
        <v>1489766.6666666667</v>
      </c>
      <c r="T9" s="14">
        <v>0</v>
      </c>
      <c r="U9" s="32">
        <f t="shared" si="2"/>
        <v>5406223.1290322579</v>
      </c>
      <c r="V9" s="14">
        <v>0</v>
      </c>
      <c r="W9" s="14">
        <v>0</v>
      </c>
      <c r="X9" s="14">
        <f t="shared" si="1"/>
        <v>4753582.6333333338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32">
        <f>SUM(PlanIndicativo[[#This Row],[Ingresos Corrientes de Libre Destinación - ICLD (2020)]:[Otros (2020)]])</f>
        <v>11649572.429032259</v>
      </c>
    </row>
    <row r="10" spans="1:31" ht="108" x14ac:dyDescent="0.25">
      <c r="A10" s="8">
        <v>1</v>
      </c>
      <c r="B10" s="55" t="s">
        <v>112</v>
      </c>
      <c r="C10" s="8" t="s">
        <v>113</v>
      </c>
      <c r="D10" s="8" t="s">
        <v>4</v>
      </c>
      <c r="E10" s="8" t="s">
        <v>113</v>
      </c>
      <c r="F10" s="55" t="s">
        <v>114</v>
      </c>
      <c r="G10" s="8" t="s">
        <v>115</v>
      </c>
      <c r="H10" s="55" t="s">
        <v>116</v>
      </c>
      <c r="I10" s="9">
        <v>2201060</v>
      </c>
      <c r="J10" s="57" t="s">
        <v>125</v>
      </c>
      <c r="K10" s="9">
        <v>220106000</v>
      </c>
      <c r="L10" s="57" t="s">
        <v>157</v>
      </c>
      <c r="M10" s="12" t="s">
        <v>180</v>
      </c>
      <c r="N10" s="27" t="s">
        <v>2</v>
      </c>
      <c r="O10" s="27" t="s">
        <v>774</v>
      </c>
      <c r="P10" s="28">
        <v>0</v>
      </c>
      <c r="Q10" s="29">
        <v>8</v>
      </c>
      <c r="R10" s="35">
        <v>2</v>
      </c>
      <c r="S10" s="14">
        <f>44693000/30*2</f>
        <v>2979533.3333333335</v>
      </c>
      <c r="T10" s="14">
        <v>0</v>
      </c>
      <c r="U10" s="32">
        <f>167592917/31*2</f>
        <v>10812446.258064516</v>
      </c>
      <c r="V10" s="14">
        <v>0</v>
      </c>
      <c r="W10" s="14">
        <v>0</v>
      </c>
      <c r="X10" s="14">
        <f>142607479/30*2</f>
        <v>9507165.2666666675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32">
        <f>SUM(PlanIndicativo[[#This Row],[Ingresos Corrientes de Libre Destinación - ICLD (2020)]:[Otros (2020)]])</f>
        <v>23299144.858064517</v>
      </c>
    </row>
    <row r="11" spans="1:31" ht="108" x14ac:dyDescent="0.25">
      <c r="A11" s="8">
        <v>1</v>
      </c>
      <c r="B11" s="55" t="s">
        <v>112</v>
      </c>
      <c r="C11" s="8" t="s">
        <v>113</v>
      </c>
      <c r="D11" s="8" t="s">
        <v>4</v>
      </c>
      <c r="E11" s="8" t="s">
        <v>113</v>
      </c>
      <c r="F11" s="55" t="s">
        <v>114</v>
      </c>
      <c r="G11" s="8" t="s">
        <v>115</v>
      </c>
      <c r="H11" s="55" t="s">
        <v>116</v>
      </c>
      <c r="I11" s="9">
        <v>2201001</v>
      </c>
      <c r="J11" s="57" t="s">
        <v>126</v>
      </c>
      <c r="K11" s="9">
        <v>220100100</v>
      </c>
      <c r="L11" s="57" t="s">
        <v>158</v>
      </c>
      <c r="M11" s="12" t="s">
        <v>180</v>
      </c>
      <c r="N11" s="27" t="s">
        <v>1</v>
      </c>
      <c r="O11" s="27" t="s">
        <v>774</v>
      </c>
      <c r="P11" s="28">
        <v>1</v>
      </c>
      <c r="Q11" s="29">
        <v>1</v>
      </c>
      <c r="R11" s="35">
        <v>0</v>
      </c>
      <c r="S11" s="14">
        <v>0</v>
      </c>
      <c r="T11" s="14">
        <v>0</v>
      </c>
      <c r="U11" s="32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32">
        <f>SUM(PlanIndicativo[[#This Row],[Ingresos Corrientes de Libre Destinación - ICLD (2020)]:[Otros (2020)]])</f>
        <v>0</v>
      </c>
    </row>
    <row r="12" spans="1:31" ht="108" x14ac:dyDescent="0.25">
      <c r="A12" s="8">
        <v>1</v>
      </c>
      <c r="B12" s="55" t="s">
        <v>112</v>
      </c>
      <c r="C12" s="8" t="s">
        <v>113</v>
      </c>
      <c r="D12" s="8" t="s">
        <v>4</v>
      </c>
      <c r="E12" s="8" t="s">
        <v>113</v>
      </c>
      <c r="F12" s="55" t="s">
        <v>114</v>
      </c>
      <c r="G12" s="8" t="s">
        <v>115</v>
      </c>
      <c r="H12" s="55" t="s">
        <v>116</v>
      </c>
      <c r="I12" s="9">
        <v>2201002</v>
      </c>
      <c r="J12" s="10" t="s">
        <v>127</v>
      </c>
      <c r="K12" s="9">
        <v>220100200</v>
      </c>
      <c r="L12" s="10" t="s">
        <v>159</v>
      </c>
      <c r="M12" s="12" t="s">
        <v>180</v>
      </c>
      <c r="N12" s="27" t="s">
        <v>1</v>
      </c>
      <c r="O12" s="27" t="s">
        <v>774</v>
      </c>
      <c r="P12" s="28">
        <v>1</v>
      </c>
      <c r="Q12" s="29">
        <v>4</v>
      </c>
      <c r="R12" s="35">
        <v>1</v>
      </c>
      <c r="S12" s="14">
        <f t="shared" si="0"/>
        <v>1489766.6666666667</v>
      </c>
      <c r="T12" s="14">
        <v>0</v>
      </c>
      <c r="U12" s="32">
        <f t="shared" si="2"/>
        <v>5406223.1290322579</v>
      </c>
      <c r="V12" s="14">
        <v>0</v>
      </c>
      <c r="W12" s="14">
        <v>0</v>
      </c>
      <c r="X12" s="14">
        <f t="shared" si="1"/>
        <v>4753582.6333333338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32">
        <f>SUM(PlanIndicativo[[#This Row],[Ingresos Corrientes de Libre Destinación - ICLD (2020)]:[Otros (2020)]])</f>
        <v>11649572.429032259</v>
      </c>
    </row>
    <row r="13" spans="1:31" ht="108" x14ac:dyDescent="0.25">
      <c r="A13" s="8">
        <v>1</v>
      </c>
      <c r="B13" s="55" t="s">
        <v>112</v>
      </c>
      <c r="C13" s="8" t="s">
        <v>113</v>
      </c>
      <c r="D13" s="8" t="s">
        <v>4</v>
      </c>
      <c r="E13" s="8" t="s">
        <v>113</v>
      </c>
      <c r="F13" s="55" t="s">
        <v>114</v>
      </c>
      <c r="G13" s="8" t="s">
        <v>115</v>
      </c>
      <c r="H13" s="55" t="s">
        <v>116</v>
      </c>
      <c r="I13" s="9">
        <v>2201012</v>
      </c>
      <c r="J13" s="10" t="s">
        <v>128</v>
      </c>
      <c r="K13" s="9">
        <v>220101200</v>
      </c>
      <c r="L13" s="10" t="s">
        <v>160</v>
      </c>
      <c r="M13" s="12" t="s">
        <v>180</v>
      </c>
      <c r="N13" s="27" t="s">
        <v>2</v>
      </c>
      <c r="O13" s="27" t="s">
        <v>774</v>
      </c>
      <c r="P13" s="28">
        <v>1</v>
      </c>
      <c r="Q13" s="29">
        <v>1</v>
      </c>
      <c r="R13" s="35">
        <v>1</v>
      </c>
      <c r="S13" s="14">
        <f t="shared" si="0"/>
        <v>1489766.6666666667</v>
      </c>
      <c r="T13" s="14">
        <v>0</v>
      </c>
      <c r="U13" s="32">
        <f t="shared" si="2"/>
        <v>5406223.1290322579</v>
      </c>
      <c r="V13" s="14">
        <v>0</v>
      </c>
      <c r="W13" s="14">
        <v>0</v>
      </c>
      <c r="X13" s="14">
        <f t="shared" si="1"/>
        <v>4753582.6333333338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32">
        <f>SUM(PlanIndicativo[[#This Row],[Ingresos Corrientes de Libre Destinación - ICLD (2020)]:[Otros (2020)]])</f>
        <v>11649572.429032259</v>
      </c>
    </row>
    <row r="14" spans="1:31" ht="108" x14ac:dyDescent="0.25">
      <c r="A14" s="8">
        <v>1</v>
      </c>
      <c r="B14" s="55" t="s">
        <v>112</v>
      </c>
      <c r="C14" s="8" t="s">
        <v>113</v>
      </c>
      <c r="D14" s="8" t="s">
        <v>4</v>
      </c>
      <c r="E14" s="8" t="s">
        <v>113</v>
      </c>
      <c r="F14" s="55" t="s">
        <v>114</v>
      </c>
      <c r="G14" s="8" t="s">
        <v>115</v>
      </c>
      <c r="H14" s="55" t="s">
        <v>116</v>
      </c>
      <c r="I14" s="9">
        <v>2201015</v>
      </c>
      <c r="J14" s="10" t="s">
        <v>129</v>
      </c>
      <c r="K14" s="9">
        <v>220101500</v>
      </c>
      <c r="L14" s="10" t="s">
        <v>161</v>
      </c>
      <c r="M14" s="12" t="s">
        <v>180</v>
      </c>
      <c r="N14" s="27" t="s">
        <v>2</v>
      </c>
      <c r="O14" s="27" t="s">
        <v>774</v>
      </c>
      <c r="P14" s="28">
        <v>1</v>
      </c>
      <c r="Q14" s="29">
        <v>1</v>
      </c>
      <c r="R14" s="35">
        <v>1</v>
      </c>
      <c r="S14" s="14">
        <f t="shared" si="0"/>
        <v>1489766.6666666667</v>
      </c>
      <c r="T14" s="14">
        <v>0</v>
      </c>
      <c r="U14" s="32">
        <f t="shared" si="2"/>
        <v>5406223.1290322579</v>
      </c>
      <c r="V14" s="14">
        <v>0</v>
      </c>
      <c r="W14" s="14">
        <v>0</v>
      </c>
      <c r="X14" s="14">
        <f t="shared" si="1"/>
        <v>4753582.6333333338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32">
        <f>SUM(PlanIndicativo[[#This Row],[Ingresos Corrientes de Libre Destinación - ICLD (2020)]:[Otros (2020)]])</f>
        <v>11649572.429032259</v>
      </c>
    </row>
    <row r="15" spans="1:31" ht="108" x14ac:dyDescent="0.25">
      <c r="A15" s="8">
        <v>1</v>
      </c>
      <c r="B15" s="55" t="s">
        <v>112</v>
      </c>
      <c r="C15" s="8" t="s">
        <v>113</v>
      </c>
      <c r="D15" s="8" t="s">
        <v>4</v>
      </c>
      <c r="E15" s="8" t="s">
        <v>113</v>
      </c>
      <c r="F15" s="55" t="s">
        <v>114</v>
      </c>
      <c r="G15" s="8" t="s">
        <v>115</v>
      </c>
      <c r="H15" s="55" t="s">
        <v>116</v>
      </c>
      <c r="I15" s="9">
        <v>2201017</v>
      </c>
      <c r="J15" s="10" t="s">
        <v>130</v>
      </c>
      <c r="K15" s="9">
        <v>220101700</v>
      </c>
      <c r="L15" s="10" t="s">
        <v>162</v>
      </c>
      <c r="M15" s="12" t="s">
        <v>180</v>
      </c>
      <c r="N15" s="27" t="s">
        <v>1</v>
      </c>
      <c r="O15" s="27" t="s">
        <v>774</v>
      </c>
      <c r="P15" s="28">
        <v>0</v>
      </c>
      <c r="Q15" s="29">
        <v>1200</v>
      </c>
      <c r="R15" s="35">
        <v>400</v>
      </c>
      <c r="S15" s="14">
        <f t="shared" si="0"/>
        <v>1489766.6666666667</v>
      </c>
      <c r="T15" s="14">
        <v>0</v>
      </c>
      <c r="U15" s="32">
        <f t="shared" si="2"/>
        <v>5406223.1290322579</v>
      </c>
      <c r="V15" s="14">
        <v>0</v>
      </c>
      <c r="W15" s="14">
        <v>0</v>
      </c>
      <c r="X15" s="14">
        <f t="shared" si="1"/>
        <v>4753582.6333333338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32">
        <f>SUM(PlanIndicativo[[#This Row],[Ingresos Corrientes de Libre Destinación - ICLD (2020)]:[Otros (2020)]])</f>
        <v>11649572.429032259</v>
      </c>
    </row>
    <row r="16" spans="1:31" ht="108" x14ac:dyDescent="0.25">
      <c r="A16" s="8">
        <v>1</v>
      </c>
      <c r="B16" s="55" t="s">
        <v>112</v>
      </c>
      <c r="C16" s="8" t="s">
        <v>113</v>
      </c>
      <c r="D16" s="8" t="s">
        <v>4</v>
      </c>
      <c r="E16" s="8" t="s">
        <v>113</v>
      </c>
      <c r="F16" s="55" t="s">
        <v>114</v>
      </c>
      <c r="G16" s="8" t="s">
        <v>115</v>
      </c>
      <c r="H16" s="55" t="s">
        <v>116</v>
      </c>
      <c r="I16" s="9">
        <v>2201018</v>
      </c>
      <c r="J16" s="10" t="s">
        <v>131</v>
      </c>
      <c r="K16" s="9">
        <v>220101800</v>
      </c>
      <c r="L16" s="10" t="s">
        <v>163</v>
      </c>
      <c r="M16" s="12" t="s">
        <v>180</v>
      </c>
      <c r="N16" s="27" t="s">
        <v>2</v>
      </c>
      <c r="O16" s="27" t="s">
        <v>774</v>
      </c>
      <c r="P16" s="28">
        <v>4</v>
      </c>
      <c r="Q16" s="29">
        <v>4</v>
      </c>
      <c r="R16" s="35">
        <v>1</v>
      </c>
      <c r="S16" s="14">
        <f t="shared" si="0"/>
        <v>1489766.6666666667</v>
      </c>
      <c r="T16" s="14">
        <v>0</v>
      </c>
      <c r="U16" s="32">
        <f t="shared" si="2"/>
        <v>5406223.1290322579</v>
      </c>
      <c r="V16" s="14">
        <v>0</v>
      </c>
      <c r="W16" s="14">
        <v>0</v>
      </c>
      <c r="X16" s="14">
        <f t="shared" si="1"/>
        <v>4753582.6333333338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32">
        <f>SUM(PlanIndicativo[[#This Row],[Ingresos Corrientes de Libre Destinación - ICLD (2020)]:[Otros (2020)]])</f>
        <v>11649572.429032259</v>
      </c>
    </row>
    <row r="17" spans="1:30" ht="108" x14ac:dyDescent="0.25">
      <c r="A17" s="8">
        <v>1</v>
      </c>
      <c r="B17" s="55" t="s">
        <v>112</v>
      </c>
      <c r="C17" s="8" t="s">
        <v>113</v>
      </c>
      <c r="D17" s="8" t="s">
        <v>4</v>
      </c>
      <c r="E17" s="8" t="s">
        <v>113</v>
      </c>
      <c r="F17" s="55" t="s">
        <v>114</v>
      </c>
      <c r="G17" s="8" t="s">
        <v>115</v>
      </c>
      <c r="H17" s="55" t="s">
        <v>116</v>
      </c>
      <c r="I17" s="9">
        <v>2201028</v>
      </c>
      <c r="J17" s="56" t="s">
        <v>132</v>
      </c>
      <c r="K17" s="9">
        <v>220102800</v>
      </c>
      <c r="L17" s="56" t="s">
        <v>164</v>
      </c>
      <c r="M17" s="12" t="s">
        <v>180</v>
      </c>
      <c r="N17" s="27" t="s">
        <v>1</v>
      </c>
      <c r="O17" s="27" t="s">
        <v>774</v>
      </c>
      <c r="P17" s="28">
        <v>0</v>
      </c>
      <c r="Q17" s="29">
        <v>50592</v>
      </c>
      <c r="R17" s="35">
        <v>16864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22687238</v>
      </c>
      <c r="Z17" s="14">
        <v>0</v>
      </c>
      <c r="AA17" s="14">
        <v>0</v>
      </c>
      <c r="AB17" s="14">
        <v>0</v>
      </c>
      <c r="AC17" s="14">
        <v>0</v>
      </c>
      <c r="AD17" s="32">
        <f>SUM(PlanIndicativo[[#This Row],[Ingresos Corrientes de Libre Destinación - ICLD (2020)]:[Otros (2020)]])</f>
        <v>22687238</v>
      </c>
    </row>
    <row r="18" spans="1:30" ht="108" x14ac:dyDescent="0.25">
      <c r="A18" s="8">
        <v>1</v>
      </c>
      <c r="B18" s="55" t="s">
        <v>112</v>
      </c>
      <c r="C18" s="8" t="s">
        <v>113</v>
      </c>
      <c r="D18" s="8" t="s">
        <v>4</v>
      </c>
      <c r="E18" s="8" t="s">
        <v>113</v>
      </c>
      <c r="F18" s="55" t="s">
        <v>114</v>
      </c>
      <c r="G18" s="8" t="s">
        <v>115</v>
      </c>
      <c r="H18" s="55" t="s">
        <v>116</v>
      </c>
      <c r="I18" s="9">
        <v>2201029</v>
      </c>
      <c r="J18" s="57" t="s">
        <v>133</v>
      </c>
      <c r="K18" s="9">
        <v>220102900</v>
      </c>
      <c r="L18" s="57" t="s">
        <v>165</v>
      </c>
      <c r="M18" s="12" t="s">
        <v>180</v>
      </c>
      <c r="N18" s="27" t="s">
        <v>1</v>
      </c>
      <c r="O18" s="27" t="s">
        <v>774</v>
      </c>
      <c r="P18" s="28">
        <v>0</v>
      </c>
      <c r="Q18" s="29">
        <v>500</v>
      </c>
      <c r="R18" s="35">
        <v>125</v>
      </c>
      <c r="S18" s="14">
        <f t="shared" si="0"/>
        <v>1489766.6666666667</v>
      </c>
      <c r="T18" s="14">
        <v>0</v>
      </c>
      <c r="U18" s="32">
        <f t="shared" ref="U18:U32" si="3">167592917/31</f>
        <v>5406223.1290322579</v>
      </c>
      <c r="V18" s="14">
        <v>0</v>
      </c>
      <c r="W18" s="14">
        <v>0</v>
      </c>
      <c r="X18" s="14">
        <f t="shared" si="1"/>
        <v>4753582.6333333338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32">
        <f>SUM(PlanIndicativo[[#This Row],[Ingresos Corrientes de Libre Destinación - ICLD (2020)]:[Otros (2020)]])</f>
        <v>11649572.429032259</v>
      </c>
    </row>
    <row r="19" spans="1:30" ht="108" x14ac:dyDescent="0.25">
      <c r="A19" s="8">
        <v>1</v>
      </c>
      <c r="B19" s="55" t="s">
        <v>112</v>
      </c>
      <c r="C19" s="8" t="s">
        <v>113</v>
      </c>
      <c r="D19" s="8" t="s">
        <v>4</v>
      </c>
      <c r="E19" s="8" t="s">
        <v>113</v>
      </c>
      <c r="F19" s="55" t="s">
        <v>114</v>
      </c>
      <c r="G19" s="8" t="s">
        <v>115</v>
      </c>
      <c r="H19" s="55" t="s">
        <v>116</v>
      </c>
      <c r="I19" s="9">
        <v>2201030</v>
      </c>
      <c r="J19" s="57" t="s">
        <v>134</v>
      </c>
      <c r="K19" s="9">
        <v>220103000</v>
      </c>
      <c r="L19" s="57" t="s">
        <v>166</v>
      </c>
      <c r="M19" s="12" t="s">
        <v>180</v>
      </c>
      <c r="N19" s="27" t="s">
        <v>1</v>
      </c>
      <c r="O19" s="27" t="s">
        <v>774</v>
      </c>
      <c r="P19" s="28">
        <v>0</v>
      </c>
      <c r="Q19" s="29">
        <v>100</v>
      </c>
      <c r="R19" s="35">
        <v>25</v>
      </c>
      <c r="S19" s="14">
        <f t="shared" si="0"/>
        <v>1489766.6666666667</v>
      </c>
      <c r="T19" s="14">
        <v>0</v>
      </c>
      <c r="U19" s="32">
        <f t="shared" si="3"/>
        <v>5406223.1290322579</v>
      </c>
      <c r="V19" s="14">
        <v>0</v>
      </c>
      <c r="W19" s="14">
        <v>0</v>
      </c>
      <c r="X19" s="14">
        <f t="shared" si="1"/>
        <v>4753582.6333333338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32">
        <f>SUM(PlanIndicativo[[#This Row],[Ingresos Corrientes de Libre Destinación - ICLD (2020)]:[Otros (2020)]])</f>
        <v>11649572.429032259</v>
      </c>
    </row>
    <row r="20" spans="1:30" ht="108" x14ac:dyDescent="0.25">
      <c r="A20" s="8">
        <v>1</v>
      </c>
      <c r="B20" s="55" t="s">
        <v>112</v>
      </c>
      <c r="C20" s="8" t="s">
        <v>113</v>
      </c>
      <c r="D20" s="8" t="s">
        <v>4</v>
      </c>
      <c r="E20" s="8" t="s">
        <v>113</v>
      </c>
      <c r="F20" s="55" t="s">
        <v>114</v>
      </c>
      <c r="G20" s="8" t="s">
        <v>115</v>
      </c>
      <c r="H20" s="55" t="s">
        <v>116</v>
      </c>
      <c r="I20" s="9">
        <v>2201032</v>
      </c>
      <c r="J20" s="57" t="s">
        <v>135</v>
      </c>
      <c r="K20" s="9">
        <v>220103200</v>
      </c>
      <c r="L20" s="57" t="s">
        <v>167</v>
      </c>
      <c r="M20" s="12" t="s">
        <v>180</v>
      </c>
      <c r="N20" s="27" t="s">
        <v>1</v>
      </c>
      <c r="O20" s="27" t="s">
        <v>774</v>
      </c>
      <c r="P20" s="28">
        <v>0</v>
      </c>
      <c r="Q20" s="29">
        <v>100</v>
      </c>
      <c r="R20" s="35">
        <v>25</v>
      </c>
      <c r="S20" s="14">
        <f t="shared" si="0"/>
        <v>1489766.6666666667</v>
      </c>
      <c r="T20" s="14">
        <v>0</v>
      </c>
      <c r="U20" s="32">
        <f t="shared" si="3"/>
        <v>5406223.1290322579</v>
      </c>
      <c r="V20" s="14">
        <v>0</v>
      </c>
      <c r="W20" s="14">
        <v>0</v>
      </c>
      <c r="X20" s="14">
        <f t="shared" si="1"/>
        <v>4753582.6333333338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32">
        <f>SUM(PlanIndicativo[[#This Row],[Ingresos Corrientes de Libre Destinación - ICLD (2020)]:[Otros (2020)]])</f>
        <v>11649572.429032259</v>
      </c>
    </row>
    <row r="21" spans="1:30" ht="108" x14ac:dyDescent="0.25">
      <c r="A21" s="8">
        <v>1</v>
      </c>
      <c r="B21" s="55" t="s">
        <v>112</v>
      </c>
      <c r="C21" s="8" t="s">
        <v>113</v>
      </c>
      <c r="D21" s="8" t="s">
        <v>4</v>
      </c>
      <c r="E21" s="8" t="s">
        <v>113</v>
      </c>
      <c r="F21" s="55" t="s">
        <v>114</v>
      </c>
      <c r="G21" s="8" t="s">
        <v>115</v>
      </c>
      <c r="H21" s="55" t="s">
        <v>116</v>
      </c>
      <c r="I21" s="9">
        <v>2201033</v>
      </c>
      <c r="J21" s="57" t="s">
        <v>136</v>
      </c>
      <c r="K21" s="9">
        <v>220103300</v>
      </c>
      <c r="L21" s="57" t="s">
        <v>168</v>
      </c>
      <c r="M21" s="12" t="s">
        <v>180</v>
      </c>
      <c r="N21" s="27" t="s">
        <v>1</v>
      </c>
      <c r="O21" s="27" t="s">
        <v>774</v>
      </c>
      <c r="P21" s="28">
        <v>0</v>
      </c>
      <c r="Q21" s="29">
        <v>500</v>
      </c>
      <c r="R21" s="35">
        <v>125</v>
      </c>
      <c r="S21" s="14">
        <f t="shared" si="0"/>
        <v>1489766.6666666667</v>
      </c>
      <c r="T21" s="14">
        <v>0</v>
      </c>
      <c r="U21" s="32">
        <f t="shared" si="3"/>
        <v>5406223.1290322579</v>
      </c>
      <c r="V21" s="14">
        <v>0</v>
      </c>
      <c r="W21" s="14">
        <v>0</v>
      </c>
      <c r="X21" s="14">
        <f t="shared" si="1"/>
        <v>4753582.6333333338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32">
        <f>SUM(PlanIndicativo[[#This Row],[Ingresos Corrientes de Libre Destinación - ICLD (2020)]:[Otros (2020)]])</f>
        <v>11649572.429032259</v>
      </c>
    </row>
    <row r="22" spans="1:30" ht="108" x14ac:dyDescent="0.25">
      <c r="A22" s="8">
        <v>1</v>
      </c>
      <c r="B22" s="55" t="s">
        <v>112</v>
      </c>
      <c r="C22" s="8" t="s">
        <v>113</v>
      </c>
      <c r="D22" s="8" t="s">
        <v>4</v>
      </c>
      <c r="E22" s="8" t="s">
        <v>113</v>
      </c>
      <c r="F22" s="55" t="s">
        <v>114</v>
      </c>
      <c r="G22" s="8" t="s">
        <v>115</v>
      </c>
      <c r="H22" s="55" t="s">
        <v>116</v>
      </c>
      <c r="I22" s="9">
        <v>2201034</v>
      </c>
      <c r="J22" s="57" t="s">
        <v>137</v>
      </c>
      <c r="K22" s="9">
        <v>220103400</v>
      </c>
      <c r="L22" s="57" t="s">
        <v>169</v>
      </c>
      <c r="M22" s="12" t="s">
        <v>180</v>
      </c>
      <c r="N22" s="27" t="s">
        <v>1</v>
      </c>
      <c r="O22" s="27" t="s">
        <v>774</v>
      </c>
      <c r="P22" s="28">
        <v>0</v>
      </c>
      <c r="Q22" s="29">
        <v>150</v>
      </c>
      <c r="R22" s="35">
        <v>30</v>
      </c>
      <c r="S22" s="14">
        <f t="shared" si="0"/>
        <v>1489766.6666666667</v>
      </c>
      <c r="T22" s="14">
        <v>0</v>
      </c>
      <c r="U22" s="32">
        <f t="shared" si="3"/>
        <v>5406223.1290322579</v>
      </c>
      <c r="V22" s="14">
        <v>0</v>
      </c>
      <c r="W22" s="14">
        <v>0</v>
      </c>
      <c r="X22" s="14">
        <f t="shared" si="1"/>
        <v>4753582.6333333338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32">
        <f>SUM(PlanIndicativo[[#This Row],[Ingresos Corrientes de Libre Destinación - ICLD (2020)]:[Otros (2020)]])</f>
        <v>11649572.429032259</v>
      </c>
    </row>
    <row r="23" spans="1:30" ht="108" x14ac:dyDescent="0.25">
      <c r="A23" s="8">
        <v>1</v>
      </c>
      <c r="B23" s="55" t="s">
        <v>112</v>
      </c>
      <c r="C23" s="8" t="s">
        <v>113</v>
      </c>
      <c r="D23" s="8" t="s">
        <v>4</v>
      </c>
      <c r="E23" s="8" t="s">
        <v>113</v>
      </c>
      <c r="F23" s="55" t="s">
        <v>114</v>
      </c>
      <c r="G23" s="8" t="s">
        <v>115</v>
      </c>
      <c r="H23" s="55" t="s">
        <v>116</v>
      </c>
      <c r="I23" s="9">
        <v>2201037</v>
      </c>
      <c r="J23" s="57" t="s">
        <v>138</v>
      </c>
      <c r="K23" s="9">
        <v>220103700</v>
      </c>
      <c r="L23" s="57" t="s">
        <v>170</v>
      </c>
      <c r="M23" s="12" t="s">
        <v>180</v>
      </c>
      <c r="N23" s="27" t="s">
        <v>1</v>
      </c>
      <c r="O23" s="27" t="s">
        <v>774</v>
      </c>
      <c r="P23" s="28">
        <v>0</v>
      </c>
      <c r="Q23" s="29">
        <v>2</v>
      </c>
      <c r="R23" s="35">
        <v>2</v>
      </c>
      <c r="S23" s="14">
        <f t="shared" si="0"/>
        <v>1489766.6666666667</v>
      </c>
      <c r="T23" s="14">
        <v>0</v>
      </c>
      <c r="U23" s="32">
        <f t="shared" si="3"/>
        <v>5406223.1290322579</v>
      </c>
      <c r="V23" s="14">
        <v>0</v>
      </c>
      <c r="W23" s="14">
        <v>0</v>
      </c>
      <c r="X23" s="14">
        <f t="shared" si="1"/>
        <v>4753582.6333333338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32">
        <f>SUM(PlanIndicativo[[#This Row],[Ingresos Corrientes de Libre Destinación - ICLD (2020)]:[Otros (2020)]])</f>
        <v>11649572.429032259</v>
      </c>
    </row>
    <row r="24" spans="1:30" ht="108" x14ac:dyDescent="0.25">
      <c r="A24" s="8">
        <v>1</v>
      </c>
      <c r="B24" s="55" t="s">
        <v>112</v>
      </c>
      <c r="C24" s="8" t="s">
        <v>113</v>
      </c>
      <c r="D24" s="8" t="s">
        <v>4</v>
      </c>
      <c r="E24" s="8" t="s">
        <v>113</v>
      </c>
      <c r="F24" s="55" t="s">
        <v>114</v>
      </c>
      <c r="G24" s="8" t="s">
        <v>115</v>
      </c>
      <c r="H24" s="55" t="s">
        <v>116</v>
      </c>
      <c r="I24" s="9">
        <v>2201047</v>
      </c>
      <c r="J24" s="60" t="s">
        <v>139</v>
      </c>
      <c r="K24" s="9">
        <v>220104700</v>
      </c>
      <c r="L24" s="60" t="s">
        <v>171</v>
      </c>
      <c r="M24" s="12" t="s">
        <v>180</v>
      </c>
      <c r="N24" s="61" t="s">
        <v>1</v>
      </c>
      <c r="O24" s="27" t="s">
        <v>774</v>
      </c>
      <c r="P24" s="62">
        <v>0</v>
      </c>
      <c r="Q24" s="36">
        <v>2</v>
      </c>
      <c r="R24" s="37">
        <v>2</v>
      </c>
      <c r="S24" s="14">
        <f t="shared" si="0"/>
        <v>1489766.6666666667</v>
      </c>
      <c r="T24" s="14">
        <v>0</v>
      </c>
      <c r="U24" s="32">
        <f t="shared" si="3"/>
        <v>5406223.1290322579</v>
      </c>
      <c r="V24" s="14">
        <v>0</v>
      </c>
      <c r="W24" s="14">
        <v>0</v>
      </c>
      <c r="X24" s="14">
        <f t="shared" si="1"/>
        <v>4753582.6333333338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32">
        <f>SUM(PlanIndicativo[[#This Row],[Ingresos Corrientes de Libre Destinación - ICLD (2020)]:[Otros (2020)]])</f>
        <v>11649572.429032259</v>
      </c>
    </row>
    <row r="25" spans="1:30" ht="108" x14ac:dyDescent="0.25">
      <c r="A25" s="8">
        <v>1</v>
      </c>
      <c r="B25" s="55" t="s">
        <v>112</v>
      </c>
      <c r="C25" s="8" t="s">
        <v>113</v>
      </c>
      <c r="D25" s="8" t="s">
        <v>4</v>
      </c>
      <c r="E25" s="8" t="s">
        <v>113</v>
      </c>
      <c r="F25" s="55" t="s">
        <v>114</v>
      </c>
      <c r="G25" s="8" t="s">
        <v>115</v>
      </c>
      <c r="H25" s="55" t="s">
        <v>116</v>
      </c>
      <c r="I25" s="9">
        <v>2201044</v>
      </c>
      <c r="J25" s="10" t="s">
        <v>140</v>
      </c>
      <c r="K25" s="9">
        <v>220104400</v>
      </c>
      <c r="L25" s="10" t="s">
        <v>172</v>
      </c>
      <c r="M25" s="12" t="s">
        <v>180</v>
      </c>
      <c r="N25" s="27" t="s">
        <v>1</v>
      </c>
      <c r="O25" s="27" t="s">
        <v>774</v>
      </c>
      <c r="P25" s="28">
        <v>0</v>
      </c>
      <c r="Q25" s="29">
        <v>20</v>
      </c>
      <c r="R25" s="35">
        <v>5</v>
      </c>
      <c r="S25" s="14">
        <f t="shared" si="0"/>
        <v>1489766.6666666667</v>
      </c>
      <c r="T25" s="14">
        <v>0</v>
      </c>
      <c r="U25" s="32">
        <f t="shared" si="3"/>
        <v>5406223.1290322579</v>
      </c>
      <c r="V25" s="14">
        <v>0</v>
      </c>
      <c r="W25" s="14">
        <v>0</v>
      </c>
      <c r="X25" s="14">
        <f t="shared" si="1"/>
        <v>4753582.6333333338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32">
        <f>SUM(PlanIndicativo[[#This Row],[Ingresos Corrientes de Libre Destinación - ICLD (2020)]:[Otros (2020)]])</f>
        <v>11649572.429032259</v>
      </c>
    </row>
    <row r="26" spans="1:30" ht="108" x14ac:dyDescent="0.25">
      <c r="A26" s="8">
        <v>1</v>
      </c>
      <c r="B26" s="55" t="s">
        <v>112</v>
      </c>
      <c r="C26" s="8" t="s">
        <v>113</v>
      </c>
      <c r="D26" s="8" t="s">
        <v>4</v>
      </c>
      <c r="E26" s="8" t="s">
        <v>113</v>
      </c>
      <c r="F26" s="55" t="s">
        <v>114</v>
      </c>
      <c r="G26" s="8" t="s">
        <v>115</v>
      </c>
      <c r="H26" s="55" t="s">
        <v>116</v>
      </c>
      <c r="I26" s="9">
        <v>2201043</v>
      </c>
      <c r="J26" s="10" t="s">
        <v>141</v>
      </c>
      <c r="K26" s="9">
        <v>220104300</v>
      </c>
      <c r="L26" s="10" t="s">
        <v>173</v>
      </c>
      <c r="M26" s="12" t="s">
        <v>180</v>
      </c>
      <c r="N26" s="27" t="s">
        <v>1</v>
      </c>
      <c r="O26" s="27" t="s">
        <v>774</v>
      </c>
      <c r="P26" s="28">
        <v>0</v>
      </c>
      <c r="Q26" s="29">
        <v>1100</v>
      </c>
      <c r="R26" s="35">
        <v>275</v>
      </c>
      <c r="S26" s="14">
        <f t="shared" si="0"/>
        <v>1489766.6666666667</v>
      </c>
      <c r="T26" s="14">
        <v>0</v>
      </c>
      <c r="U26" s="32">
        <f t="shared" si="3"/>
        <v>5406223.1290322579</v>
      </c>
      <c r="V26" s="14">
        <v>0</v>
      </c>
      <c r="W26" s="14">
        <v>0</v>
      </c>
      <c r="X26" s="14">
        <f t="shared" si="1"/>
        <v>4753582.6333333338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32">
        <f>SUM(PlanIndicativo[[#This Row],[Ingresos Corrientes de Libre Destinación - ICLD (2020)]:[Otros (2020)]])</f>
        <v>11649572.429032259</v>
      </c>
    </row>
    <row r="27" spans="1:30" ht="108" x14ac:dyDescent="0.25">
      <c r="A27" s="8">
        <v>1</v>
      </c>
      <c r="B27" s="55" t="s">
        <v>112</v>
      </c>
      <c r="C27" s="8" t="s">
        <v>113</v>
      </c>
      <c r="D27" s="8" t="s">
        <v>4</v>
      </c>
      <c r="E27" s="8" t="s">
        <v>113</v>
      </c>
      <c r="F27" s="55" t="s">
        <v>114</v>
      </c>
      <c r="G27" s="8" t="s">
        <v>115</v>
      </c>
      <c r="H27" s="55" t="s">
        <v>116</v>
      </c>
      <c r="I27" s="9">
        <v>2201049</v>
      </c>
      <c r="J27" s="57" t="s">
        <v>142</v>
      </c>
      <c r="K27" s="9">
        <v>220104900</v>
      </c>
      <c r="L27" s="57" t="s">
        <v>174</v>
      </c>
      <c r="M27" s="12" t="s">
        <v>180</v>
      </c>
      <c r="N27" s="27" t="s">
        <v>1</v>
      </c>
      <c r="O27" s="27" t="s">
        <v>774</v>
      </c>
      <c r="P27" s="28">
        <v>0</v>
      </c>
      <c r="Q27" s="29">
        <v>300</v>
      </c>
      <c r="R27" s="35">
        <v>75</v>
      </c>
      <c r="S27" s="14">
        <f t="shared" si="0"/>
        <v>1489766.6666666667</v>
      </c>
      <c r="T27" s="14">
        <v>0</v>
      </c>
      <c r="U27" s="32">
        <f t="shared" si="3"/>
        <v>5406223.1290322579</v>
      </c>
      <c r="V27" s="14">
        <v>0</v>
      </c>
      <c r="W27" s="14">
        <v>0</v>
      </c>
      <c r="X27" s="14">
        <f t="shared" si="1"/>
        <v>4753582.6333333338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32">
        <f>SUM(PlanIndicativo[[#This Row],[Ingresos Corrientes de Libre Destinación - ICLD (2020)]:[Otros (2020)]])</f>
        <v>11649572.429032259</v>
      </c>
    </row>
    <row r="28" spans="1:30" ht="108" x14ac:dyDescent="0.25">
      <c r="A28" s="8">
        <v>1</v>
      </c>
      <c r="B28" s="55" t="s">
        <v>112</v>
      </c>
      <c r="C28" s="8" t="s">
        <v>113</v>
      </c>
      <c r="D28" s="8" t="s">
        <v>4</v>
      </c>
      <c r="E28" s="8" t="s">
        <v>113</v>
      </c>
      <c r="F28" s="55" t="s">
        <v>114</v>
      </c>
      <c r="G28" s="8" t="s">
        <v>115</v>
      </c>
      <c r="H28" s="55" t="s">
        <v>116</v>
      </c>
      <c r="I28" s="9">
        <v>2201042</v>
      </c>
      <c r="J28" s="57" t="s">
        <v>143</v>
      </c>
      <c r="K28" s="9">
        <v>220104200</v>
      </c>
      <c r="L28" s="57" t="s">
        <v>175</v>
      </c>
      <c r="M28" s="12" t="s">
        <v>180</v>
      </c>
      <c r="N28" s="27" t="s">
        <v>1</v>
      </c>
      <c r="O28" s="27" t="s">
        <v>774</v>
      </c>
      <c r="P28" s="28">
        <v>0</v>
      </c>
      <c r="Q28" s="29">
        <v>40</v>
      </c>
      <c r="R28" s="35">
        <v>4</v>
      </c>
      <c r="S28" s="14">
        <f t="shared" si="0"/>
        <v>1489766.6666666667</v>
      </c>
      <c r="T28" s="14">
        <v>0</v>
      </c>
      <c r="U28" s="32">
        <f t="shared" si="3"/>
        <v>5406223.1290322579</v>
      </c>
      <c r="V28" s="14">
        <v>0</v>
      </c>
      <c r="W28" s="14">
        <v>0</v>
      </c>
      <c r="X28" s="14">
        <f t="shared" si="1"/>
        <v>4753582.6333333338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32">
        <f>SUM(PlanIndicativo[[#This Row],[Ingresos Corrientes de Libre Destinación - ICLD (2020)]:[Otros (2020)]])</f>
        <v>11649572.429032259</v>
      </c>
    </row>
    <row r="29" spans="1:30" ht="108" x14ac:dyDescent="0.25">
      <c r="A29" s="8">
        <v>1</v>
      </c>
      <c r="B29" s="55" t="s">
        <v>112</v>
      </c>
      <c r="C29" s="8" t="s">
        <v>113</v>
      </c>
      <c r="D29" s="8" t="s">
        <v>4</v>
      </c>
      <c r="E29" s="8" t="s">
        <v>113</v>
      </c>
      <c r="F29" s="55" t="s">
        <v>114</v>
      </c>
      <c r="G29" s="8" t="s">
        <v>181</v>
      </c>
      <c r="H29" s="55" t="s">
        <v>182</v>
      </c>
      <c r="I29" s="9">
        <v>2202005</v>
      </c>
      <c r="J29" s="57" t="s">
        <v>144</v>
      </c>
      <c r="K29" s="9">
        <v>220200500</v>
      </c>
      <c r="L29" s="57" t="s">
        <v>176</v>
      </c>
      <c r="M29" s="12" t="s">
        <v>180</v>
      </c>
      <c r="N29" s="27" t="s">
        <v>1</v>
      </c>
      <c r="O29" s="27" t="s">
        <v>774</v>
      </c>
      <c r="P29" s="28">
        <v>0</v>
      </c>
      <c r="Q29" s="29">
        <v>20</v>
      </c>
      <c r="R29" s="35">
        <v>5</v>
      </c>
      <c r="S29" s="14">
        <f t="shared" si="0"/>
        <v>1489766.6666666667</v>
      </c>
      <c r="T29" s="14">
        <v>0</v>
      </c>
      <c r="U29" s="32">
        <f t="shared" si="3"/>
        <v>5406223.1290322579</v>
      </c>
      <c r="V29" s="14">
        <v>0</v>
      </c>
      <c r="W29" s="14">
        <v>0</v>
      </c>
      <c r="X29" s="14">
        <f t="shared" si="1"/>
        <v>4753582.6333333338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32">
        <f>SUM(PlanIndicativo[[#This Row],[Ingresos Corrientes de Libre Destinación - ICLD (2020)]:[Otros (2020)]])</f>
        <v>11649572.429032259</v>
      </c>
    </row>
    <row r="30" spans="1:30" ht="108" x14ac:dyDescent="0.25">
      <c r="A30" s="8">
        <v>1</v>
      </c>
      <c r="B30" s="55" t="s">
        <v>112</v>
      </c>
      <c r="C30" s="8" t="s">
        <v>113</v>
      </c>
      <c r="D30" s="8" t="s">
        <v>4</v>
      </c>
      <c r="E30" s="8" t="s">
        <v>113</v>
      </c>
      <c r="F30" s="55" t="s">
        <v>114</v>
      </c>
      <c r="G30" s="8" t="s">
        <v>181</v>
      </c>
      <c r="H30" s="55" t="s">
        <v>182</v>
      </c>
      <c r="I30" s="9">
        <v>2202009</v>
      </c>
      <c r="J30" s="57" t="s">
        <v>145</v>
      </c>
      <c r="K30" s="9">
        <v>220200900</v>
      </c>
      <c r="L30" s="57" t="s">
        <v>177</v>
      </c>
      <c r="M30" s="12" t="s">
        <v>180</v>
      </c>
      <c r="N30" s="27" t="s">
        <v>1</v>
      </c>
      <c r="O30" s="27" t="s">
        <v>774</v>
      </c>
      <c r="P30" s="28">
        <v>0</v>
      </c>
      <c r="Q30" s="29">
        <v>10</v>
      </c>
      <c r="R30" s="35">
        <v>2</v>
      </c>
      <c r="S30" s="14">
        <f>44693000/30*2</f>
        <v>2979533.3333333335</v>
      </c>
      <c r="T30" s="14">
        <v>0</v>
      </c>
      <c r="U30" s="32">
        <f>167592917/31*2</f>
        <v>10812446.258064516</v>
      </c>
      <c r="V30" s="14">
        <v>0</v>
      </c>
      <c r="W30" s="14">
        <v>0</v>
      </c>
      <c r="X30" s="14">
        <f>142607479/30*2</f>
        <v>9507165.2666666675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32">
        <f>SUM(PlanIndicativo[[#This Row],[Ingresos Corrientes de Libre Destinación - ICLD (2020)]:[Otros (2020)]])</f>
        <v>23299144.858064517</v>
      </c>
    </row>
    <row r="31" spans="1:30" ht="108" x14ac:dyDescent="0.25">
      <c r="A31" s="8">
        <v>1</v>
      </c>
      <c r="B31" s="55" t="s">
        <v>112</v>
      </c>
      <c r="C31" s="8" t="s">
        <v>113</v>
      </c>
      <c r="D31" s="8" t="s">
        <v>4</v>
      </c>
      <c r="E31" s="8" t="s">
        <v>113</v>
      </c>
      <c r="F31" s="55" t="s">
        <v>114</v>
      </c>
      <c r="G31" s="8" t="s">
        <v>181</v>
      </c>
      <c r="H31" s="55" t="s">
        <v>182</v>
      </c>
      <c r="I31" s="9">
        <v>2202013</v>
      </c>
      <c r="J31" s="57" t="s">
        <v>146</v>
      </c>
      <c r="K31" s="9">
        <v>220201300</v>
      </c>
      <c r="L31" s="57" t="s">
        <v>178</v>
      </c>
      <c r="M31" s="12" t="s">
        <v>180</v>
      </c>
      <c r="N31" s="27" t="s">
        <v>1</v>
      </c>
      <c r="O31" s="27" t="s">
        <v>774</v>
      </c>
      <c r="P31" s="28">
        <v>0</v>
      </c>
      <c r="Q31" s="29">
        <v>1</v>
      </c>
      <c r="R31" s="35">
        <v>0</v>
      </c>
      <c r="S31" s="14">
        <v>0</v>
      </c>
      <c r="T31" s="14">
        <v>0</v>
      </c>
      <c r="U31" s="32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32">
        <f>SUM(PlanIndicativo[[#This Row],[Ingresos Corrientes de Libre Destinación - ICLD (2020)]:[Otros (2020)]])</f>
        <v>0</v>
      </c>
    </row>
    <row r="32" spans="1:30" ht="108" x14ac:dyDescent="0.25">
      <c r="A32" s="8">
        <v>1</v>
      </c>
      <c r="B32" s="55" t="s">
        <v>112</v>
      </c>
      <c r="C32" s="8" t="s">
        <v>113</v>
      </c>
      <c r="D32" s="8" t="s">
        <v>4</v>
      </c>
      <c r="E32" s="8" t="s">
        <v>113</v>
      </c>
      <c r="F32" s="55" t="s">
        <v>114</v>
      </c>
      <c r="G32" s="8" t="s">
        <v>181</v>
      </c>
      <c r="H32" s="55" t="s">
        <v>182</v>
      </c>
      <c r="I32" s="9">
        <v>2202024</v>
      </c>
      <c r="J32" s="57" t="s">
        <v>147</v>
      </c>
      <c r="K32" s="9">
        <v>220202400</v>
      </c>
      <c r="L32" s="57" t="s">
        <v>179</v>
      </c>
      <c r="M32" s="12" t="s">
        <v>180</v>
      </c>
      <c r="N32" s="27" t="s">
        <v>1</v>
      </c>
      <c r="O32" s="27" t="s">
        <v>774</v>
      </c>
      <c r="P32" s="28">
        <v>0</v>
      </c>
      <c r="Q32" s="29">
        <v>4</v>
      </c>
      <c r="R32" s="35">
        <v>1</v>
      </c>
      <c r="S32" s="14">
        <f t="shared" si="0"/>
        <v>1489766.6666666667</v>
      </c>
      <c r="T32" s="14">
        <v>0</v>
      </c>
      <c r="U32" s="32">
        <f t="shared" si="3"/>
        <v>5406223.1290322579</v>
      </c>
      <c r="V32" s="14">
        <v>0</v>
      </c>
      <c r="W32" s="14">
        <v>0</v>
      </c>
      <c r="X32" s="14">
        <f t="shared" si="1"/>
        <v>4753582.6333333338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32">
        <f>SUM(PlanIndicativo[[#This Row],[Ingresos Corrientes de Libre Destinación - ICLD (2020)]:[Otros (2020)]])</f>
        <v>11649572.429032259</v>
      </c>
    </row>
    <row r="33" spans="1:30" ht="120" x14ac:dyDescent="0.25">
      <c r="A33" s="8">
        <v>1</v>
      </c>
      <c r="B33" s="55" t="s">
        <v>112</v>
      </c>
      <c r="C33" s="8" t="s">
        <v>183</v>
      </c>
      <c r="D33" s="8" t="s">
        <v>12</v>
      </c>
      <c r="E33" s="8" t="s">
        <v>183</v>
      </c>
      <c r="F33" s="55" t="s">
        <v>184</v>
      </c>
      <c r="G33" s="8" t="s">
        <v>185</v>
      </c>
      <c r="H33" s="55" t="s">
        <v>186</v>
      </c>
      <c r="I33" s="9">
        <v>1901020</v>
      </c>
      <c r="J33" s="57" t="s">
        <v>187</v>
      </c>
      <c r="K33" s="9">
        <v>190102000</v>
      </c>
      <c r="L33" s="57" t="s">
        <v>194</v>
      </c>
      <c r="M33" s="12" t="s">
        <v>180</v>
      </c>
      <c r="N33" s="27" t="s">
        <v>1</v>
      </c>
      <c r="O33" s="27" t="s">
        <v>781</v>
      </c>
      <c r="P33" s="28">
        <v>0</v>
      </c>
      <c r="Q33" s="29">
        <v>4</v>
      </c>
      <c r="R33" s="35">
        <v>1</v>
      </c>
      <c r="S33" s="14">
        <v>0</v>
      </c>
      <c r="T33" s="14">
        <v>0</v>
      </c>
      <c r="U33" s="14">
        <v>0</v>
      </c>
      <c r="V33" s="14">
        <f t="shared" ref="V33:V41" si="4">1044559532/11</f>
        <v>94959957.454545453</v>
      </c>
      <c r="W33" s="14">
        <v>0</v>
      </c>
      <c r="X33" s="14">
        <v>0</v>
      </c>
      <c r="Y33" s="14">
        <v>0</v>
      </c>
      <c r="Z33" s="14">
        <v>0</v>
      </c>
      <c r="AA33" s="14">
        <f t="shared" ref="AA33:AA41" si="5">267607446/11</f>
        <v>24327949.636363637</v>
      </c>
      <c r="AB33" s="14">
        <v>0</v>
      </c>
      <c r="AC33" s="14">
        <f t="shared" ref="AC33:AC41" si="6">1527094004/11</f>
        <v>138826727.63636363</v>
      </c>
      <c r="AD33" s="32">
        <f>SUM(PlanIndicativo[[#This Row],[Ingresos Corrientes de Libre Destinación - ICLD (2020)]:[Otros (2020)]])</f>
        <v>258114634.72727272</v>
      </c>
    </row>
    <row r="34" spans="1:30" ht="120" x14ac:dyDescent="0.25">
      <c r="A34" s="8">
        <v>1</v>
      </c>
      <c r="B34" s="55" t="s">
        <v>112</v>
      </c>
      <c r="C34" s="8" t="s">
        <v>183</v>
      </c>
      <c r="D34" s="8" t="s">
        <v>12</v>
      </c>
      <c r="E34" s="8" t="s">
        <v>183</v>
      </c>
      <c r="F34" s="55" t="s">
        <v>184</v>
      </c>
      <c r="G34" s="8" t="s">
        <v>185</v>
      </c>
      <c r="H34" s="55" t="s">
        <v>186</v>
      </c>
      <c r="I34" s="9">
        <v>1901007</v>
      </c>
      <c r="J34" s="10" t="s">
        <v>188</v>
      </c>
      <c r="K34" s="9">
        <v>190100700</v>
      </c>
      <c r="L34" s="10" t="s">
        <v>195</v>
      </c>
      <c r="M34" s="12" t="s">
        <v>180</v>
      </c>
      <c r="N34" s="27" t="s">
        <v>1</v>
      </c>
      <c r="O34" s="27" t="s">
        <v>781</v>
      </c>
      <c r="P34" s="28">
        <v>0</v>
      </c>
      <c r="Q34" s="29">
        <v>600</v>
      </c>
      <c r="R34" s="35">
        <v>150</v>
      </c>
      <c r="S34" s="14">
        <v>0</v>
      </c>
      <c r="T34" s="14">
        <v>0</v>
      </c>
      <c r="U34" s="14">
        <v>0</v>
      </c>
      <c r="V34" s="14">
        <f t="shared" si="4"/>
        <v>94959957.454545453</v>
      </c>
      <c r="W34" s="14">
        <v>0</v>
      </c>
      <c r="X34" s="14">
        <v>0</v>
      </c>
      <c r="Y34" s="14">
        <v>0</v>
      </c>
      <c r="Z34" s="14">
        <v>0</v>
      </c>
      <c r="AA34" s="14">
        <f t="shared" si="5"/>
        <v>24327949.636363637</v>
      </c>
      <c r="AB34" s="14">
        <v>0</v>
      </c>
      <c r="AC34" s="14">
        <f t="shared" si="6"/>
        <v>138826727.63636363</v>
      </c>
      <c r="AD34" s="32">
        <f>SUM(PlanIndicativo[[#This Row],[Ingresos Corrientes de Libre Destinación - ICLD (2020)]:[Otros (2020)]])</f>
        <v>258114634.72727272</v>
      </c>
    </row>
    <row r="35" spans="1:30" ht="120" x14ac:dyDescent="0.25">
      <c r="A35" s="8">
        <v>1</v>
      </c>
      <c r="B35" s="55" t="s">
        <v>112</v>
      </c>
      <c r="C35" s="8" t="s">
        <v>183</v>
      </c>
      <c r="D35" s="8" t="s">
        <v>12</v>
      </c>
      <c r="E35" s="8" t="s">
        <v>183</v>
      </c>
      <c r="F35" s="55" t="s">
        <v>184</v>
      </c>
      <c r="G35" s="8" t="s">
        <v>185</v>
      </c>
      <c r="H35" s="55" t="s">
        <v>186</v>
      </c>
      <c r="I35" s="9">
        <v>1901084</v>
      </c>
      <c r="J35" s="10" t="s">
        <v>189</v>
      </c>
      <c r="K35" s="9">
        <v>190108400</v>
      </c>
      <c r="L35" s="10" t="s">
        <v>196</v>
      </c>
      <c r="M35" s="12" t="s">
        <v>180</v>
      </c>
      <c r="N35" s="27" t="s">
        <v>1</v>
      </c>
      <c r="O35" s="27" t="s">
        <v>781</v>
      </c>
      <c r="P35" s="28">
        <v>0</v>
      </c>
      <c r="Q35" s="29">
        <v>4</v>
      </c>
      <c r="R35" s="35">
        <v>1</v>
      </c>
      <c r="S35" s="14">
        <v>0</v>
      </c>
      <c r="T35" s="14">
        <v>0</v>
      </c>
      <c r="U35" s="14">
        <v>0</v>
      </c>
      <c r="V35" s="14">
        <f t="shared" si="4"/>
        <v>94959957.454545453</v>
      </c>
      <c r="W35" s="14">
        <v>0</v>
      </c>
      <c r="X35" s="14">
        <v>0</v>
      </c>
      <c r="Y35" s="14">
        <v>0</v>
      </c>
      <c r="Z35" s="14">
        <v>0</v>
      </c>
      <c r="AA35" s="14">
        <f t="shared" si="5"/>
        <v>24327949.636363637</v>
      </c>
      <c r="AB35" s="14">
        <v>0</v>
      </c>
      <c r="AC35" s="14">
        <f t="shared" si="6"/>
        <v>138826727.63636363</v>
      </c>
      <c r="AD35" s="32">
        <f>SUM(PlanIndicativo[[#This Row],[Ingresos Corrientes de Libre Destinación - ICLD (2020)]:[Otros (2020)]])</f>
        <v>258114634.72727272</v>
      </c>
    </row>
    <row r="36" spans="1:30" ht="120" x14ac:dyDescent="0.25">
      <c r="A36" s="8">
        <v>1</v>
      </c>
      <c r="B36" s="55" t="s">
        <v>112</v>
      </c>
      <c r="C36" s="8" t="s">
        <v>183</v>
      </c>
      <c r="D36" s="8" t="s">
        <v>12</v>
      </c>
      <c r="E36" s="8" t="s">
        <v>183</v>
      </c>
      <c r="F36" s="55" t="s">
        <v>184</v>
      </c>
      <c r="G36" s="8" t="s">
        <v>185</v>
      </c>
      <c r="H36" s="55" t="s">
        <v>186</v>
      </c>
      <c r="I36" s="9">
        <v>1901136</v>
      </c>
      <c r="J36" s="57" t="s">
        <v>190</v>
      </c>
      <c r="K36" s="9">
        <v>190113600</v>
      </c>
      <c r="L36" s="57" t="s">
        <v>197</v>
      </c>
      <c r="M36" s="12" t="s">
        <v>180</v>
      </c>
      <c r="N36" s="27" t="s">
        <v>1</v>
      </c>
      <c r="O36" s="27" t="s">
        <v>781</v>
      </c>
      <c r="P36" s="28">
        <v>0</v>
      </c>
      <c r="Q36" s="29">
        <v>4</v>
      </c>
      <c r="R36" s="35">
        <v>1</v>
      </c>
      <c r="S36" s="14">
        <v>0</v>
      </c>
      <c r="T36" s="14">
        <v>0</v>
      </c>
      <c r="U36" s="14">
        <v>0</v>
      </c>
      <c r="V36" s="14">
        <f t="shared" si="4"/>
        <v>94959957.454545453</v>
      </c>
      <c r="W36" s="14">
        <v>0</v>
      </c>
      <c r="X36" s="14">
        <v>0</v>
      </c>
      <c r="Y36" s="14">
        <v>0</v>
      </c>
      <c r="Z36" s="14">
        <v>0</v>
      </c>
      <c r="AA36" s="14">
        <f t="shared" si="5"/>
        <v>24327949.636363637</v>
      </c>
      <c r="AB36" s="14">
        <v>0</v>
      </c>
      <c r="AC36" s="14">
        <f t="shared" si="6"/>
        <v>138826727.63636363</v>
      </c>
      <c r="AD36" s="32">
        <f>SUM(PlanIndicativo[[#This Row],[Ingresos Corrientes de Libre Destinación - ICLD (2020)]:[Otros (2020)]])</f>
        <v>258114634.72727272</v>
      </c>
    </row>
    <row r="37" spans="1:30" ht="120" x14ac:dyDescent="0.25">
      <c r="A37" s="8">
        <v>1</v>
      </c>
      <c r="B37" s="55" t="s">
        <v>112</v>
      </c>
      <c r="C37" s="8" t="s">
        <v>183</v>
      </c>
      <c r="D37" s="8" t="s">
        <v>12</v>
      </c>
      <c r="E37" s="8" t="s">
        <v>183</v>
      </c>
      <c r="F37" s="55" t="s">
        <v>184</v>
      </c>
      <c r="G37" s="8" t="s">
        <v>185</v>
      </c>
      <c r="H37" s="55" t="s">
        <v>186</v>
      </c>
      <c r="I37" s="9">
        <v>1901127</v>
      </c>
      <c r="J37" s="10" t="s">
        <v>191</v>
      </c>
      <c r="K37" s="9">
        <v>190112700</v>
      </c>
      <c r="L37" s="10" t="s">
        <v>198</v>
      </c>
      <c r="M37" s="12" t="s">
        <v>180</v>
      </c>
      <c r="N37" s="27" t="s">
        <v>1</v>
      </c>
      <c r="O37" s="27" t="s">
        <v>781</v>
      </c>
      <c r="P37" s="28">
        <v>0</v>
      </c>
      <c r="Q37" s="29">
        <v>4</v>
      </c>
      <c r="R37" s="35">
        <v>1</v>
      </c>
      <c r="S37" s="14">
        <v>0</v>
      </c>
      <c r="T37" s="14">
        <v>0</v>
      </c>
      <c r="U37" s="14">
        <v>0</v>
      </c>
      <c r="V37" s="14">
        <f t="shared" si="4"/>
        <v>94959957.454545453</v>
      </c>
      <c r="W37" s="14">
        <v>0</v>
      </c>
      <c r="X37" s="14">
        <v>0</v>
      </c>
      <c r="Y37" s="14">
        <v>0</v>
      </c>
      <c r="Z37" s="14">
        <v>0</v>
      </c>
      <c r="AA37" s="14">
        <f t="shared" si="5"/>
        <v>24327949.636363637</v>
      </c>
      <c r="AB37" s="14">
        <v>0</v>
      </c>
      <c r="AC37" s="14">
        <f t="shared" si="6"/>
        <v>138826727.63636363</v>
      </c>
      <c r="AD37" s="32">
        <f>SUM(PlanIndicativo[[#This Row],[Ingresos Corrientes de Libre Destinación - ICLD (2020)]:[Otros (2020)]])</f>
        <v>258114634.72727272</v>
      </c>
    </row>
    <row r="38" spans="1:30" ht="120" x14ac:dyDescent="0.25">
      <c r="A38" s="8">
        <v>1</v>
      </c>
      <c r="B38" s="55" t="s">
        <v>112</v>
      </c>
      <c r="C38" s="8" t="s">
        <v>183</v>
      </c>
      <c r="D38" s="8" t="s">
        <v>12</v>
      </c>
      <c r="E38" s="8" t="s">
        <v>183</v>
      </c>
      <c r="F38" s="55" t="s">
        <v>184</v>
      </c>
      <c r="G38" s="8" t="s">
        <v>185</v>
      </c>
      <c r="H38" s="55" t="s">
        <v>186</v>
      </c>
      <c r="I38" s="9">
        <v>1901126</v>
      </c>
      <c r="J38" s="57" t="s">
        <v>192</v>
      </c>
      <c r="K38" s="9">
        <v>190112600</v>
      </c>
      <c r="L38" s="57" t="s">
        <v>199</v>
      </c>
      <c r="M38" s="12" t="s">
        <v>180</v>
      </c>
      <c r="N38" s="27" t="s">
        <v>1</v>
      </c>
      <c r="O38" s="27" t="s">
        <v>781</v>
      </c>
      <c r="P38" s="28">
        <v>0</v>
      </c>
      <c r="Q38" s="29">
        <v>4</v>
      </c>
      <c r="R38" s="35">
        <v>1</v>
      </c>
      <c r="S38" s="14">
        <v>0</v>
      </c>
      <c r="T38" s="14">
        <v>0</v>
      </c>
      <c r="U38" s="14">
        <v>0</v>
      </c>
      <c r="V38" s="14">
        <f t="shared" si="4"/>
        <v>94959957.454545453</v>
      </c>
      <c r="W38" s="14">
        <v>0</v>
      </c>
      <c r="X38" s="14">
        <v>0</v>
      </c>
      <c r="Y38" s="14">
        <v>0</v>
      </c>
      <c r="Z38" s="14">
        <v>0</v>
      </c>
      <c r="AA38" s="14">
        <f t="shared" si="5"/>
        <v>24327949.636363637</v>
      </c>
      <c r="AB38" s="14">
        <v>0</v>
      </c>
      <c r="AC38" s="14">
        <f t="shared" si="6"/>
        <v>138826727.63636363</v>
      </c>
      <c r="AD38" s="32">
        <f>SUM(PlanIndicativo[[#This Row],[Ingresos Corrientes de Libre Destinación - ICLD (2020)]:[Otros (2020)]])</f>
        <v>258114634.72727272</v>
      </c>
    </row>
    <row r="39" spans="1:30" ht="120" x14ac:dyDescent="0.25">
      <c r="A39" s="8">
        <v>1</v>
      </c>
      <c r="B39" s="55" t="s">
        <v>112</v>
      </c>
      <c r="C39" s="8" t="s">
        <v>183</v>
      </c>
      <c r="D39" s="8" t="s">
        <v>12</v>
      </c>
      <c r="E39" s="8" t="s">
        <v>183</v>
      </c>
      <c r="F39" s="55" t="s">
        <v>184</v>
      </c>
      <c r="G39" s="8" t="s">
        <v>185</v>
      </c>
      <c r="H39" s="55" t="s">
        <v>186</v>
      </c>
      <c r="I39" s="9">
        <v>1901130</v>
      </c>
      <c r="J39" s="57" t="s">
        <v>193</v>
      </c>
      <c r="K39" s="9">
        <v>190113000</v>
      </c>
      <c r="L39" s="57" t="s">
        <v>200</v>
      </c>
      <c r="M39" s="12" t="s">
        <v>180</v>
      </c>
      <c r="N39" s="27" t="s">
        <v>1</v>
      </c>
      <c r="O39" s="27" t="s">
        <v>781</v>
      </c>
      <c r="P39" s="28">
        <v>0</v>
      </c>
      <c r="Q39" s="29">
        <v>4</v>
      </c>
      <c r="R39" s="35">
        <v>1</v>
      </c>
      <c r="S39" s="14">
        <v>0</v>
      </c>
      <c r="T39" s="14">
        <v>0</v>
      </c>
      <c r="U39" s="14">
        <v>0</v>
      </c>
      <c r="V39" s="14">
        <f>1044559532/11*2</f>
        <v>189919914.90909091</v>
      </c>
      <c r="W39" s="14">
        <v>0</v>
      </c>
      <c r="X39" s="14">
        <v>0</v>
      </c>
      <c r="Y39" s="14">
        <v>0</v>
      </c>
      <c r="Z39" s="14">
        <v>0</v>
      </c>
      <c r="AA39" s="14">
        <f>267607446/11*2</f>
        <v>48655899.272727273</v>
      </c>
      <c r="AB39" s="14">
        <v>0</v>
      </c>
      <c r="AC39" s="14">
        <f>1527094004/11*2</f>
        <v>277653455.27272725</v>
      </c>
      <c r="AD39" s="32">
        <f>SUM(PlanIndicativo[[#This Row],[Ingresos Corrientes de Libre Destinación - ICLD (2020)]:[Otros (2020)]])</f>
        <v>516229269.45454544</v>
      </c>
    </row>
    <row r="40" spans="1:30" ht="120" x14ac:dyDescent="0.25">
      <c r="A40" s="8">
        <v>1</v>
      </c>
      <c r="B40" s="55" t="s">
        <v>112</v>
      </c>
      <c r="C40" s="8" t="s">
        <v>183</v>
      </c>
      <c r="D40" s="8" t="s">
        <v>12</v>
      </c>
      <c r="E40" s="8" t="s">
        <v>183</v>
      </c>
      <c r="F40" s="55" t="s">
        <v>184</v>
      </c>
      <c r="G40" s="8" t="s">
        <v>185</v>
      </c>
      <c r="H40" s="55" t="s">
        <v>186</v>
      </c>
      <c r="I40" s="9">
        <v>1906026</v>
      </c>
      <c r="J40" s="57" t="s">
        <v>201</v>
      </c>
      <c r="K40" s="9">
        <v>190602601</v>
      </c>
      <c r="L40" s="57" t="s">
        <v>156</v>
      </c>
      <c r="M40" s="12" t="s">
        <v>180</v>
      </c>
      <c r="N40" s="27" t="s">
        <v>1</v>
      </c>
      <c r="O40" s="27" t="s">
        <v>781</v>
      </c>
      <c r="P40" s="28">
        <v>0</v>
      </c>
      <c r="Q40" s="29">
        <v>1</v>
      </c>
      <c r="R40" s="35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32">
        <f>SUM(PlanIndicativo[[#This Row],[Ingresos Corrientes de Libre Destinación - ICLD (2020)]:[Otros (2020)]])</f>
        <v>0</v>
      </c>
    </row>
    <row r="41" spans="1:30" ht="120" x14ac:dyDescent="0.25">
      <c r="A41" s="8">
        <v>1</v>
      </c>
      <c r="B41" s="55" t="s">
        <v>112</v>
      </c>
      <c r="C41" s="8" t="s">
        <v>183</v>
      </c>
      <c r="D41" s="8" t="s">
        <v>12</v>
      </c>
      <c r="E41" s="8" t="s">
        <v>183</v>
      </c>
      <c r="F41" s="55" t="s">
        <v>184</v>
      </c>
      <c r="G41" s="8" t="s">
        <v>185</v>
      </c>
      <c r="H41" s="55" t="s">
        <v>186</v>
      </c>
      <c r="I41" s="9">
        <v>1906030</v>
      </c>
      <c r="J41" s="57" t="s">
        <v>202</v>
      </c>
      <c r="K41" s="9">
        <v>190603000</v>
      </c>
      <c r="L41" s="57" t="s">
        <v>205</v>
      </c>
      <c r="M41" s="12" t="s">
        <v>180</v>
      </c>
      <c r="N41" s="27" t="s">
        <v>1</v>
      </c>
      <c r="O41" s="27" t="s">
        <v>781</v>
      </c>
      <c r="P41" s="28">
        <v>0</v>
      </c>
      <c r="Q41" s="29">
        <v>2500</v>
      </c>
      <c r="R41" s="35">
        <v>625</v>
      </c>
      <c r="S41" s="14">
        <v>0</v>
      </c>
      <c r="T41" s="14">
        <v>0</v>
      </c>
      <c r="U41" s="14">
        <v>0</v>
      </c>
      <c r="V41" s="14">
        <f t="shared" si="4"/>
        <v>94959957.454545453</v>
      </c>
      <c r="W41" s="14">
        <v>0</v>
      </c>
      <c r="X41" s="14">
        <v>0</v>
      </c>
      <c r="Y41" s="14">
        <v>0</v>
      </c>
      <c r="Z41" s="14">
        <v>0</v>
      </c>
      <c r="AA41" s="14">
        <f t="shared" si="5"/>
        <v>24327949.636363637</v>
      </c>
      <c r="AB41" s="14">
        <v>0</v>
      </c>
      <c r="AC41" s="14">
        <f t="shared" si="6"/>
        <v>138826727.63636363</v>
      </c>
      <c r="AD41" s="32">
        <f>SUM(PlanIndicativo[[#This Row],[Ingresos Corrientes de Libre Destinación - ICLD (2020)]:[Otros (2020)]])</f>
        <v>258114634.72727272</v>
      </c>
    </row>
    <row r="42" spans="1:30" ht="120" x14ac:dyDescent="0.25">
      <c r="A42" s="8">
        <v>1</v>
      </c>
      <c r="B42" s="55" t="s">
        <v>112</v>
      </c>
      <c r="C42" s="8" t="s">
        <v>183</v>
      </c>
      <c r="D42" s="8" t="s">
        <v>12</v>
      </c>
      <c r="E42" s="8" t="s">
        <v>183</v>
      </c>
      <c r="F42" s="55" t="s">
        <v>184</v>
      </c>
      <c r="G42" s="8" t="s">
        <v>185</v>
      </c>
      <c r="H42" s="55" t="s">
        <v>186</v>
      </c>
      <c r="I42" s="9">
        <v>1906032</v>
      </c>
      <c r="J42" s="57" t="s">
        <v>203</v>
      </c>
      <c r="K42" s="9">
        <v>190603200</v>
      </c>
      <c r="L42" s="57" t="s">
        <v>206</v>
      </c>
      <c r="M42" s="12" t="s">
        <v>180</v>
      </c>
      <c r="N42" s="27" t="s">
        <v>1</v>
      </c>
      <c r="O42" s="27" t="s">
        <v>781</v>
      </c>
      <c r="P42" s="28">
        <v>0</v>
      </c>
      <c r="Q42" s="29">
        <v>4</v>
      </c>
      <c r="R42" s="35">
        <v>1</v>
      </c>
      <c r="S42" s="14">
        <v>0</v>
      </c>
      <c r="T42" s="14">
        <v>0</v>
      </c>
      <c r="U42" s="14">
        <v>0</v>
      </c>
      <c r="V42" s="14">
        <f>1044559532/11*2</f>
        <v>189919914.90909091</v>
      </c>
      <c r="W42" s="14">
        <v>0</v>
      </c>
      <c r="X42" s="14">
        <v>0</v>
      </c>
      <c r="Y42" s="14">
        <v>0</v>
      </c>
      <c r="Z42" s="14">
        <v>0</v>
      </c>
      <c r="AA42" s="14">
        <f>267607446/11*2</f>
        <v>48655899.272727273</v>
      </c>
      <c r="AB42" s="14">
        <v>0</v>
      </c>
      <c r="AC42" s="14">
        <f>1527094004/11*2</f>
        <v>277653455.27272725</v>
      </c>
      <c r="AD42" s="32">
        <f>SUM(PlanIndicativo[[#This Row],[Ingresos Corrientes de Libre Destinación - ICLD (2020)]:[Otros (2020)]])</f>
        <v>516229269.45454544</v>
      </c>
    </row>
    <row r="43" spans="1:30" ht="120" x14ac:dyDescent="0.25">
      <c r="A43" s="8">
        <v>1</v>
      </c>
      <c r="B43" s="55" t="s">
        <v>112</v>
      </c>
      <c r="C43" s="8" t="s">
        <v>183</v>
      </c>
      <c r="D43" s="8" t="s">
        <v>12</v>
      </c>
      <c r="E43" s="8" t="s">
        <v>183</v>
      </c>
      <c r="F43" s="55" t="s">
        <v>184</v>
      </c>
      <c r="G43" s="8" t="s">
        <v>185</v>
      </c>
      <c r="H43" s="55" t="s">
        <v>186</v>
      </c>
      <c r="I43" s="9">
        <v>1906001</v>
      </c>
      <c r="J43" s="57" t="s">
        <v>204</v>
      </c>
      <c r="K43" s="9">
        <v>190600100</v>
      </c>
      <c r="L43" s="57" t="s">
        <v>204</v>
      </c>
      <c r="M43" s="12" t="s">
        <v>180</v>
      </c>
      <c r="N43" s="27" t="s">
        <v>1</v>
      </c>
      <c r="O43" s="27" t="s">
        <v>781</v>
      </c>
      <c r="P43" s="28">
        <v>0</v>
      </c>
      <c r="Q43" s="29">
        <v>1</v>
      </c>
      <c r="R43" s="35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32">
        <f>SUM(PlanIndicativo[[#This Row],[Ingresos Corrientes de Libre Destinación - ICLD (2020)]:[Otros (2020)]])</f>
        <v>0</v>
      </c>
    </row>
    <row r="44" spans="1:30" ht="120" x14ac:dyDescent="0.25">
      <c r="A44" s="8">
        <v>1</v>
      </c>
      <c r="B44" s="55" t="s">
        <v>112</v>
      </c>
      <c r="C44" s="8" t="s">
        <v>183</v>
      </c>
      <c r="D44" s="8" t="s">
        <v>12</v>
      </c>
      <c r="E44" s="8" t="s">
        <v>183</v>
      </c>
      <c r="F44" s="55" t="s">
        <v>184</v>
      </c>
      <c r="G44" s="8" t="s">
        <v>207</v>
      </c>
      <c r="H44" s="55" t="s">
        <v>208</v>
      </c>
      <c r="I44" s="9">
        <v>1905019</v>
      </c>
      <c r="J44" s="57" t="s">
        <v>209</v>
      </c>
      <c r="K44" s="9">
        <v>190501900</v>
      </c>
      <c r="L44" s="57" t="s">
        <v>219</v>
      </c>
      <c r="M44" s="12" t="s">
        <v>180</v>
      </c>
      <c r="N44" s="27" t="s">
        <v>1</v>
      </c>
      <c r="O44" s="27" t="s">
        <v>781</v>
      </c>
      <c r="P44" s="28">
        <v>0</v>
      </c>
      <c r="Q44" s="29">
        <v>100</v>
      </c>
      <c r="R44" s="35">
        <v>25</v>
      </c>
      <c r="S44" s="14">
        <v>0</v>
      </c>
      <c r="T44" s="14">
        <v>0</v>
      </c>
      <c r="U44" s="14">
        <v>0</v>
      </c>
      <c r="V44" s="14">
        <f>79899926/10*2</f>
        <v>15979985.199999999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32">
        <f>SUM(PlanIndicativo[[#This Row],[Ingresos Corrientes de Libre Destinación - ICLD (2020)]:[Otros (2020)]])</f>
        <v>15979985.199999999</v>
      </c>
    </row>
    <row r="45" spans="1:30" ht="120" x14ac:dyDescent="0.25">
      <c r="A45" s="8">
        <v>1</v>
      </c>
      <c r="B45" s="55" t="s">
        <v>112</v>
      </c>
      <c r="C45" s="8" t="s">
        <v>183</v>
      </c>
      <c r="D45" s="8" t="s">
        <v>12</v>
      </c>
      <c r="E45" s="8" t="s">
        <v>183</v>
      </c>
      <c r="F45" s="55" t="s">
        <v>184</v>
      </c>
      <c r="G45" s="8" t="s">
        <v>207</v>
      </c>
      <c r="H45" s="55" t="s">
        <v>208</v>
      </c>
      <c r="I45" s="9">
        <v>1905017</v>
      </c>
      <c r="J45" s="57" t="s">
        <v>210</v>
      </c>
      <c r="K45" s="9">
        <v>190501700</v>
      </c>
      <c r="L45" s="57" t="s">
        <v>210</v>
      </c>
      <c r="M45" s="12" t="s">
        <v>180</v>
      </c>
      <c r="N45" s="27" t="s">
        <v>1</v>
      </c>
      <c r="O45" s="27" t="s">
        <v>781</v>
      </c>
      <c r="P45" s="28">
        <v>0</v>
      </c>
      <c r="Q45" s="29">
        <v>1</v>
      </c>
      <c r="R45" s="35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32">
        <f>SUM(PlanIndicativo[[#This Row],[Ingresos Corrientes de Libre Destinación - ICLD (2020)]:[Otros (2020)]])</f>
        <v>0</v>
      </c>
    </row>
    <row r="46" spans="1:30" ht="120" x14ac:dyDescent="0.25">
      <c r="A46" s="8">
        <v>1</v>
      </c>
      <c r="B46" s="55" t="s">
        <v>112</v>
      </c>
      <c r="C46" s="8" t="s">
        <v>183</v>
      </c>
      <c r="D46" s="8" t="s">
        <v>12</v>
      </c>
      <c r="E46" s="8" t="s">
        <v>183</v>
      </c>
      <c r="F46" s="55" t="s">
        <v>184</v>
      </c>
      <c r="G46" s="8" t="s">
        <v>207</v>
      </c>
      <c r="H46" s="55" t="s">
        <v>208</v>
      </c>
      <c r="I46" s="9">
        <v>1905031</v>
      </c>
      <c r="J46" s="57" t="s">
        <v>211</v>
      </c>
      <c r="K46" s="9">
        <v>190503100</v>
      </c>
      <c r="L46" s="57" t="s">
        <v>220</v>
      </c>
      <c r="M46" s="12" t="s">
        <v>180</v>
      </c>
      <c r="N46" s="27" t="s">
        <v>1</v>
      </c>
      <c r="O46" s="27" t="s">
        <v>781</v>
      </c>
      <c r="P46" s="28">
        <v>0</v>
      </c>
      <c r="Q46" s="29">
        <v>4</v>
      </c>
      <c r="R46" s="35">
        <v>1</v>
      </c>
      <c r="S46" s="14">
        <v>0</v>
      </c>
      <c r="T46" s="14">
        <v>0</v>
      </c>
      <c r="U46" s="14">
        <v>0</v>
      </c>
      <c r="V46" s="14">
        <f t="shared" ref="V46:V53" si="7">79899926/10</f>
        <v>7989992.5999999996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32">
        <f>SUM(PlanIndicativo[[#This Row],[Ingresos Corrientes de Libre Destinación - ICLD (2020)]:[Otros (2020)]])</f>
        <v>7989992.5999999996</v>
      </c>
    </row>
    <row r="47" spans="1:30" ht="120" x14ac:dyDescent="0.25">
      <c r="A47" s="8">
        <v>1</v>
      </c>
      <c r="B47" s="55" t="s">
        <v>112</v>
      </c>
      <c r="C47" s="8" t="s">
        <v>183</v>
      </c>
      <c r="D47" s="8" t="s">
        <v>12</v>
      </c>
      <c r="E47" s="8" t="s">
        <v>183</v>
      </c>
      <c r="F47" s="55" t="s">
        <v>184</v>
      </c>
      <c r="G47" s="8" t="s">
        <v>207</v>
      </c>
      <c r="H47" s="55" t="s">
        <v>208</v>
      </c>
      <c r="I47" s="9">
        <v>1905020</v>
      </c>
      <c r="J47" s="57" t="s">
        <v>212</v>
      </c>
      <c r="K47" s="9">
        <v>190502000</v>
      </c>
      <c r="L47" s="57" t="s">
        <v>221</v>
      </c>
      <c r="M47" s="12" t="s">
        <v>180</v>
      </c>
      <c r="N47" s="27" t="s">
        <v>1</v>
      </c>
      <c r="O47" s="27" t="s">
        <v>781</v>
      </c>
      <c r="P47" s="28">
        <v>0</v>
      </c>
      <c r="Q47" s="29">
        <v>4</v>
      </c>
      <c r="R47" s="35">
        <v>1</v>
      </c>
      <c r="S47" s="14">
        <v>0</v>
      </c>
      <c r="T47" s="14">
        <v>0</v>
      </c>
      <c r="U47" s="14">
        <v>0</v>
      </c>
      <c r="V47" s="14">
        <f t="shared" si="7"/>
        <v>7989992.5999999996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32">
        <f>SUM(PlanIndicativo[[#This Row],[Ingresos Corrientes de Libre Destinación - ICLD (2020)]:[Otros (2020)]])</f>
        <v>7989992.5999999996</v>
      </c>
    </row>
    <row r="48" spans="1:30" ht="120" x14ac:dyDescent="0.25">
      <c r="A48" s="8">
        <v>1</v>
      </c>
      <c r="B48" s="55" t="s">
        <v>112</v>
      </c>
      <c r="C48" s="8" t="s">
        <v>183</v>
      </c>
      <c r="D48" s="8" t="s">
        <v>12</v>
      </c>
      <c r="E48" s="8" t="s">
        <v>183</v>
      </c>
      <c r="F48" s="55" t="s">
        <v>184</v>
      </c>
      <c r="G48" s="8" t="s">
        <v>207</v>
      </c>
      <c r="H48" s="55" t="s">
        <v>208</v>
      </c>
      <c r="I48" s="9">
        <v>1905021</v>
      </c>
      <c r="J48" s="57" t="s">
        <v>213</v>
      </c>
      <c r="K48" s="9">
        <v>190502100</v>
      </c>
      <c r="L48" s="57" t="s">
        <v>222</v>
      </c>
      <c r="M48" s="12" t="s">
        <v>180</v>
      </c>
      <c r="N48" s="27" t="s">
        <v>1</v>
      </c>
      <c r="O48" s="27" t="s">
        <v>781</v>
      </c>
      <c r="P48" s="28">
        <v>0</v>
      </c>
      <c r="Q48" s="29">
        <v>4</v>
      </c>
      <c r="R48" s="35">
        <v>1</v>
      </c>
      <c r="S48" s="14">
        <v>0</v>
      </c>
      <c r="T48" s="14">
        <v>0</v>
      </c>
      <c r="U48" s="14">
        <v>0</v>
      </c>
      <c r="V48" s="14">
        <f t="shared" si="7"/>
        <v>7989992.5999999996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32">
        <f>SUM(PlanIndicativo[[#This Row],[Ingresos Corrientes de Libre Destinación - ICLD (2020)]:[Otros (2020)]])</f>
        <v>7989992.5999999996</v>
      </c>
    </row>
    <row r="49" spans="1:30" ht="120" x14ac:dyDescent="0.25">
      <c r="A49" s="8">
        <v>1</v>
      </c>
      <c r="B49" s="55" t="s">
        <v>112</v>
      </c>
      <c r="C49" s="8" t="s">
        <v>183</v>
      </c>
      <c r="D49" s="8" t="s">
        <v>12</v>
      </c>
      <c r="E49" s="8" t="s">
        <v>183</v>
      </c>
      <c r="F49" s="55" t="s">
        <v>184</v>
      </c>
      <c r="G49" s="8" t="s">
        <v>207</v>
      </c>
      <c r="H49" s="55" t="s">
        <v>208</v>
      </c>
      <c r="I49" s="9">
        <v>1905024</v>
      </c>
      <c r="J49" s="10" t="s">
        <v>214</v>
      </c>
      <c r="K49" s="9">
        <v>190502400</v>
      </c>
      <c r="L49" s="10" t="s">
        <v>223</v>
      </c>
      <c r="M49" s="12" t="s">
        <v>180</v>
      </c>
      <c r="N49" s="27" t="s">
        <v>1</v>
      </c>
      <c r="O49" s="27" t="s">
        <v>781</v>
      </c>
      <c r="P49" s="28">
        <v>0</v>
      </c>
      <c r="Q49" s="29">
        <v>4</v>
      </c>
      <c r="R49" s="35">
        <v>1</v>
      </c>
      <c r="S49" s="14">
        <v>0</v>
      </c>
      <c r="T49" s="14">
        <v>0</v>
      </c>
      <c r="U49" s="14">
        <v>0</v>
      </c>
      <c r="V49" s="14">
        <f t="shared" si="7"/>
        <v>7989992.5999999996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32">
        <f>SUM(PlanIndicativo[[#This Row],[Ingresos Corrientes de Libre Destinación - ICLD (2020)]:[Otros (2020)]])</f>
        <v>7989992.5999999996</v>
      </c>
    </row>
    <row r="50" spans="1:30" ht="120" x14ac:dyDescent="0.25">
      <c r="A50" s="8">
        <v>1</v>
      </c>
      <c r="B50" s="55" t="s">
        <v>112</v>
      </c>
      <c r="C50" s="8" t="s">
        <v>183</v>
      </c>
      <c r="D50" s="8" t="s">
        <v>12</v>
      </c>
      <c r="E50" s="8" t="s">
        <v>183</v>
      </c>
      <c r="F50" s="55" t="s">
        <v>184</v>
      </c>
      <c r="G50" s="8" t="s">
        <v>207</v>
      </c>
      <c r="H50" s="55" t="s">
        <v>208</v>
      </c>
      <c r="I50" s="9">
        <v>1905025</v>
      </c>
      <c r="J50" s="10" t="s">
        <v>215</v>
      </c>
      <c r="K50" s="9">
        <v>190502500</v>
      </c>
      <c r="L50" s="10" t="s">
        <v>224</v>
      </c>
      <c r="M50" s="12" t="s">
        <v>180</v>
      </c>
      <c r="N50" s="27" t="s">
        <v>1</v>
      </c>
      <c r="O50" s="27" t="s">
        <v>781</v>
      </c>
      <c r="P50" s="28">
        <v>0</v>
      </c>
      <c r="Q50" s="29">
        <v>4</v>
      </c>
      <c r="R50" s="35">
        <v>1</v>
      </c>
      <c r="S50" s="14">
        <v>0</v>
      </c>
      <c r="T50" s="14">
        <v>0</v>
      </c>
      <c r="U50" s="14">
        <v>0</v>
      </c>
      <c r="V50" s="14">
        <f t="shared" si="7"/>
        <v>7989992.5999999996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32">
        <f>SUM(PlanIndicativo[[#This Row],[Ingresos Corrientes de Libre Destinación - ICLD (2020)]:[Otros (2020)]])</f>
        <v>7989992.5999999996</v>
      </c>
    </row>
    <row r="51" spans="1:30" ht="120" x14ac:dyDescent="0.25">
      <c r="A51" s="8">
        <v>1</v>
      </c>
      <c r="B51" s="55" t="s">
        <v>112</v>
      </c>
      <c r="C51" s="8" t="s">
        <v>183</v>
      </c>
      <c r="D51" s="8" t="s">
        <v>12</v>
      </c>
      <c r="E51" s="8" t="s">
        <v>183</v>
      </c>
      <c r="F51" s="55" t="s">
        <v>184</v>
      </c>
      <c r="G51" s="8" t="s">
        <v>207</v>
      </c>
      <c r="H51" s="55" t="s">
        <v>208</v>
      </c>
      <c r="I51" s="9">
        <v>1905026</v>
      </c>
      <c r="J51" s="10" t="s">
        <v>216</v>
      </c>
      <c r="K51" s="9">
        <v>190502600</v>
      </c>
      <c r="L51" s="10" t="s">
        <v>225</v>
      </c>
      <c r="M51" s="12" t="s">
        <v>180</v>
      </c>
      <c r="N51" s="27" t="s">
        <v>1</v>
      </c>
      <c r="O51" s="27" t="s">
        <v>781</v>
      </c>
      <c r="P51" s="28">
        <v>0</v>
      </c>
      <c r="Q51" s="29">
        <v>4</v>
      </c>
      <c r="R51" s="35">
        <v>1</v>
      </c>
      <c r="S51" s="14">
        <v>0</v>
      </c>
      <c r="T51" s="14">
        <v>0</v>
      </c>
      <c r="U51" s="14">
        <v>0</v>
      </c>
      <c r="V51" s="14">
        <f t="shared" si="7"/>
        <v>7989992.5999999996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32">
        <f>SUM(PlanIndicativo[[#This Row],[Ingresos Corrientes de Libre Destinación - ICLD (2020)]:[Otros (2020)]])</f>
        <v>7989992.5999999996</v>
      </c>
    </row>
    <row r="52" spans="1:30" ht="120" x14ac:dyDescent="0.25">
      <c r="A52" s="8">
        <v>1</v>
      </c>
      <c r="B52" s="55" t="s">
        <v>112</v>
      </c>
      <c r="C52" s="8" t="s">
        <v>183</v>
      </c>
      <c r="D52" s="8" t="s">
        <v>12</v>
      </c>
      <c r="E52" s="8" t="s">
        <v>183</v>
      </c>
      <c r="F52" s="55" t="s">
        <v>184</v>
      </c>
      <c r="G52" s="8" t="s">
        <v>207</v>
      </c>
      <c r="H52" s="55" t="s">
        <v>208</v>
      </c>
      <c r="I52" s="9">
        <v>1905027</v>
      </c>
      <c r="J52" s="10" t="s">
        <v>217</v>
      </c>
      <c r="K52" s="9">
        <v>190502700</v>
      </c>
      <c r="L52" s="10" t="s">
        <v>226</v>
      </c>
      <c r="M52" s="12" t="s">
        <v>180</v>
      </c>
      <c r="N52" s="27" t="s">
        <v>1</v>
      </c>
      <c r="O52" s="27" t="s">
        <v>781</v>
      </c>
      <c r="P52" s="28">
        <v>0</v>
      </c>
      <c r="Q52" s="29">
        <v>4</v>
      </c>
      <c r="R52" s="35">
        <v>1</v>
      </c>
      <c r="S52" s="14">
        <v>0</v>
      </c>
      <c r="T52" s="14">
        <v>0</v>
      </c>
      <c r="U52" s="14">
        <v>0</v>
      </c>
      <c r="V52" s="14">
        <f t="shared" si="7"/>
        <v>7989992.5999999996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32">
        <f>SUM(PlanIndicativo[[#This Row],[Ingresos Corrientes de Libre Destinación - ICLD (2020)]:[Otros (2020)]])</f>
        <v>7989992.5999999996</v>
      </c>
    </row>
    <row r="53" spans="1:30" ht="120" x14ac:dyDescent="0.25">
      <c r="A53" s="8">
        <v>1</v>
      </c>
      <c r="B53" s="55" t="s">
        <v>112</v>
      </c>
      <c r="C53" s="8" t="s">
        <v>183</v>
      </c>
      <c r="D53" s="8" t="s">
        <v>12</v>
      </c>
      <c r="E53" s="8" t="s">
        <v>183</v>
      </c>
      <c r="F53" s="55" t="s">
        <v>184</v>
      </c>
      <c r="G53" s="8" t="s">
        <v>207</v>
      </c>
      <c r="H53" s="55" t="s">
        <v>208</v>
      </c>
      <c r="I53" s="9">
        <v>1905022</v>
      </c>
      <c r="J53" s="10" t="s">
        <v>218</v>
      </c>
      <c r="K53" s="9">
        <v>190502200</v>
      </c>
      <c r="L53" s="10" t="s">
        <v>227</v>
      </c>
      <c r="M53" s="12" t="s">
        <v>180</v>
      </c>
      <c r="N53" s="27" t="s">
        <v>1</v>
      </c>
      <c r="O53" s="27" t="s">
        <v>781</v>
      </c>
      <c r="P53" s="28">
        <v>0</v>
      </c>
      <c r="Q53" s="29">
        <v>4</v>
      </c>
      <c r="R53" s="35">
        <v>1</v>
      </c>
      <c r="S53" s="14">
        <v>0</v>
      </c>
      <c r="T53" s="14">
        <v>0</v>
      </c>
      <c r="U53" s="14">
        <v>0</v>
      </c>
      <c r="V53" s="14">
        <f t="shared" si="7"/>
        <v>7989992.5999999996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32">
        <f>SUM(PlanIndicativo[[#This Row],[Ingresos Corrientes de Libre Destinación - ICLD (2020)]:[Otros (2020)]])</f>
        <v>7989992.5999999996</v>
      </c>
    </row>
    <row r="54" spans="1:30" ht="120" x14ac:dyDescent="0.25">
      <c r="A54" s="8">
        <v>1</v>
      </c>
      <c r="B54" s="55" t="s">
        <v>112</v>
      </c>
      <c r="C54" s="8" t="s">
        <v>183</v>
      </c>
      <c r="D54" s="8" t="s">
        <v>12</v>
      </c>
      <c r="E54" s="8" t="s">
        <v>183</v>
      </c>
      <c r="F54" s="55" t="s">
        <v>184</v>
      </c>
      <c r="G54" s="8" t="s">
        <v>228</v>
      </c>
      <c r="H54" s="55" t="s">
        <v>229</v>
      </c>
      <c r="I54" s="9">
        <v>1903002</v>
      </c>
      <c r="J54" s="57" t="s">
        <v>230</v>
      </c>
      <c r="K54" s="9">
        <v>190300200</v>
      </c>
      <c r="L54" s="57" t="s">
        <v>234</v>
      </c>
      <c r="M54" s="12" t="s">
        <v>180</v>
      </c>
      <c r="N54" s="27" t="s">
        <v>1</v>
      </c>
      <c r="O54" s="27" t="s">
        <v>781</v>
      </c>
      <c r="P54" s="28">
        <v>0</v>
      </c>
      <c r="Q54" s="29">
        <v>3</v>
      </c>
      <c r="R54" s="35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32">
        <f>SUM(PlanIndicativo[[#This Row],[Ingresos Corrientes de Libre Destinación - ICLD (2020)]:[Otros (2020)]])</f>
        <v>0</v>
      </c>
    </row>
    <row r="55" spans="1:30" ht="120" x14ac:dyDescent="0.25">
      <c r="A55" s="8">
        <v>1</v>
      </c>
      <c r="B55" s="55" t="s">
        <v>112</v>
      </c>
      <c r="C55" s="8" t="s">
        <v>183</v>
      </c>
      <c r="D55" s="8" t="s">
        <v>12</v>
      </c>
      <c r="E55" s="8" t="s">
        <v>183</v>
      </c>
      <c r="F55" s="55" t="s">
        <v>184</v>
      </c>
      <c r="G55" s="8" t="s">
        <v>228</v>
      </c>
      <c r="H55" s="55" t="s">
        <v>229</v>
      </c>
      <c r="I55" s="9">
        <v>1903028</v>
      </c>
      <c r="J55" s="57" t="s">
        <v>231</v>
      </c>
      <c r="K55" s="9">
        <v>190302800</v>
      </c>
      <c r="L55" s="57" t="s">
        <v>235</v>
      </c>
      <c r="M55" s="12" t="s">
        <v>180</v>
      </c>
      <c r="N55" s="27" t="s">
        <v>1</v>
      </c>
      <c r="O55" s="27" t="s">
        <v>781</v>
      </c>
      <c r="P55" s="28">
        <v>0</v>
      </c>
      <c r="Q55" s="29">
        <v>64</v>
      </c>
      <c r="R55" s="28">
        <v>16</v>
      </c>
      <c r="S55" s="14">
        <v>0</v>
      </c>
      <c r="T55" s="14">
        <v>0</v>
      </c>
      <c r="U55" s="14">
        <v>0</v>
      </c>
      <c r="V55" s="14">
        <f>132943105/4*2</f>
        <v>66471552.5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32">
        <f>SUM(PlanIndicativo[[#This Row],[Ingresos Corrientes de Libre Destinación - ICLD (2020)]:[Otros (2020)]])</f>
        <v>66471552.5</v>
      </c>
    </row>
    <row r="56" spans="1:30" ht="120" x14ac:dyDescent="0.25">
      <c r="A56" s="8">
        <v>1</v>
      </c>
      <c r="B56" s="55" t="s">
        <v>112</v>
      </c>
      <c r="C56" s="8" t="s">
        <v>183</v>
      </c>
      <c r="D56" s="8" t="s">
        <v>12</v>
      </c>
      <c r="E56" s="8" t="s">
        <v>183</v>
      </c>
      <c r="F56" s="55" t="s">
        <v>184</v>
      </c>
      <c r="G56" s="8" t="s">
        <v>228</v>
      </c>
      <c r="H56" s="55" t="s">
        <v>229</v>
      </c>
      <c r="I56" s="9">
        <v>1903011</v>
      </c>
      <c r="J56" s="57" t="s">
        <v>232</v>
      </c>
      <c r="K56" s="9">
        <v>190301100</v>
      </c>
      <c r="L56" s="57" t="s">
        <v>236</v>
      </c>
      <c r="M56" s="12" t="s">
        <v>180</v>
      </c>
      <c r="N56" s="27" t="s">
        <v>1</v>
      </c>
      <c r="O56" s="27" t="s">
        <v>781</v>
      </c>
      <c r="P56" s="28">
        <v>0</v>
      </c>
      <c r="Q56" s="29">
        <v>8</v>
      </c>
      <c r="R56" s="38">
        <v>0.02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32">
        <f>SUM(PlanIndicativo[[#This Row],[Ingresos Corrientes de Libre Destinación - ICLD (2020)]:[Otros (2020)]])</f>
        <v>0</v>
      </c>
    </row>
    <row r="57" spans="1:30" ht="120" x14ac:dyDescent="0.25">
      <c r="A57" s="8">
        <v>1</v>
      </c>
      <c r="B57" s="55" t="s">
        <v>112</v>
      </c>
      <c r="C57" s="8" t="s">
        <v>183</v>
      </c>
      <c r="D57" s="8" t="s">
        <v>12</v>
      </c>
      <c r="E57" s="8" t="s">
        <v>183</v>
      </c>
      <c r="F57" s="55" t="s">
        <v>184</v>
      </c>
      <c r="G57" s="8" t="s">
        <v>228</v>
      </c>
      <c r="H57" s="55" t="s">
        <v>229</v>
      </c>
      <c r="I57" s="9">
        <v>1903045</v>
      </c>
      <c r="J57" s="57" t="s">
        <v>233</v>
      </c>
      <c r="K57" s="9">
        <v>190304500</v>
      </c>
      <c r="L57" s="57" t="s">
        <v>237</v>
      </c>
      <c r="M57" s="12" t="s">
        <v>180</v>
      </c>
      <c r="N57" s="27" t="s">
        <v>1</v>
      </c>
      <c r="O57" s="27" t="s">
        <v>781</v>
      </c>
      <c r="P57" s="28">
        <v>0</v>
      </c>
      <c r="Q57" s="29">
        <v>12</v>
      </c>
      <c r="R57" s="38">
        <v>3</v>
      </c>
      <c r="S57" s="14">
        <v>0</v>
      </c>
      <c r="T57" s="14">
        <v>0</v>
      </c>
      <c r="U57" s="14">
        <v>0</v>
      </c>
      <c r="V57" s="14">
        <f>132943105/4*2</f>
        <v>66471552.5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32">
        <f>SUM(PlanIndicativo[[#This Row],[Ingresos Corrientes de Libre Destinación - ICLD (2020)]:[Otros (2020)]])</f>
        <v>66471552.5</v>
      </c>
    </row>
    <row r="58" spans="1:30" ht="60" x14ac:dyDescent="0.25">
      <c r="A58" s="8">
        <v>1</v>
      </c>
      <c r="B58" s="55" t="s">
        <v>112</v>
      </c>
      <c r="C58" s="8" t="s">
        <v>238</v>
      </c>
      <c r="D58" s="8" t="s">
        <v>239</v>
      </c>
      <c r="E58" s="8" t="s">
        <v>238</v>
      </c>
      <c r="F58" s="55" t="s">
        <v>240</v>
      </c>
      <c r="G58" s="8" t="s">
        <v>241</v>
      </c>
      <c r="H58" s="55" t="s">
        <v>242</v>
      </c>
      <c r="I58" s="9">
        <v>4003047</v>
      </c>
      <c r="J58" s="10" t="s">
        <v>243</v>
      </c>
      <c r="K58" s="9">
        <v>400304700</v>
      </c>
      <c r="L58" s="10" t="s">
        <v>257</v>
      </c>
      <c r="M58" s="12" t="s">
        <v>180</v>
      </c>
      <c r="N58" s="27" t="s">
        <v>1</v>
      </c>
      <c r="O58" s="27" t="s">
        <v>775</v>
      </c>
      <c r="P58" s="28">
        <v>0</v>
      </c>
      <c r="Q58" s="29">
        <v>1273</v>
      </c>
      <c r="R58" s="38">
        <f>ROUND((PlanIndicativo[[#This Row],[Valor Meta P
 esperada al Cuatrienio]]/4),0)</f>
        <v>318</v>
      </c>
      <c r="S58" s="14">
        <f t="shared" ref="S58" si="8">257376237/15</f>
        <v>17158415.800000001</v>
      </c>
      <c r="T58" s="14">
        <v>0</v>
      </c>
      <c r="U58" s="14">
        <v>0</v>
      </c>
      <c r="V58" s="14">
        <v>0</v>
      </c>
      <c r="W58" s="14">
        <f t="shared" ref="W58" si="9">454989395/15</f>
        <v>30332626.333333332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32">
        <f>SUM(PlanIndicativo[[#This Row],[Ingresos Corrientes de Libre Destinación - ICLD (2020)]:[Otros (2020)]])</f>
        <v>47491042.133333333</v>
      </c>
    </row>
    <row r="59" spans="1:30" ht="60" x14ac:dyDescent="0.25">
      <c r="A59" s="8">
        <v>1</v>
      </c>
      <c r="B59" s="55" t="s">
        <v>112</v>
      </c>
      <c r="C59" s="8" t="s">
        <v>238</v>
      </c>
      <c r="D59" s="8" t="s">
        <v>239</v>
      </c>
      <c r="E59" s="8" t="s">
        <v>238</v>
      </c>
      <c r="F59" s="55" t="s">
        <v>240</v>
      </c>
      <c r="G59" s="8" t="s">
        <v>241</v>
      </c>
      <c r="H59" s="55" t="s">
        <v>242</v>
      </c>
      <c r="I59" s="9">
        <v>4003006</v>
      </c>
      <c r="J59" s="10" t="s">
        <v>126</v>
      </c>
      <c r="K59" s="9">
        <v>400300600</v>
      </c>
      <c r="L59" s="10" t="s">
        <v>258</v>
      </c>
      <c r="M59" s="31" t="s">
        <v>180</v>
      </c>
      <c r="N59" s="27" t="s">
        <v>1</v>
      </c>
      <c r="O59" s="27" t="s">
        <v>775</v>
      </c>
      <c r="P59" s="28">
        <v>0</v>
      </c>
      <c r="Q59" s="29">
        <v>1</v>
      </c>
      <c r="R59" s="38">
        <v>1</v>
      </c>
      <c r="S59" s="14">
        <f>257376237/15*2</f>
        <v>34316831.600000001</v>
      </c>
      <c r="T59" s="14">
        <v>0</v>
      </c>
      <c r="U59" s="14">
        <v>0</v>
      </c>
      <c r="V59" s="14">
        <v>0</v>
      </c>
      <c r="W59" s="14">
        <f>454989395/15*2</f>
        <v>60665252.666666664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32">
        <f>SUM(PlanIndicativo[[#This Row],[Ingresos Corrientes de Libre Destinación - ICLD (2020)]:[Otros (2020)]])</f>
        <v>94982084.266666666</v>
      </c>
    </row>
    <row r="60" spans="1:30" ht="60" x14ac:dyDescent="0.25">
      <c r="A60" s="8">
        <v>1</v>
      </c>
      <c r="B60" s="55" t="s">
        <v>112</v>
      </c>
      <c r="C60" s="8" t="s">
        <v>238</v>
      </c>
      <c r="D60" s="8" t="s">
        <v>239</v>
      </c>
      <c r="E60" s="8" t="s">
        <v>238</v>
      </c>
      <c r="F60" s="55" t="s">
        <v>240</v>
      </c>
      <c r="G60" s="8" t="s">
        <v>241</v>
      </c>
      <c r="H60" s="55" t="s">
        <v>242</v>
      </c>
      <c r="I60" s="9">
        <v>4003008</v>
      </c>
      <c r="J60" s="57" t="s">
        <v>244</v>
      </c>
      <c r="K60" s="9">
        <v>400300800</v>
      </c>
      <c r="L60" s="57" t="s">
        <v>259</v>
      </c>
      <c r="M60" s="31" t="s">
        <v>180</v>
      </c>
      <c r="N60" s="27" t="s">
        <v>1</v>
      </c>
      <c r="O60" s="27" t="s">
        <v>775</v>
      </c>
      <c r="P60" s="28">
        <v>0</v>
      </c>
      <c r="Q60" s="29">
        <v>4</v>
      </c>
      <c r="R60" s="38">
        <v>1</v>
      </c>
      <c r="S60" s="14">
        <v>34316831.600000001</v>
      </c>
      <c r="T60" s="14">
        <v>0</v>
      </c>
      <c r="U60" s="14">
        <v>0</v>
      </c>
      <c r="V60" s="14">
        <v>0</v>
      </c>
      <c r="W60" s="14">
        <v>60665252.666666664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32">
        <f>SUM(PlanIndicativo[[#This Row],[Ingresos Corrientes de Libre Destinación - ICLD (2020)]:[Otros (2020)]])</f>
        <v>94982084.266666666</v>
      </c>
    </row>
    <row r="61" spans="1:30" ht="60" x14ac:dyDescent="0.25">
      <c r="A61" s="8">
        <v>1</v>
      </c>
      <c r="B61" s="55" t="s">
        <v>112</v>
      </c>
      <c r="C61" s="8" t="s">
        <v>238</v>
      </c>
      <c r="D61" s="8" t="s">
        <v>239</v>
      </c>
      <c r="E61" s="8" t="s">
        <v>238</v>
      </c>
      <c r="F61" s="55" t="s">
        <v>240</v>
      </c>
      <c r="G61" s="8" t="s">
        <v>241</v>
      </c>
      <c r="H61" s="55" t="s">
        <v>242</v>
      </c>
      <c r="I61" s="9">
        <v>4003010</v>
      </c>
      <c r="J61" s="57" t="s">
        <v>245</v>
      </c>
      <c r="K61" s="9">
        <v>400301000</v>
      </c>
      <c r="L61" s="57" t="s">
        <v>260</v>
      </c>
      <c r="M61" s="12" t="s">
        <v>180</v>
      </c>
      <c r="N61" s="27" t="s">
        <v>1</v>
      </c>
      <c r="O61" s="27" t="s">
        <v>775</v>
      </c>
      <c r="P61" s="28">
        <v>0</v>
      </c>
      <c r="Q61" s="29">
        <v>1333</v>
      </c>
      <c r="R61" s="38">
        <v>1333</v>
      </c>
      <c r="S61" s="14">
        <v>34316831.600000001</v>
      </c>
      <c r="T61" s="14">
        <v>0</v>
      </c>
      <c r="U61" s="14">
        <v>0</v>
      </c>
      <c r="V61" s="14">
        <v>0</v>
      </c>
      <c r="W61" s="14">
        <v>60665252.666666664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32">
        <f>SUM(PlanIndicativo[[#This Row],[Ingresos Corrientes de Libre Destinación - ICLD (2020)]:[Otros (2020)]])</f>
        <v>94982084.266666666</v>
      </c>
    </row>
    <row r="62" spans="1:30" ht="60" x14ac:dyDescent="0.25">
      <c r="A62" s="8">
        <v>1</v>
      </c>
      <c r="B62" s="55" t="s">
        <v>112</v>
      </c>
      <c r="C62" s="8" t="s">
        <v>238</v>
      </c>
      <c r="D62" s="8" t="s">
        <v>239</v>
      </c>
      <c r="E62" s="8" t="s">
        <v>238</v>
      </c>
      <c r="F62" s="55" t="s">
        <v>240</v>
      </c>
      <c r="G62" s="8" t="s">
        <v>241</v>
      </c>
      <c r="H62" s="55" t="s">
        <v>242</v>
      </c>
      <c r="I62" s="9">
        <v>4003014</v>
      </c>
      <c r="J62" s="57" t="s">
        <v>246</v>
      </c>
      <c r="K62" s="9">
        <v>400301400</v>
      </c>
      <c r="L62" s="57" t="s">
        <v>261</v>
      </c>
      <c r="M62" s="12" t="s">
        <v>180</v>
      </c>
      <c r="N62" s="27" t="s">
        <v>1</v>
      </c>
      <c r="O62" s="27" t="s">
        <v>775</v>
      </c>
      <c r="P62" s="28">
        <v>0</v>
      </c>
      <c r="Q62" s="29">
        <v>1150</v>
      </c>
      <c r="R62" s="38">
        <v>1150</v>
      </c>
      <c r="S62" s="14">
        <v>34316831.600000001</v>
      </c>
      <c r="T62" s="14">
        <v>0</v>
      </c>
      <c r="U62" s="14">
        <v>0</v>
      </c>
      <c r="V62" s="14">
        <v>0</v>
      </c>
      <c r="W62" s="14">
        <v>60665252.666666664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32">
        <f>SUM(PlanIndicativo[[#This Row],[Ingresos Corrientes de Libre Destinación - ICLD (2020)]:[Otros (2020)]])</f>
        <v>94982084.266666666</v>
      </c>
    </row>
    <row r="63" spans="1:30" ht="60" x14ac:dyDescent="0.25">
      <c r="A63" s="8">
        <v>1</v>
      </c>
      <c r="B63" s="55" t="s">
        <v>112</v>
      </c>
      <c r="C63" s="8" t="s">
        <v>238</v>
      </c>
      <c r="D63" s="8" t="s">
        <v>239</v>
      </c>
      <c r="E63" s="8" t="s">
        <v>238</v>
      </c>
      <c r="F63" s="55" t="s">
        <v>240</v>
      </c>
      <c r="G63" s="8" t="s">
        <v>241</v>
      </c>
      <c r="H63" s="55" t="s">
        <v>242</v>
      </c>
      <c r="I63" s="9">
        <v>4003009</v>
      </c>
      <c r="J63" s="57" t="s">
        <v>247</v>
      </c>
      <c r="K63" s="9">
        <v>400300900</v>
      </c>
      <c r="L63" s="57" t="s">
        <v>262</v>
      </c>
      <c r="M63" s="12" t="s">
        <v>180</v>
      </c>
      <c r="N63" s="27" t="s">
        <v>1</v>
      </c>
      <c r="O63" s="27" t="s">
        <v>775</v>
      </c>
      <c r="P63" s="28">
        <v>0</v>
      </c>
      <c r="Q63" s="29">
        <v>1300</v>
      </c>
      <c r="R63" s="38">
        <v>1300</v>
      </c>
      <c r="S63" s="14">
        <v>34316831.600000001</v>
      </c>
      <c r="T63" s="14">
        <v>0</v>
      </c>
      <c r="U63" s="14">
        <v>0</v>
      </c>
      <c r="V63" s="14">
        <v>0</v>
      </c>
      <c r="W63" s="14">
        <v>60665252.666666664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32">
        <f>SUM(PlanIndicativo[[#This Row],[Ingresos Corrientes de Libre Destinación - ICLD (2020)]:[Otros (2020)]])</f>
        <v>94982084.266666666</v>
      </c>
    </row>
    <row r="64" spans="1:30" ht="60" x14ac:dyDescent="0.25">
      <c r="A64" s="8">
        <v>1</v>
      </c>
      <c r="B64" s="55" t="s">
        <v>112</v>
      </c>
      <c r="C64" s="8" t="s">
        <v>238</v>
      </c>
      <c r="D64" s="8" t="s">
        <v>239</v>
      </c>
      <c r="E64" s="8" t="s">
        <v>238</v>
      </c>
      <c r="F64" s="55" t="s">
        <v>240</v>
      </c>
      <c r="G64" s="8" t="s">
        <v>241</v>
      </c>
      <c r="H64" s="55" t="s">
        <v>242</v>
      </c>
      <c r="I64" s="9">
        <v>4003040</v>
      </c>
      <c r="J64" s="57" t="s">
        <v>248</v>
      </c>
      <c r="K64" s="9">
        <v>400304000</v>
      </c>
      <c r="L64" s="57" t="s">
        <v>263</v>
      </c>
      <c r="M64" s="12" t="s">
        <v>180</v>
      </c>
      <c r="N64" s="27" t="s">
        <v>1</v>
      </c>
      <c r="O64" s="27" t="s">
        <v>775</v>
      </c>
      <c r="P64" s="28">
        <v>0</v>
      </c>
      <c r="Q64" s="29">
        <v>1</v>
      </c>
      <c r="R64" s="38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32">
        <f>SUM(PlanIndicativo[[#This Row],[Ingresos Corrientes de Libre Destinación - ICLD (2020)]:[Otros (2020)]])</f>
        <v>0</v>
      </c>
    </row>
    <row r="65" spans="1:30" ht="60" x14ac:dyDescent="0.25">
      <c r="A65" s="8">
        <v>1</v>
      </c>
      <c r="B65" s="55" t="s">
        <v>112</v>
      </c>
      <c r="C65" s="8" t="s">
        <v>238</v>
      </c>
      <c r="D65" s="8" t="s">
        <v>239</v>
      </c>
      <c r="E65" s="8" t="s">
        <v>238</v>
      </c>
      <c r="F65" s="55" t="s">
        <v>240</v>
      </c>
      <c r="G65" s="8" t="s">
        <v>241</v>
      </c>
      <c r="H65" s="55" t="s">
        <v>242</v>
      </c>
      <c r="I65" s="9">
        <v>4003044</v>
      </c>
      <c r="J65" s="10" t="s">
        <v>249</v>
      </c>
      <c r="K65" s="9">
        <v>400304400</v>
      </c>
      <c r="L65" s="10" t="s">
        <v>264</v>
      </c>
      <c r="M65" s="12" t="s">
        <v>180</v>
      </c>
      <c r="N65" s="27" t="s">
        <v>1</v>
      </c>
      <c r="O65" s="27" t="s">
        <v>775</v>
      </c>
      <c r="P65" s="28">
        <v>0</v>
      </c>
      <c r="Q65" s="29">
        <v>50</v>
      </c>
      <c r="R65" s="38">
        <v>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32">
        <f>SUM(PlanIndicativo[[#This Row],[Ingresos Corrientes de Libre Destinación - ICLD (2020)]:[Otros (2020)]])</f>
        <v>0</v>
      </c>
    </row>
    <row r="66" spans="1:30" ht="60" x14ac:dyDescent="0.25">
      <c r="A66" s="8">
        <v>1</v>
      </c>
      <c r="B66" s="55" t="s">
        <v>112</v>
      </c>
      <c r="C66" s="8" t="s">
        <v>238</v>
      </c>
      <c r="D66" s="8" t="s">
        <v>239</v>
      </c>
      <c r="E66" s="8" t="s">
        <v>238</v>
      </c>
      <c r="F66" s="55" t="s">
        <v>240</v>
      </c>
      <c r="G66" s="8" t="s">
        <v>241</v>
      </c>
      <c r="H66" s="55" t="s">
        <v>242</v>
      </c>
      <c r="I66" s="9">
        <v>4003025</v>
      </c>
      <c r="J66" s="10" t="s">
        <v>250</v>
      </c>
      <c r="K66" s="9">
        <v>400302500</v>
      </c>
      <c r="L66" s="10" t="s">
        <v>265</v>
      </c>
      <c r="M66" s="12" t="s">
        <v>180</v>
      </c>
      <c r="N66" s="27" t="s">
        <v>1</v>
      </c>
      <c r="O66" s="27" t="s">
        <v>775</v>
      </c>
      <c r="P66" s="28">
        <v>0</v>
      </c>
      <c r="Q66" s="29">
        <v>1</v>
      </c>
      <c r="R66" s="38">
        <v>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32">
        <f>SUM(PlanIndicativo[[#This Row],[Ingresos Corrientes de Libre Destinación - ICLD (2020)]:[Otros (2020)]])</f>
        <v>0</v>
      </c>
    </row>
    <row r="67" spans="1:30" ht="60" x14ac:dyDescent="0.25">
      <c r="A67" s="8">
        <v>1</v>
      </c>
      <c r="B67" s="55" t="s">
        <v>112</v>
      </c>
      <c r="C67" s="8" t="s">
        <v>238</v>
      </c>
      <c r="D67" s="8" t="s">
        <v>239</v>
      </c>
      <c r="E67" s="8" t="s">
        <v>238</v>
      </c>
      <c r="F67" s="55" t="s">
        <v>240</v>
      </c>
      <c r="G67" s="8" t="s">
        <v>241</v>
      </c>
      <c r="H67" s="55" t="s">
        <v>242</v>
      </c>
      <c r="I67" s="9">
        <v>4003024</v>
      </c>
      <c r="J67" s="57" t="s">
        <v>251</v>
      </c>
      <c r="K67" s="9">
        <v>400302400</v>
      </c>
      <c r="L67" s="57" t="s">
        <v>266</v>
      </c>
      <c r="M67" s="12" t="s">
        <v>180</v>
      </c>
      <c r="N67" s="27" t="s">
        <v>1</v>
      </c>
      <c r="O67" s="27" t="s">
        <v>775</v>
      </c>
      <c r="P67" s="28">
        <v>0</v>
      </c>
      <c r="Q67" s="29">
        <v>8</v>
      </c>
      <c r="R67" s="38">
        <v>2</v>
      </c>
      <c r="S67" s="14">
        <f>257376237/15*2</f>
        <v>34316831.600000001</v>
      </c>
      <c r="T67" s="14">
        <v>0</v>
      </c>
      <c r="U67" s="14">
        <v>0</v>
      </c>
      <c r="V67" s="14">
        <v>0</v>
      </c>
      <c r="W67" s="14">
        <f>454989395/15*2</f>
        <v>60665252.666666664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32">
        <f>SUM(PlanIndicativo[[#This Row],[Ingresos Corrientes de Libre Destinación - ICLD (2020)]:[Otros (2020)]])</f>
        <v>94982084.266666666</v>
      </c>
    </row>
    <row r="68" spans="1:30" ht="60" x14ac:dyDescent="0.25">
      <c r="A68" s="8">
        <v>1</v>
      </c>
      <c r="B68" s="55" t="s">
        <v>112</v>
      </c>
      <c r="C68" s="8" t="s">
        <v>238</v>
      </c>
      <c r="D68" s="8" t="s">
        <v>239</v>
      </c>
      <c r="E68" s="8" t="s">
        <v>238</v>
      </c>
      <c r="F68" s="55" t="s">
        <v>240</v>
      </c>
      <c r="G68" s="8" t="s">
        <v>241</v>
      </c>
      <c r="H68" s="55" t="s">
        <v>242</v>
      </c>
      <c r="I68" s="9">
        <v>4003022</v>
      </c>
      <c r="J68" s="10" t="s">
        <v>252</v>
      </c>
      <c r="K68" s="9">
        <v>400302200</v>
      </c>
      <c r="L68" s="10" t="s">
        <v>267</v>
      </c>
      <c r="M68" s="12" t="s">
        <v>180</v>
      </c>
      <c r="N68" s="27" t="s">
        <v>1</v>
      </c>
      <c r="O68" s="27" t="s">
        <v>775</v>
      </c>
      <c r="P68" s="28">
        <v>0</v>
      </c>
      <c r="Q68" s="29">
        <v>1</v>
      </c>
      <c r="R68" s="38">
        <v>1</v>
      </c>
      <c r="S68" s="14">
        <f>257376237/15*2</f>
        <v>34316831.600000001</v>
      </c>
      <c r="T68" s="14">
        <v>0</v>
      </c>
      <c r="U68" s="14">
        <v>0</v>
      </c>
      <c r="V68" s="14">
        <v>0</v>
      </c>
      <c r="W68" s="14">
        <f>454989395/15*2</f>
        <v>60665252.666666664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32">
        <f>SUM(PlanIndicativo[[#This Row],[Ingresos Corrientes de Libre Destinación - ICLD (2020)]:[Otros (2020)]])</f>
        <v>94982084.266666666</v>
      </c>
    </row>
    <row r="69" spans="1:30" ht="60" x14ac:dyDescent="0.25">
      <c r="A69" s="8">
        <v>1</v>
      </c>
      <c r="B69" s="55" t="s">
        <v>112</v>
      </c>
      <c r="C69" s="8" t="s">
        <v>238</v>
      </c>
      <c r="D69" s="8" t="s">
        <v>239</v>
      </c>
      <c r="E69" s="8" t="s">
        <v>238</v>
      </c>
      <c r="F69" s="55" t="s">
        <v>240</v>
      </c>
      <c r="G69" s="8" t="s">
        <v>241</v>
      </c>
      <c r="H69" s="55" t="s">
        <v>242</v>
      </c>
      <c r="I69" s="9">
        <v>4003020</v>
      </c>
      <c r="J69" s="10" t="s">
        <v>253</v>
      </c>
      <c r="K69" s="9">
        <v>400302000</v>
      </c>
      <c r="L69" s="10" t="s">
        <v>253</v>
      </c>
      <c r="M69" s="12" t="s">
        <v>180</v>
      </c>
      <c r="N69" s="27" t="s">
        <v>1</v>
      </c>
      <c r="O69" s="27" t="s">
        <v>775</v>
      </c>
      <c r="P69" s="28">
        <v>0</v>
      </c>
      <c r="Q69" s="29">
        <v>1</v>
      </c>
      <c r="R69" s="38">
        <v>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32">
        <f>SUM(PlanIndicativo[[#This Row],[Ingresos Corrientes de Libre Destinación - ICLD (2020)]:[Otros (2020)]])</f>
        <v>0</v>
      </c>
    </row>
    <row r="70" spans="1:30" ht="60" x14ac:dyDescent="0.25">
      <c r="A70" s="8">
        <v>1</v>
      </c>
      <c r="B70" s="55" t="s">
        <v>112</v>
      </c>
      <c r="C70" s="8" t="s">
        <v>238</v>
      </c>
      <c r="D70" s="8" t="s">
        <v>239</v>
      </c>
      <c r="E70" s="8" t="s">
        <v>238</v>
      </c>
      <c r="F70" s="55" t="s">
        <v>240</v>
      </c>
      <c r="G70" s="8" t="s">
        <v>241</v>
      </c>
      <c r="H70" s="55" t="s">
        <v>242</v>
      </c>
      <c r="I70" s="9">
        <v>4003018</v>
      </c>
      <c r="J70" s="10" t="s">
        <v>254</v>
      </c>
      <c r="K70" s="9">
        <v>400301800</v>
      </c>
      <c r="L70" s="10" t="s">
        <v>254</v>
      </c>
      <c r="M70" s="12" t="s">
        <v>180</v>
      </c>
      <c r="N70" s="27" t="s">
        <v>1</v>
      </c>
      <c r="O70" s="27" t="s">
        <v>775</v>
      </c>
      <c r="P70" s="28">
        <v>0</v>
      </c>
      <c r="Q70" s="29">
        <v>1</v>
      </c>
      <c r="R70" s="38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32">
        <f>SUM(PlanIndicativo[[#This Row],[Ingresos Corrientes de Libre Destinación - ICLD (2020)]:[Otros (2020)]])</f>
        <v>0</v>
      </c>
    </row>
    <row r="71" spans="1:30" ht="60" x14ac:dyDescent="0.25">
      <c r="A71" s="8">
        <v>1</v>
      </c>
      <c r="B71" s="55" t="s">
        <v>112</v>
      </c>
      <c r="C71" s="8" t="s">
        <v>238</v>
      </c>
      <c r="D71" s="8" t="s">
        <v>239</v>
      </c>
      <c r="E71" s="8" t="s">
        <v>238</v>
      </c>
      <c r="F71" s="55" t="s">
        <v>240</v>
      </c>
      <c r="G71" s="8" t="s">
        <v>241</v>
      </c>
      <c r="H71" s="55" t="s">
        <v>242</v>
      </c>
      <c r="I71" s="9">
        <v>4003015</v>
      </c>
      <c r="J71" s="10" t="s">
        <v>255</v>
      </c>
      <c r="K71" s="9">
        <v>400301500</v>
      </c>
      <c r="L71" s="10" t="s">
        <v>255</v>
      </c>
      <c r="M71" s="12" t="s">
        <v>180</v>
      </c>
      <c r="N71" s="27" t="s">
        <v>1</v>
      </c>
      <c r="O71" s="27" t="s">
        <v>775</v>
      </c>
      <c r="P71" s="28">
        <v>0</v>
      </c>
      <c r="Q71" s="29">
        <v>1</v>
      </c>
      <c r="R71" s="38">
        <v>0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32">
        <f>SUM(PlanIndicativo[[#This Row],[Ingresos Corrientes de Libre Destinación - ICLD (2020)]:[Otros (2020)]])</f>
        <v>0</v>
      </c>
    </row>
    <row r="72" spans="1:30" ht="60" x14ac:dyDescent="0.25">
      <c r="A72" s="8">
        <v>1</v>
      </c>
      <c r="B72" s="55" t="s">
        <v>112</v>
      </c>
      <c r="C72" s="8" t="s">
        <v>238</v>
      </c>
      <c r="D72" s="8" t="s">
        <v>239</v>
      </c>
      <c r="E72" s="8" t="s">
        <v>238</v>
      </c>
      <c r="F72" s="55" t="s">
        <v>240</v>
      </c>
      <c r="G72" s="8" t="s">
        <v>241</v>
      </c>
      <c r="H72" s="55" t="s">
        <v>242</v>
      </c>
      <c r="I72" s="9">
        <v>4003017</v>
      </c>
      <c r="J72" s="10" t="s">
        <v>256</v>
      </c>
      <c r="K72" s="9">
        <v>400301700</v>
      </c>
      <c r="L72" s="10" t="s">
        <v>256</v>
      </c>
      <c r="M72" s="12" t="s">
        <v>180</v>
      </c>
      <c r="N72" s="27" t="s">
        <v>1</v>
      </c>
      <c r="O72" s="27" t="s">
        <v>775</v>
      </c>
      <c r="P72" s="28">
        <v>0</v>
      </c>
      <c r="Q72" s="29">
        <v>1</v>
      </c>
      <c r="R72" s="38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32">
        <f>SUM(PlanIndicativo[[#This Row],[Ingresos Corrientes de Libre Destinación - ICLD (2020)]:[Otros (2020)]])</f>
        <v>0</v>
      </c>
    </row>
    <row r="73" spans="1:30" ht="96" x14ac:dyDescent="0.25">
      <c r="A73" s="8">
        <v>1</v>
      </c>
      <c r="B73" s="55" t="s">
        <v>112</v>
      </c>
      <c r="C73" s="8" t="s">
        <v>268</v>
      </c>
      <c r="D73" s="8" t="s">
        <v>14</v>
      </c>
      <c r="E73" s="8" t="s">
        <v>268</v>
      </c>
      <c r="F73" s="55" t="s">
        <v>269</v>
      </c>
      <c r="G73" s="8" t="s">
        <v>270</v>
      </c>
      <c r="H73" s="55" t="s">
        <v>271</v>
      </c>
      <c r="I73" s="9">
        <v>3301121</v>
      </c>
      <c r="J73" s="10" t="s">
        <v>272</v>
      </c>
      <c r="K73" s="9">
        <v>330112100</v>
      </c>
      <c r="L73" s="10" t="s">
        <v>283</v>
      </c>
      <c r="M73" s="12" t="s">
        <v>180</v>
      </c>
      <c r="N73" s="27" t="s">
        <v>1</v>
      </c>
      <c r="O73" s="27" t="s">
        <v>780</v>
      </c>
      <c r="P73" s="28">
        <v>0</v>
      </c>
      <c r="Q73" s="29">
        <v>4</v>
      </c>
      <c r="R73" s="38">
        <v>1</v>
      </c>
      <c r="S73" s="14">
        <f>28277159/13*2</f>
        <v>4350332.153846154</v>
      </c>
      <c r="T73" s="14">
        <f>50000000/13*2</f>
        <v>7692307.692307692</v>
      </c>
      <c r="U73" s="14">
        <v>0</v>
      </c>
      <c r="V73" s="14">
        <v>0</v>
      </c>
      <c r="W73" s="14">
        <v>0</v>
      </c>
      <c r="X73" s="14">
        <f>111249737/13*2</f>
        <v>17115344.153846152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32">
        <f>SUM(PlanIndicativo[[#This Row],[Ingresos Corrientes de Libre Destinación - ICLD (2020)]:[Otros (2020)]])</f>
        <v>29157984</v>
      </c>
    </row>
    <row r="74" spans="1:30" ht="96" x14ac:dyDescent="0.25">
      <c r="A74" s="8">
        <v>1</v>
      </c>
      <c r="B74" s="55" t="s">
        <v>112</v>
      </c>
      <c r="C74" s="8" t="s">
        <v>268</v>
      </c>
      <c r="D74" s="8" t="s">
        <v>14</v>
      </c>
      <c r="E74" s="8" t="s">
        <v>268</v>
      </c>
      <c r="F74" s="55" t="s">
        <v>269</v>
      </c>
      <c r="G74" s="8" t="s">
        <v>270</v>
      </c>
      <c r="H74" s="55" t="s">
        <v>271</v>
      </c>
      <c r="I74" s="9">
        <v>3301122</v>
      </c>
      <c r="J74" s="10" t="s">
        <v>273</v>
      </c>
      <c r="K74" s="9">
        <v>330112200</v>
      </c>
      <c r="L74" s="10" t="s">
        <v>284</v>
      </c>
      <c r="M74" s="12" t="s">
        <v>180</v>
      </c>
      <c r="N74" s="27" t="s">
        <v>1</v>
      </c>
      <c r="O74" s="27" t="s">
        <v>780</v>
      </c>
      <c r="P74" s="28">
        <v>0</v>
      </c>
      <c r="Q74" s="29">
        <v>2000</v>
      </c>
      <c r="R74" s="38">
        <v>500</v>
      </c>
      <c r="S74" s="14">
        <f t="shared" ref="S74:S76" si="10">28277159/13*2</f>
        <v>4350332.153846154</v>
      </c>
      <c r="T74" s="14">
        <f t="shared" ref="T74:T76" si="11">50000000/13*2</f>
        <v>7692307.692307692</v>
      </c>
      <c r="U74" s="14">
        <v>0</v>
      </c>
      <c r="V74" s="14">
        <v>0</v>
      </c>
      <c r="W74" s="14">
        <v>0</v>
      </c>
      <c r="X74" s="14">
        <f t="shared" ref="X74:X76" si="12">111249737/13*2</f>
        <v>17115344.153846152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32">
        <f>SUM(PlanIndicativo[[#This Row],[Ingresos Corrientes de Libre Destinación - ICLD (2020)]:[Otros (2020)]])</f>
        <v>29157984</v>
      </c>
    </row>
    <row r="75" spans="1:30" ht="96" x14ac:dyDescent="0.25">
      <c r="A75" s="8">
        <v>1</v>
      </c>
      <c r="B75" s="55" t="s">
        <v>112</v>
      </c>
      <c r="C75" s="8" t="s">
        <v>268</v>
      </c>
      <c r="D75" s="8" t="s">
        <v>14</v>
      </c>
      <c r="E75" s="8" t="s">
        <v>268</v>
      </c>
      <c r="F75" s="55" t="s">
        <v>269</v>
      </c>
      <c r="G75" s="8" t="s">
        <v>270</v>
      </c>
      <c r="H75" s="55" t="s">
        <v>271</v>
      </c>
      <c r="I75" s="9">
        <v>3301074</v>
      </c>
      <c r="J75" s="10" t="s">
        <v>274</v>
      </c>
      <c r="K75" s="9">
        <v>330107400</v>
      </c>
      <c r="L75" s="10" t="s">
        <v>285</v>
      </c>
      <c r="M75" s="12" t="s">
        <v>180</v>
      </c>
      <c r="N75" s="27" t="s">
        <v>1</v>
      </c>
      <c r="O75" s="27" t="s">
        <v>780</v>
      </c>
      <c r="P75" s="28">
        <v>0</v>
      </c>
      <c r="Q75" s="29">
        <v>10</v>
      </c>
      <c r="R75" s="38">
        <v>2</v>
      </c>
      <c r="S75" s="14">
        <f t="shared" si="10"/>
        <v>4350332.153846154</v>
      </c>
      <c r="T75" s="14">
        <f t="shared" si="11"/>
        <v>7692307.692307692</v>
      </c>
      <c r="U75" s="14">
        <v>0</v>
      </c>
      <c r="V75" s="14">
        <v>0</v>
      </c>
      <c r="W75" s="14">
        <v>0</v>
      </c>
      <c r="X75" s="14">
        <f t="shared" si="12"/>
        <v>17115344.153846152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32">
        <f>SUM(PlanIndicativo[[#This Row],[Ingresos Corrientes de Libre Destinación - ICLD (2020)]:[Otros (2020)]])</f>
        <v>29157984</v>
      </c>
    </row>
    <row r="76" spans="1:30" ht="96" x14ac:dyDescent="0.25">
      <c r="A76" s="8">
        <v>1</v>
      </c>
      <c r="B76" s="55" t="s">
        <v>112</v>
      </c>
      <c r="C76" s="8" t="s">
        <v>268</v>
      </c>
      <c r="D76" s="8" t="s">
        <v>14</v>
      </c>
      <c r="E76" s="8" t="s">
        <v>268</v>
      </c>
      <c r="F76" s="55" t="s">
        <v>269</v>
      </c>
      <c r="G76" s="8" t="s">
        <v>270</v>
      </c>
      <c r="H76" s="55" t="s">
        <v>271</v>
      </c>
      <c r="I76" s="9">
        <v>3301074</v>
      </c>
      <c r="J76" s="10" t="s">
        <v>274</v>
      </c>
      <c r="K76" s="9">
        <v>330107408</v>
      </c>
      <c r="L76" s="10" t="s">
        <v>286</v>
      </c>
      <c r="M76" s="12" t="s">
        <v>180</v>
      </c>
      <c r="N76" s="27" t="s">
        <v>1</v>
      </c>
      <c r="O76" s="27" t="s">
        <v>780</v>
      </c>
      <c r="P76" s="28">
        <v>0</v>
      </c>
      <c r="Q76" s="29">
        <v>1</v>
      </c>
      <c r="R76" s="38">
        <v>1</v>
      </c>
      <c r="S76" s="14">
        <f t="shared" si="10"/>
        <v>4350332.153846154</v>
      </c>
      <c r="T76" s="14">
        <f t="shared" si="11"/>
        <v>7692307.692307692</v>
      </c>
      <c r="U76" s="14">
        <v>0</v>
      </c>
      <c r="V76" s="14">
        <v>0</v>
      </c>
      <c r="W76" s="14">
        <v>0</v>
      </c>
      <c r="X76" s="14">
        <f t="shared" si="12"/>
        <v>17115344.153846152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32">
        <f>SUM(PlanIndicativo[[#This Row],[Ingresos Corrientes de Libre Destinación - ICLD (2020)]:[Otros (2020)]])</f>
        <v>29157984</v>
      </c>
    </row>
    <row r="77" spans="1:30" ht="96" x14ac:dyDescent="0.25">
      <c r="A77" s="8">
        <v>1</v>
      </c>
      <c r="B77" s="55" t="s">
        <v>112</v>
      </c>
      <c r="C77" s="8" t="s">
        <v>268</v>
      </c>
      <c r="D77" s="8" t="s">
        <v>14</v>
      </c>
      <c r="E77" s="8" t="s">
        <v>268</v>
      </c>
      <c r="F77" s="55" t="s">
        <v>269</v>
      </c>
      <c r="G77" s="8" t="s">
        <v>270</v>
      </c>
      <c r="H77" s="55" t="s">
        <v>271</v>
      </c>
      <c r="I77" s="9">
        <v>3301053</v>
      </c>
      <c r="J77" s="10" t="s">
        <v>275</v>
      </c>
      <c r="K77" s="9">
        <v>330105300</v>
      </c>
      <c r="L77" s="10" t="s">
        <v>287</v>
      </c>
      <c r="M77" s="12" t="s">
        <v>180</v>
      </c>
      <c r="N77" s="27" t="s">
        <v>1</v>
      </c>
      <c r="O77" s="27" t="s">
        <v>780</v>
      </c>
      <c r="P77" s="28">
        <v>0</v>
      </c>
      <c r="Q77" s="29">
        <v>20</v>
      </c>
      <c r="R77" s="38">
        <v>5</v>
      </c>
      <c r="S77" s="14">
        <f t="shared" ref="S77:S85" si="13">28277159/13</f>
        <v>2175166.076923077</v>
      </c>
      <c r="T77" s="14">
        <f t="shared" ref="T77:T85" si="14">50000000/13</f>
        <v>3846153.846153846</v>
      </c>
      <c r="U77" s="14">
        <v>0</v>
      </c>
      <c r="V77" s="14">
        <v>0</v>
      </c>
      <c r="W77" s="14">
        <v>0</v>
      </c>
      <c r="X77" s="14">
        <f t="shared" ref="X77:X85" si="15">111249737/13</f>
        <v>8557672.0769230761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32">
        <f>SUM(PlanIndicativo[[#This Row],[Ingresos Corrientes de Libre Destinación - ICLD (2020)]:[Otros (2020)]])</f>
        <v>14578992</v>
      </c>
    </row>
    <row r="78" spans="1:30" ht="96" x14ac:dyDescent="0.25">
      <c r="A78" s="8">
        <v>1</v>
      </c>
      <c r="B78" s="55" t="s">
        <v>112</v>
      </c>
      <c r="C78" s="8" t="s">
        <v>268</v>
      </c>
      <c r="D78" s="8" t="s">
        <v>14</v>
      </c>
      <c r="E78" s="8" t="s">
        <v>268</v>
      </c>
      <c r="F78" s="55" t="s">
        <v>269</v>
      </c>
      <c r="G78" s="8" t="s">
        <v>270</v>
      </c>
      <c r="H78" s="55" t="s">
        <v>271</v>
      </c>
      <c r="I78" s="9">
        <v>3301068</v>
      </c>
      <c r="J78" s="10" t="s">
        <v>276</v>
      </c>
      <c r="K78" s="9">
        <v>330106800</v>
      </c>
      <c r="L78" s="10" t="s">
        <v>288</v>
      </c>
      <c r="M78" s="12" t="s">
        <v>180</v>
      </c>
      <c r="N78" s="27" t="s">
        <v>1</v>
      </c>
      <c r="O78" s="27" t="s">
        <v>780</v>
      </c>
      <c r="P78" s="28">
        <v>0</v>
      </c>
      <c r="Q78" s="29">
        <v>1</v>
      </c>
      <c r="R78" s="38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32">
        <f>SUM(PlanIndicativo[[#This Row],[Ingresos Corrientes de Libre Destinación - ICLD (2020)]:[Otros (2020)]])</f>
        <v>0</v>
      </c>
    </row>
    <row r="79" spans="1:30" ht="96" x14ac:dyDescent="0.25">
      <c r="A79" s="8">
        <v>1</v>
      </c>
      <c r="B79" s="55" t="s">
        <v>112</v>
      </c>
      <c r="C79" s="8" t="s">
        <v>268</v>
      </c>
      <c r="D79" s="8" t="s">
        <v>14</v>
      </c>
      <c r="E79" s="8" t="s">
        <v>268</v>
      </c>
      <c r="F79" s="55" t="s">
        <v>269</v>
      </c>
      <c r="G79" s="8" t="s">
        <v>270</v>
      </c>
      <c r="H79" s="55" t="s">
        <v>271</v>
      </c>
      <c r="I79" s="9">
        <v>3301094</v>
      </c>
      <c r="J79" s="10" t="s">
        <v>277</v>
      </c>
      <c r="K79" s="9">
        <v>330109400</v>
      </c>
      <c r="L79" s="10" t="s">
        <v>289</v>
      </c>
      <c r="M79" s="12" t="s">
        <v>180</v>
      </c>
      <c r="N79" s="27" t="s">
        <v>1</v>
      </c>
      <c r="O79" s="27" t="s">
        <v>780</v>
      </c>
      <c r="P79" s="28">
        <v>0</v>
      </c>
      <c r="Q79" s="29">
        <v>1</v>
      </c>
      <c r="R79" s="38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32">
        <f>SUM(PlanIndicativo[[#This Row],[Ingresos Corrientes de Libre Destinación - ICLD (2020)]:[Otros (2020)]])</f>
        <v>0</v>
      </c>
    </row>
    <row r="80" spans="1:30" ht="96" x14ac:dyDescent="0.25">
      <c r="A80" s="8">
        <v>1</v>
      </c>
      <c r="B80" s="55" t="s">
        <v>112</v>
      </c>
      <c r="C80" s="8" t="s">
        <v>268</v>
      </c>
      <c r="D80" s="8" t="s">
        <v>14</v>
      </c>
      <c r="E80" s="8" t="s">
        <v>268</v>
      </c>
      <c r="F80" s="55" t="s">
        <v>269</v>
      </c>
      <c r="G80" s="8" t="s">
        <v>270</v>
      </c>
      <c r="H80" s="55" t="s">
        <v>271</v>
      </c>
      <c r="I80" s="9">
        <v>3301096</v>
      </c>
      <c r="J80" s="10" t="s">
        <v>278</v>
      </c>
      <c r="K80" s="9">
        <v>330109600</v>
      </c>
      <c r="L80" s="10" t="s">
        <v>278</v>
      </c>
      <c r="M80" s="12" t="s">
        <v>180</v>
      </c>
      <c r="N80" s="27" t="s">
        <v>1</v>
      </c>
      <c r="O80" s="27" t="s">
        <v>780</v>
      </c>
      <c r="P80" s="28">
        <v>0</v>
      </c>
      <c r="Q80" s="29">
        <v>1</v>
      </c>
      <c r="R80" s="38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32">
        <f>SUM(PlanIndicativo[[#This Row],[Ingresos Corrientes de Libre Destinación - ICLD (2020)]:[Otros (2020)]])</f>
        <v>0</v>
      </c>
    </row>
    <row r="81" spans="1:30" ht="96" x14ac:dyDescent="0.25">
      <c r="A81" s="8">
        <v>1</v>
      </c>
      <c r="B81" s="55" t="s">
        <v>112</v>
      </c>
      <c r="C81" s="8" t="s">
        <v>268</v>
      </c>
      <c r="D81" s="8" t="s">
        <v>14</v>
      </c>
      <c r="E81" s="8" t="s">
        <v>268</v>
      </c>
      <c r="F81" s="55" t="s">
        <v>269</v>
      </c>
      <c r="G81" s="8" t="s">
        <v>270</v>
      </c>
      <c r="H81" s="55" t="s">
        <v>271</v>
      </c>
      <c r="I81" s="9">
        <v>3301097</v>
      </c>
      <c r="J81" s="10" t="s">
        <v>279</v>
      </c>
      <c r="K81" s="9">
        <v>330109700</v>
      </c>
      <c r="L81" s="10" t="s">
        <v>290</v>
      </c>
      <c r="M81" s="12" t="s">
        <v>180</v>
      </c>
      <c r="N81" s="27" t="s">
        <v>1</v>
      </c>
      <c r="O81" s="27" t="s">
        <v>780</v>
      </c>
      <c r="P81" s="28">
        <v>1</v>
      </c>
      <c r="Q81" s="29">
        <v>1</v>
      </c>
      <c r="R81" s="38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32">
        <f>SUM(PlanIndicativo[[#This Row],[Ingresos Corrientes de Libre Destinación - ICLD (2020)]:[Otros (2020)]])</f>
        <v>0</v>
      </c>
    </row>
    <row r="82" spans="1:30" ht="96" x14ac:dyDescent="0.25">
      <c r="A82" s="8">
        <v>1</v>
      </c>
      <c r="B82" s="55" t="s">
        <v>112</v>
      </c>
      <c r="C82" s="8" t="s">
        <v>268</v>
      </c>
      <c r="D82" s="8" t="s">
        <v>14</v>
      </c>
      <c r="E82" s="8" t="s">
        <v>268</v>
      </c>
      <c r="F82" s="55" t="s">
        <v>269</v>
      </c>
      <c r="G82" s="8" t="s">
        <v>270</v>
      </c>
      <c r="H82" s="55" t="s">
        <v>271</v>
      </c>
      <c r="I82" s="9">
        <v>3301098</v>
      </c>
      <c r="J82" s="10" t="s">
        <v>280</v>
      </c>
      <c r="K82" s="9">
        <v>330109800</v>
      </c>
      <c r="L82" s="10" t="s">
        <v>291</v>
      </c>
      <c r="M82" s="12" t="s">
        <v>180</v>
      </c>
      <c r="N82" s="27" t="s">
        <v>1</v>
      </c>
      <c r="O82" s="27" t="s">
        <v>780</v>
      </c>
      <c r="P82" s="28">
        <v>50</v>
      </c>
      <c r="Q82" s="29">
        <v>80</v>
      </c>
      <c r="R82" s="38">
        <v>20</v>
      </c>
      <c r="S82" s="14">
        <f t="shared" si="13"/>
        <v>2175166.076923077</v>
      </c>
      <c r="T82" s="14">
        <f t="shared" si="14"/>
        <v>3846153.846153846</v>
      </c>
      <c r="U82" s="14">
        <v>0</v>
      </c>
      <c r="V82" s="14">
        <v>0</v>
      </c>
      <c r="W82" s="14">
        <v>0</v>
      </c>
      <c r="X82" s="14">
        <f t="shared" si="15"/>
        <v>8557672.0769230761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32">
        <f>SUM(PlanIndicativo[[#This Row],[Ingresos Corrientes de Libre Destinación - ICLD (2020)]:[Otros (2020)]])</f>
        <v>14578992</v>
      </c>
    </row>
    <row r="83" spans="1:30" ht="96" x14ac:dyDescent="0.25">
      <c r="A83" s="8">
        <v>1</v>
      </c>
      <c r="B83" s="55" t="s">
        <v>112</v>
      </c>
      <c r="C83" s="8" t="s">
        <v>268</v>
      </c>
      <c r="D83" s="8" t="s">
        <v>14</v>
      </c>
      <c r="E83" s="8" t="s">
        <v>268</v>
      </c>
      <c r="F83" s="55" t="s">
        <v>269</v>
      </c>
      <c r="G83" s="8" t="s">
        <v>270</v>
      </c>
      <c r="H83" s="55" t="s">
        <v>271</v>
      </c>
      <c r="I83" s="9">
        <v>3301085</v>
      </c>
      <c r="J83" s="57" t="s">
        <v>281</v>
      </c>
      <c r="K83" s="9">
        <v>330108500</v>
      </c>
      <c r="L83" s="57" t="s">
        <v>292</v>
      </c>
      <c r="M83" s="12" t="s">
        <v>180</v>
      </c>
      <c r="N83" s="27" t="s">
        <v>1</v>
      </c>
      <c r="O83" s="27" t="s">
        <v>780</v>
      </c>
      <c r="P83" s="28">
        <v>0</v>
      </c>
      <c r="Q83" s="29">
        <v>2400</v>
      </c>
      <c r="R83" s="38">
        <v>600</v>
      </c>
      <c r="S83" s="14">
        <f t="shared" si="13"/>
        <v>2175166.076923077</v>
      </c>
      <c r="T83" s="14">
        <f t="shared" si="14"/>
        <v>3846153.846153846</v>
      </c>
      <c r="U83" s="14">
        <v>0</v>
      </c>
      <c r="V83" s="14">
        <v>0</v>
      </c>
      <c r="W83" s="14">
        <v>0</v>
      </c>
      <c r="X83" s="14">
        <f t="shared" si="15"/>
        <v>8557672.0769230761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32">
        <f>SUM(PlanIndicativo[[#This Row],[Ingresos Corrientes de Libre Destinación - ICLD (2020)]:[Otros (2020)]])</f>
        <v>14578992</v>
      </c>
    </row>
    <row r="84" spans="1:30" ht="96" x14ac:dyDescent="0.25">
      <c r="A84" s="8">
        <v>1</v>
      </c>
      <c r="B84" s="55" t="s">
        <v>112</v>
      </c>
      <c r="C84" s="8" t="s">
        <v>268</v>
      </c>
      <c r="D84" s="8" t="s">
        <v>14</v>
      </c>
      <c r="E84" s="8" t="s">
        <v>268</v>
      </c>
      <c r="F84" s="55" t="s">
        <v>269</v>
      </c>
      <c r="G84" s="8" t="s">
        <v>270</v>
      </c>
      <c r="H84" s="55" t="s">
        <v>271</v>
      </c>
      <c r="I84" s="9">
        <v>3301051</v>
      </c>
      <c r="J84" s="57" t="s">
        <v>282</v>
      </c>
      <c r="K84" s="9">
        <v>330105100</v>
      </c>
      <c r="L84" s="57" t="s">
        <v>219</v>
      </c>
      <c r="M84" s="12" t="s">
        <v>180</v>
      </c>
      <c r="N84" s="27" t="s">
        <v>1</v>
      </c>
      <c r="O84" s="27" t="s">
        <v>780</v>
      </c>
      <c r="P84" s="28">
        <v>0</v>
      </c>
      <c r="Q84" s="29">
        <v>130</v>
      </c>
      <c r="R84" s="38">
        <v>30</v>
      </c>
      <c r="S84" s="14">
        <f t="shared" si="13"/>
        <v>2175166.076923077</v>
      </c>
      <c r="T84" s="14">
        <f t="shared" si="14"/>
        <v>3846153.846153846</v>
      </c>
      <c r="U84" s="14">
        <v>0</v>
      </c>
      <c r="V84" s="14">
        <v>0</v>
      </c>
      <c r="W84" s="14">
        <v>0</v>
      </c>
      <c r="X84" s="14">
        <f t="shared" si="15"/>
        <v>8557672.0769230761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32">
        <f>SUM(PlanIndicativo[[#This Row],[Ingresos Corrientes de Libre Destinación - ICLD (2020)]:[Otros (2020)]])</f>
        <v>14578992</v>
      </c>
    </row>
    <row r="85" spans="1:30" ht="96" x14ac:dyDescent="0.25">
      <c r="A85" s="8">
        <v>1</v>
      </c>
      <c r="B85" s="55" t="s">
        <v>112</v>
      </c>
      <c r="C85" s="8" t="s">
        <v>268</v>
      </c>
      <c r="D85" s="8" t="s">
        <v>14</v>
      </c>
      <c r="E85" s="8" t="s">
        <v>268</v>
      </c>
      <c r="F85" s="55" t="s">
        <v>269</v>
      </c>
      <c r="G85" s="8" t="s">
        <v>296</v>
      </c>
      <c r="H85" s="55" t="s">
        <v>295</v>
      </c>
      <c r="I85" s="9">
        <v>3302049</v>
      </c>
      <c r="J85" s="57" t="s">
        <v>293</v>
      </c>
      <c r="K85" s="9">
        <v>330204900</v>
      </c>
      <c r="L85" s="57" t="s">
        <v>294</v>
      </c>
      <c r="M85" s="12" t="s">
        <v>180</v>
      </c>
      <c r="N85" s="27" t="s">
        <v>1</v>
      </c>
      <c r="O85" s="27" t="s">
        <v>780</v>
      </c>
      <c r="P85" s="28">
        <v>0</v>
      </c>
      <c r="Q85" s="29">
        <v>4</v>
      </c>
      <c r="R85" s="38">
        <v>1</v>
      </c>
      <c r="S85" s="14">
        <f t="shared" si="13"/>
        <v>2175166.076923077</v>
      </c>
      <c r="T85" s="14">
        <f t="shared" si="14"/>
        <v>3846153.846153846</v>
      </c>
      <c r="U85" s="14">
        <v>0</v>
      </c>
      <c r="V85" s="14">
        <v>0</v>
      </c>
      <c r="W85" s="14">
        <v>0</v>
      </c>
      <c r="X85" s="14">
        <f t="shared" si="15"/>
        <v>8557672.0769230761</v>
      </c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32">
        <f>SUM(PlanIndicativo[[#This Row],[Ingresos Corrientes de Libre Destinación - ICLD (2020)]:[Otros (2020)]])</f>
        <v>14578992</v>
      </c>
    </row>
    <row r="86" spans="1:30" ht="84" x14ac:dyDescent="0.25">
      <c r="A86" s="8">
        <v>1</v>
      </c>
      <c r="B86" s="55" t="s">
        <v>112</v>
      </c>
      <c r="C86" s="8" t="s">
        <v>297</v>
      </c>
      <c r="D86" s="8" t="s">
        <v>13</v>
      </c>
      <c r="E86" s="8" t="s">
        <v>297</v>
      </c>
      <c r="F86" s="55" t="s">
        <v>310</v>
      </c>
      <c r="G86" s="8" t="s">
        <v>298</v>
      </c>
      <c r="H86" s="55" t="s">
        <v>299</v>
      </c>
      <c r="I86" s="9">
        <v>4301037</v>
      </c>
      <c r="J86" s="57" t="s">
        <v>300</v>
      </c>
      <c r="K86" s="9">
        <v>430103700</v>
      </c>
      <c r="L86" s="57" t="s">
        <v>306</v>
      </c>
      <c r="M86" s="12" t="s">
        <v>180</v>
      </c>
      <c r="N86" s="27" t="s">
        <v>1</v>
      </c>
      <c r="O86" s="27" t="s">
        <v>780</v>
      </c>
      <c r="P86" s="28">
        <v>0</v>
      </c>
      <c r="Q86" s="29">
        <v>1200</v>
      </c>
      <c r="R86" s="38">
        <v>400</v>
      </c>
      <c r="S86" s="14">
        <f t="shared" ref="S86:S91" si="16">70000000/8</f>
        <v>8750000</v>
      </c>
      <c r="T86" s="14">
        <v>0</v>
      </c>
      <c r="U86" s="14">
        <v>0</v>
      </c>
      <c r="V86" s="14">
        <v>0</v>
      </c>
      <c r="W86" s="14">
        <v>0</v>
      </c>
      <c r="X86" s="14">
        <f t="shared" ref="X86:X91" si="17">85017783/8</f>
        <v>10627222.875</v>
      </c>
      <c r="Y86" s="14">
        <v>0</v>
      </c>
      <c r="Z86" s="14">
        <v>0</v>
      </c>
      <c r="AA86" s="14">
        <v>0</v>
      </c>
      <c r="AB86" s="14">
        <v>0</v>
      </c>
      <c r="AC86" s="14">
        <v>0</v>
      </c>
      <c r="AD86" s="32">
        <f>SUM(PlanIndicativo[[#This Row],[Ingresos Corrientes de Libre Destinación - ICLD (2020)]:[Otros (2020)]])</f>
        <v>19377222.875</v>
      </c>
    </row>
    <row r="87" spans="1:30" ht="84" x14ac:dyDescent="0.25">
      <c r="A87" s="8">
        <v>1</v>
      </c>
      <c r="B87" s="55" t="s">
        <v>112</v>
      </c>
      <c r="C87" s="8" t="s">
        <v>297</v>
      </c>
      <c r="D87" s="8" t="s">
        <v>13</v>
      </c>
      <c r="E87" s="8" t="s">
        <v>297</v>
      </c>
      <c r="F87" s="55" t="s">
        <v>310</v>
      </c>
      <c r="G87" s="8" t="s">
        <v>298</v>
      </c>
      <c r="H87" s="55" t="s">
        <v>299</v>
      </c>
      <c r="I87" s="9">
        <v>4301001</v>
      </c>
      <c r="J87" s="10" t="s">
        <v>301</v>
      </c>
      <c r="K87" s="9">
        <v>430100100</v>
      </c>
      <c r="L87" s="10" t="s">
        <v>284</v>
      </c>
      <c r="M87" s="12" t="s">
        <v>180</v>
      </c>
      <c r="N87" s="27" t="s">
        <v>1</v>
      </c>
      <c r="O87" s="27" t="s">
        <v>780</v>
      </c>
      <c r="P87" s="28">
        <v>0</v>
      </c>
      <c r="Q87" s="29">
        <v>950</v>
      </c>
      <c r="R87" s="38">
        <v>200</v>
      </c>
      <c r="S87" s="14">
        <f t="shared" si="16"/>
        <v>8750000</v>
      </c>
      <c r="T87" s="14">
        <v>0</v>
      </c>
      <c r="U87" s="14">
        <v>0</v>
      </c>
      <c r="V87" s="14">
        <v>0</v>
      </c>
      <c r="W87" s="14">
        <v>0</v>
      </c>
      <c r="X87" s="14">
        <f t="shared" si="17"/>
        <v>10627222.875</v>
      </c>
      <c r="Y87" s="14">
        <v>0</v>
      </c>
      <c r="Z87" s="14">
        <v>0</v>
      </c>
      <c r="AA87" s="14">
        <v>0</v>
      </c>
      <c r="AB87" s="14">
        <v>0</v>
      </c>
      <c r="AC87" s="14">
        <v>0</v>
      </c>
      <c r="AD87" s="32">
        <f>SUM(PlanIndicativo[[#This Row],[Ingresos Corrientes de Libre Destinación - ICLD (2020)]:[Otros (2020)]])</f>
        <v>19377222.875</v>
      </c>
    </row>
    <row r="88" spans="1:30" ht="84" x14ac:dyDescent="0.25">
      <c r="A88" s="8">
        <v>1</v>
      </c>
      <c r="B88" s="55" t="s">
        <v>112</v>
      </c>
      <c r="C88" s="8" t="s">
        <v>297</v>
      </c>
      <c r="D88" s="8" t="s">
        <v>13</v>
      </c>
      <c r="E88" s="8" t="s">
        <v>297</v>
      </c>
      <c r="F88" s="55" t="s">
        <v>310</v>
      </c>
      <c r="G88" s="8" t="s">
        <v>298</v>
      </c>
      <c r="H88" s="55" t="s">
        <v>299</v>
      </c>
      <c r="I88" s="9">
        <v>4301004</v>
      </c>
      <c r="J88" s="57" t="s">
        <v>302</v>
      </c>
      <c r="K88" s="9">
        <v>430100400</v>
      </c>
      <c r="L88" s="57" t="s">
        <v>307</v>
      </c>
      <c r="M88" s="12" t="s">
        <v>180</v>
      </c>
      <c r="N88" s="27" t="s">
        <v>1</v>
      </c>
      <c r="O88" s="27" t="s">
        <v>780</v>
      </c>
      <c r="P88" s="28">
        <v>0</v>
      </c>
      <c r="Q88" s="29">
        <v>4</v>
      </c>
      <c r="R88" s="38">
        <v>1</v>
      </c>
      <c r="S88" s="14">
        <f t="shared" si="16"/>
        <v>8750000</v>
      </c>
      <c r="T88" s="14">
        <v>0</v>
      </c>
      <c r="U88" s="14">
        <v>0</v>
      </c>
      <c r="V88" s="14">
        <v>0</v>
      </c>
      <c r="W88" s="14">
        <v>0</v>
      </c>
      <c r="X88" s="14">
        <f t="shared" si="17"/>
        <v>10627222.875</v>
      </c>
      <c r="Y88" s="14">
        <v>0</v>
      </c>
      <c r="Z88" s="14">
        <v>0</v>
      </c>
      <c r="AA88" s="14">
        <v>0</v>
      </c>
      <c r="AB88" s="14">
        <v>0</v>
      </c>
      <c r="AC88" s="14">
        <v>0</v>
      </c>
      <c r="AD88" s="32">
        <f>SUM(PlanIndicativo[[#This Row],[Ingresos Corrientes de Libre Destinación - ICLD (2020)]:[Otros (2020)]])</f>
        <v>19377222.875</v>
      </c>
    </row>
    <row r="89" spans="1:30" ht="84" x14ac:dyDescent="0.25">
      <c r="A89" s="8">
        <v>1</v>
      </c>
      <c r="B89" s="55" t="s">
        <v>112</v>
      </c>
      <c r="C89" s="8" t="s">
        <v>297</v>
      </c>
      <c r="D89" s="8" t="s">
        <v>13</v>
      </c>
      <c r="E89" s="8" t="s">
        <v>297</v>
      </c>
      <c r="F89" s="55" t="s">
        <v>310</v>
      </c>
      <c r="G89" s="8" t="s">
        <v>298</v>
      </c>
      <c r="H89" s="55" t="s">
        <v>299</v>
      </c>
      <c r="I89" s="9">
        <v>4301007</v>
      </c>
      <c r="J89" s="57" t="s">
        <v>303</v>
      </c>
      <c r="K89" s="9">
        <v>430100700</v>
      </c>
      <c r="L89" s="57" t="s">
        <v>308</v>
      </c>
      <c r="M89" s="12" t="s">
        <v>180</v>
      </c>
      <c r="N89" s="27" t="s">
        <v>1</v>
      </c>
      <c r="O89" s="27" t="s">
        <v>780</v>
      </c>
      <c r="P89" s="28">
        <v>0</v>
      </c>
      <c r="Q89" s="29">
        <v>350</v>
      </c>
      <c r="R89" s="38">
        <v>80</v>
      </c>
      <c r="S89" s="14">
        <f t="shared" si="16"/>
        <v>8750000</v>
      </c>
      <c r="T89" s="14">
        <v>0</v>
      </c>
      <c r="U89" s="14">
        <v>0</v>
      </c>
      <c r="V89" s="14">
        <v>0</v>
      </c>
      <c r="W89" s="14">
        <v>0</v>
      </c>
      <c r="X89" s="14">
        <f t="shared" si="17"/>
        <v>10627222.875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32">
        <f>SUM(PlanIndicativo[[#This Row],[Ingresos Corrientes de Libre Destinación - ICLD (2020)]:[Otros (2020)]])</f>
        <v>19377222.875</v>
      </c>
    </row>
    <row r="90" spans="1:30" ht="84" x14ac:dyDescent="0.25">
      <c r="A90" s="8">
        <v>1</v>
      </c>
      <c r="B90" s="55" t="s">
        <v>112</v>
      </c>
      <c r="C90" s="8" t="s">
        <v>297</v>
      </c>
      <c r="D90" s="8" t="s">
        <v>13</v>
      </c>
      <c r="E90" s="8" t="s">
        <v>297</v>
      </c>
      <c r="F90" s="55" t="s">
        <v>310</v>
      </c>
      <c r="G90" s="8" t="s">
        <v>298</v>
      </c>
      <c r="H90" s="55" t="s">
        <v>299</v>
      </c>
      <c r="I90" s="9">
        <v>4301031</v>
      </c>
      <c r="J90" s="57" t="s">
        <v>304</v>
      </c>
      <c r="K90" s="9">
        <v>430103100</v>
      </c>
      <c r="L90" s="57" t="s">
        <v>289</v>
      </c>
      <c r="M90" s="12" t="s">
        <v>180</v>
      </c>
      <c r="N90" s="27" t="s">
        <v>1</v>
      </c>
      <c r="O90" s="27" t="s">
        <v>780</v>
      </c>
      <c r="P90" s="28">
        <v>1</v>
      </c>
      <c r="Q90" s="29">
        <v>1</v>
      </c>
      <c r="R90" s="38">
        <v>1</v>
      </c>
      <c r="S90" s="14">
        <f t="shared" si="16"/>
        <v>8750000</v>
      </c>
      <c r="T90" s="14">
        <v>0</v>
      </c>
      <c r="U90" s="14">
        <v>0</v>
      </c>
      <c r="V90" s="14">
        <v>0</v>
      </c>
      <c r="W90" s="14">
        <v>0</v>
      </c>
      <c r="X90" s="14">
        <f t="shared" si="17"/>
        <v>10627222.875</v>
      </c>
      <c r="Y90" s="14">
        <v>0</v>
      </c>
      <c r="Z90" s="14">
        <v>0</v>
      </c>
      <c r="AA90" s="14">
        <v>0</v>
      </c>
      <c r="AB90" s="14">
        <v>0</v>
      </c>
      <c r="AC90" s="14">
        <v>0</v>
      </c>
      <c r="AD90" s="32">
        <f>SUM(PlanIndicativo[[#This Row],[Ingresos Corrientes de Libre Destinación - ICLD (2020)]:[Otros (2020)]])</f>
        <v>19377222.875</v>
      </c>
    </row>
    <row r="91" spans="1:30" ht="84" x14ac:dyDescent="0.25">
      <c r="A91" s="8">
        <v>1</v>
      </c>
      <c r="B91" s="55" t="s">
        <v>112</v>
      </c>
      <c r="C91" s="8" t="s">
        <v>297</v>
      </c>
      <c r="D91" s="8" t="s">
        <v>13</v>
      </c>
      <c r="E91" s="8" t="s">
        <v>297</v>
      </c>
      <c r="F91" s="55" t="s">
        <v>310</v>
      </c>
      <c r="G91" s="8" t="s">
        <v>298</v>
      </c>
      <c r="H91" s="55" t="s">
        <v>299</v>
      </c>
      <c r="I91" s="9">
        <v>4301032</v>
      </c>
      <c r="J91" s="57" t="s">
        <v>305</v>
      </c>
      <c r="K91" s="9">
        <v>430103200</v>
      </c>
      <c r="L91" s="57" t="s">
        <v>309</v>
      </c>
      <c r="M91" s="12" t="s">
        <v>180</v>
      </c>
      <c r="N91" s="27" t="s">
        <v>1</v>
      </c>
      <c r="O91" s="27" t="s">
        <v>780</v>
      </c>
      <c r="P91" s="28">
        <v>0</v>
      </c>
      <c r="Q91" s="29">
        <v>12</v>
      </c>
      <c r="R91" s="38">
        <v>3</v>
      </c>
      <c r="S91" s="14">
        <f t="shared" si="16"/>
        <v>8750000</v>
      </c>
      <c r="T91" s="14">
        <v>0</v>
      </c>
      <c r="U91" s="14">
        <v>0</v>
      </c>
      <c r="V91" s="14">
        <v>0</v>
      </c>
      <c r="W91" s="14">
        <v>0</v>
      </c>
      <c r="X91" s="14">
        <f t="shared" si="17"/>
        <v>10627222.875</v>
      </c>
      <c r="Y91" s="14">
        <v>0</v>
      </c>
      <c r="Z91" s="14">
        <v>0</v>
      </c>
      <c r="AA91" s="14">
        <v>0</v>
      </c>
      <c r="AB91" s="14">
        <v>0</v>
      </c>
      <c r="AC91" s="14">
        <v>0</v>
      </c>
      <c r="AD91" s="32">
        <f>SUM(PlanIndicativo[[#This Row],[Ingresos Corrientes de Libre Destinación - ICLD (2020)]:[Otros (2020)]])</f>
        <v>19377222.875</v>
      </c>
    </row>
    <row r="92" spans="1:30" ht="84" x14ac:dyDescent="0.25">
      <c r="A92" s="8">
        <v>1</v>
      </c>
      <c r="B92" s="55" t="s">
        <v>112</v>
      </c>
      <c r="C92" s="8" t="s">
        <v>297</v>
      </c>
      <c r="D92" s="8" t="s">
        <v>13</v>
      </c>
      <c r="E92" s="8" t="s">
        <v>297</v>
      </c>
      <c r="F92" s="55" t="s">
        <v>310</v>
      </c>
      <c r="G92" s="8" t="s">
        <v>311</v>
      </c>
      <c r="H92" s="55" t="s">
        <v>312</v>
      </c>
      <c r="I92" s="8" t="s">
        <v>313</v>
      </c>
      <c r="J92" s="10" t="s">
        <v>315</v>
      </c>
      <c r="K92" s="9">
        <v>430205800</v>
      </c>
      <c r="L92" s="10" t="s">
        <v>315</v>
      </c>
      <c r="M92" s="12" t="s">
        <v>180</v>
      </c>
      <c r="N92" s="27" t="s">
        <v>1</v>
      </c>
      <c r="O92" s="27" t="s">
        <v>780</v>
      </c>
      <c r="P92" s="28">
        <v>2</v>
      </c>
      <c r="Q92" s="29">
        <v>2</v>
      </c>
      <c r="R92" s="38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  <c r="Z92" s="14">
        <v>0</v>
      </c>
      <c r="AA92" s="14">
        <v>0</v>
      </c>
      <c r="AB92" s="14">
        <v>0</v>
      </c>
      <c r="AC92" s="14">
        <v>0</v>
      </c>
      <c r="AD92" s="32">
        <f>SUM(PlanIndicativo[[#This Row],[Ingresos Corrientes de Libre Destinación - ICLD (2020)]:[Otros (2020)]])</f>
        <v>0</v>
      </c>
    </row>
    <row r="93" spans="1:30" ht="84" x14ac:dyDescent="0.25">
      <c r="A93" s="8">
        <v>1</v>
      </c>
      <c r="B93" s="55" t="s">
        <v>112</v>
      </c>
      <c r="C93" s="8" t="s">
        <v>297</v>
      </c>
      <c r="D93" s="8" t="s">
        <v>13</v>
      </c>
      <c r="E93" s="8" t="s">
        <v>297</v>
      </c>
      <c r="F93" s="55" t="s">
        <v>310</v>
      </c>
      <c r="G93" s="8" t="s">
        <v>311</v>
      </c>
      <c r="H93" s="55" t="s">
        <v>312</v>
      </c>
      <c r="I93" s="8" t="s">
        <v>314</v>
      </c>
      <c r="J93" s="10" t="s">
        <v>142</v>
      </c>
      <c r="K93" s="9">
        <v>430206200</v>
      </c>
      <c r="L93" s="10" t="s">
        <v>316</v>
      </c>
      <c r="M93" s="12" t="s">
        <v>180</v>
      </c>
      <c r="N93" s="27" t="s">
        <v>1</v>
      </c>
      <c r="O93" s="27" t="s">
        <v>780</v>
      </c>
      <c r="P93" s="28">
        <v>0</v>
      </c>
      <c r="Q93" s="29">
        <v>8</v>
      </c>
      <c r="R93" s="38">
        <v>2</v>
      </c>
      <c r="S93" s="14">
        <f>70000000/8*2</f>
        <v>17500000</v>
      </c>
      <c r="T93" s="14">
        <v>0</v>
      </c>
      <c r="U93" s="14">
        <v>0</v>
      </c>
      <c r="V93" s="14">
        <v>0</v>
      </c>
      <c r="W93" s="14">
        <v>0</v>
      </c>
      <c r="X93" s="14">
        <f>85017783/8*2</f>
        <v>21254445.75</v>
      </c>
      <c r="Y93" s="14">
        <v>0</v>
      </c>
      <c r="Z93" s="14">
        <v>0</v>
      </c>
      <c r="AA93" s="14">
        <v>0</v>
      </c>
      <c r="AB93" s="14">
        <v>0</v>
      </c>
      <c r="AC93" s="14">
        <v>0</v>
      </c>
      <c r="AD93" s="32">
        <f>SUM(PlanIndicativo[[#This Row],[Ingresos Corrientes de Libre Destinación - ICLD (2020)]:[Otros (2020)]])</f>
        <v>38754445.75</v>
      </c>
    </row>
    <row r="94" spans="1:30" ht="60" x14ac:dyDescent="0.25">
      <c r="A94" s="8">
        <v>1</v>
      </c>
      <c r="B94" s="55" t="s">
        <v>112</v>
      </c>
      <c r="C94" s="8" t="s">
        <v>317</v>
      </c>
      <c r="D94" s="8" t="s">
        <v>318</v>
      </c>
      <c r="E94" s="8" t="s">
        <v>317</v>
      </c>
      <c r="F94" s="55" t="s">
        <v>319</v>
      </c>
      <c r="G94" s="8" t="s">
        <v>320</v>
      </c>
      <c r="H94" s="55" t="s">
        <v>321</v>
      </c>
      <c r="I94" s="9">
        <v>4101046</v>
      </c>
      <c r="J94" s="10" t="s">
        <v>322</v>
      </c>
      <c r="K94" s="9">
        <v>410104600</v>
      </c>
      <c r="L94" s="10" t="s">
        <v>331</v>
      </c>
      <c r="M94" s="12" t="s">
        <v>180</v>
      </c>
      <c r="N94" s="27" t="s">
        <v>1</v>
      </c>
      <c r="O94" s="27" t="s">
        <v>781</v>
      </c>
      <c r="P94" s="28">
        <v>0</v>
      </c>
      <c r="Q94" s="29">
        <v>4</v>
      </c>
      <c r="R94" s="38">
        <v>1</v>
      </c>
      <c r="S94" s="14">
        <v>0</v>
      </c>
      <c r="T94" s="14">
        <v>0</v>
      </c>
      <c r="U94" s="14">
        <v>0</v>
      </c>
      <c r="V94" s="14">
        <v>0</v>
      </c>
      <c r="W94" s="14">
        <v>0</v>
      </c>
      <c r="X94" s="14">
        <f t="shared" ref="X94:X102" si="18">44750000/9</f>
        <v>4972222.222222222</v>
      </c>
      <c r="Y94" s="14">
        <v>0</v>
      </c>
      <c r="Z94" s="14">
        <v>0</v>
      </c>
      <c r="AA94" s="14">
        <v>0</v>
      </c>
      <c r="AB94" s="14">
        <v>0</v>
      </c>
      <c r="AC94" s="14">
        <v>0</v>
      </c>
      <c r="AD94" s="32">
        <f>SUM(PlanIndicativo[[#This Row],[Ingresos Corrientes de Libre Destinación - ICLD (2020)]:[Otros (2020)]])</f>
        <v>4972222.222222222</v>
      </c>
    </row>
    <row r="95" spans="1:30" ht="60" x14ac:dyDescent="0.25">
      <c r="A95" s="8">
        <v>1</v>
      </c>
      <c r="B95" s="55" t="s">
        <v>112</v>
      </c>
      <c r="C95" s="8" t="s">
        <v>317</v>
      </c>
      <c r="D95" s="8" t="s">
        <v>318</v>
      </c>
      <c r="E95" s="8" t="s">
        <v>317</v>
      </c>
      <c r="F95" s="55" t="s">
        <v>319</v>
      </c>
      <c r="G95" s="8" t="s">
        <v>320</v>
      </c>
      <c r="H95" s="55" t="s">
        <v>321</v>
      </c>
      <c r="I95" s="9">
        <v>4101023</v>
      </c>
      <c r="J95" s="10" t="s">
        <v>323</v>
      </c>
      <c r="K95" s="9">
        <v>410102300</v>
      </c>
      <c r="L95" s="10" t="s">
        <v>332</v>
      </c>
      <c r="M95" s="12" t="s">
        <v>180</v>
      </c>
      <c r="N95" s="27" t="s">
        <v>1</v>
      </c>
      <c r="O95" s="27" t="s">
        <v>781</v>
      </c>
      <c r="P95" s="28">
        <v>0</v>
      </c>
      <c r="Q95" s="29">
        <v>850</v>
      </c>
      <c r="R95" s="38">
        <v>212</v>
      </c>
      <c r="S95" s="14">
        <v>0</v>
      </c>
      <c r="T95" s="14">
        <v>0</v>
      </c>
      <c r="U95" s="14">
        <v>0</v>
      </c>
      <c r="V95" s="14">
        <v>0</v>
      </c>
      <c r="W95" s="14">
        <v>0</v>
      </c>
      <c r="X95" s="14">
        <f t="shared" si="18"/>
        <v>4972222.222222222</v>
      </c>
      <c r="Y95" s="14">
        <v>0</v>
      </c>
      <c r="Z95" s="14">
        <v>0</v>
      </c>
      <c r="AA95" s="14">
        <v>0</v>
      </c>
      <c r="AB95" s="14">
        <v>0</v>
      </c>
      <c r="AC95" s="14">
        <v>0</v>
      </c>
      <c r="AD95" s="32">
        <f>SUM(PlanIndicativo[[#This Row],[Ingresos Corrientes de Libre Destinación - ICLD (2020)]:[Otros (2020)]])</f>
        <v>4972222.222222222</v>
      </c>
    </row>
    <row r="96" spans="1:30" ht="60" x14ac:dyDescent="0.25">
      <c r="A96" s="8">
        <v>1</v>
      </c>
      <c r="B96" s="55" t="s">
        <v>112</v>
      </c>
      <c r="C96" s="8" t="s">
        <v>317</v>
      </c>
      <c r="D96" s="8" t="s">
        <v>318</v>
      </c>
      <c r="E96" s="8" t="s">
        <v>317</v>
      </c>
      <c r="F96" s="55" t="s">
        <v>319</v>
      </c>
      <c r="G96" s="8" t="s">
        <v>320</v>
      </c>
      <c r="H96" s="55" t="s">
        <v>321</v>
      </c>
      <c r="I96" s="9">
        <v>4101025</v>
      </c>
      <c r="J96" s="10" t="s">
        <v>324</v>
      </c>
      <c r="K96" s="9">
        <v>410102500</v>
      </c>
      <c r="L96" s="10" t="s">
        <v>333</v>
      </c>
      <c r="M96" s="12" t="s">
        <v>180</v>
      </c>
      <c r="N96" s="27" t="s">
        <v>1</v>
      </c>
      <c r="O96" s="27" t="s">
        <v>781</v>
      </c>
      <c r="P96" s="28">
        <v>0</v>
      </c>
      <c r="Q96" s="29">
        <v>850</v>
      </c>
      <c r="R96" s="38">
        <v>212</v>
      </c>
      <c r="S96" s="14">
        <v>0</v>
      </c>
      <c r="T96" s="14">
        <v>0</v>
      </c>
      <c r="U96" s="14">
        <v>0</v>
      </c>
      <c r="V96" s="14">
        <v>0</v>
      </c>
      <c r="W96" s="14">
        <v>0</v>
      </c>
      <c r="X96" s="14">
        <f>44750000/9*2</f>
        <v>9944444.444444444</v>
      </c>
      <c r="Y96" s="14">
        <v>0</v>
      </c>
      <c r="Z96" s="14">
        <v>0</v>
      </c>
      <c r="AA96" s="14">
        <v>0</v>
      </c>
      <c r="AB96" s="14">
        <v>0</v>
      </c>
      <c r="AC96" s="14">
        <v>0</v>
      </c>
      <c r="AD96" s="32">
        <f>SUM(PlanIndicativo[[#This Row],[Ingresos Corrientes de Libre Destinación - ICLD (2020)]:[Otros (2020)]])</f>
        <v>9944444.444444444</v>
      </c>
    </row>
    <row r="97" spans="1:30" ht="60" x14ac:dyDescent="0.25">
      <c r="A97" s="8">
        <v>1</v>
      </c>
      <c r="B97" s="55" t="s">
        <v>112</v>
      </c>
      <c r="C97" s="8" t="s">
        <v>317</v>
      </c>
      <c r="D97" s="8" t="s">
        <v>318</v>
      </c>
      <c r="E97" s="8" t="s">
        <v>317</v>
      </c>
      <c r="F97" s="55" t="s">
        <v>319</v>
      </c>
      <c r="G97" s="8" t="s">
        <v>320</v>
      </c>
      <c r="H97" s="55" t="s">
        <v>321</v>
      </c>
      <c r="I97" s="9">
        <v>4101026</v>
      </c>
      <c r="J97" s="57" t="s">
        <v>325</v>
      </c>
      <c r="K97" s="9">
        <v>410102600</v>
      </c>
      <c r="L97" s="57" t="s">
        <v>334</v>
      </c>
      <c r="M97" s="12" t="s">
        <v>180</v>
      </c>
      <c r="N97" s="27" t="s">
        <v>1</v>
      </c>
      <c r="O97" s="27" t="s">
        <v>781</v>
      </c>
      <c r="P97" s="28">
        <v>0</v>
      </c>
      <c r="Q97" s="29">
        <v>2</v>
      </c>
      <c r="R97" s="38">
        <v>0</v>
      </c>
      <c r="S97" s="14">
        <v>0</v>
      </c>
      <c r="T97" s="14">
        <v>0</v>
      </c>
      <c r="U97" s="14">
        <v>0</v>
      </c>
      <c r="V97" s="14">
        <v>0</v>
      </c>
      <c r="W97" s="14">
        <v>0</v>
      </c>
      <c r="X97" s="14">
        <v>0</v>
      </c>
      <c r="Y97" s="14">
        <v>0</v>
      </c>
      <c r="Z97" s="14">
        <v>0</v>
      </c>
      <c r="AA97" s="14">
        <v>0</v>
      </c>
      <c r="AB97" s="14">
        <v>0</v>
      </c>
      <c r="AC97" s="14">
        <v>0</v>
      </c>
      <c r="AD97" s="32">
        <f>SUM(PlanIndicativo[[#This Row],[Ingresos Corrientes de Libre Destinación - ICLD (2020)]:[Otros (2020)]])</f>
        <v>0</v>
      </c>
    </row>
    <row r="98" spans="1:30" ht="60" x14ac:dyDescent="0.25">
      <c r="A98" s="8">
        <v>1</v>
      </c>
      <c r="B98" s="55" t="s">
        <v>112</v>
      </c>
      <c r="C98" s="8" t="s">
        <v>317</v>
      </c>
      <c r="D98" s="8" t="s">
        <v>318</v>
      </c>
      <c r="E98" s="8" t="s">
        <v>317</v>
      </c>
      <c r="F98" s="55" t="s">
        <v>319</v>
      </c>
      <c r="G98" s="8" t="s">
        <v>320</v>
      </c>
      <c r="H98" s="55" t="s">
        <v>321</v>
      </c>
      <c r="I98" s="9">
        <v>4101031</v>
      </c>
      <c r="J98" s="57" t="s">
        <v>326</v>
      </c>
      <c r="K98" s="9">
        <v>410103100</v>
      </c>
      <c r="L98" s="57" t="s">
        <v>336</v>
      </c>
      <c r="M98" s="12" t="s">
        <v>180</v>
      </c>
      <c r="N98" s="27" t="s">
        <v>2</v>
      </c>
      <c r="O98" s="27" t="s">
        <v>781</v>
      </c>
      <c r="P98" s="28">
        <v>0</v>
      </c>
      <c r="Q98" s="29">
        <v>850</v>
      </c>
      <c r="R98" s="38">
        <v>850</v>
      </c>
      <c r="S98" s="14">
        <v>0</v>
      </c>
      <c r="T98" s="14">
        <v>0</v>
      </c>
      <c r="U98" s="14">
        <v>0</v>
      </c>
      <c r="V98" s="14">
        <v>0</v>
      </c>
      <c r="W98" s="14">
        <v>0</v>
      </c>
      <c r="X98" s="14">
        <f t="shared" si="18"/>
        <v>4972222.222222222</v>
      </c>
      <c r="Y98" s="14">
        <v>0</v>
      </c>
      <c r="Z98" s="14">
        <v>0</v>
      </c>
      <c r="AA98" s="14">
        <v>0</v>
      </c>
      <c r="AB98" s="14">
        <v>0</v>
      </c>
      <c r="AC98" s="14">
        <v>0</v>
      </c>
      <c r="AD98" s="32">
        <f>SUM(PlanIndicativo[[#This Row],[Ingresos Corrientes de Libre Destinación - ICLD (2020)]:[Otros (2020)]])</f>
        <v>4972222.222222222</v>
      </c>
    </row>
    <row r="99" spans="1:30" ht="60" x14ac:dyDescent="0.25">
      <c r="A99" s="8">
        <v>1</v>
      </c>
      <c r="B99" s="55" t="s">
        <v>112</v>
      </c>
      <c r="C99" s="8" t="s">
        <v>317</v>
      </c>
      <c r="D99" s="8" t="s">
        <v>318</v>
      </c>
      <c r="E99" s="8" t="s">
        <v>317</v>
      </c>
      <c r="F99" s="55" t="s">
        <v>319</v>
      </c>
      <c r="G99" s="8" t="s">
        <v>320</v>
      </c>
      <c r="H99" s="55" t="s">
        <v>321</v>
      </c>
      <c r="I99" s="9">
        <v>4101042</v>
      </c>
      <c r="J99" s="57" t="s">
        <v>327</v>
      </c>
      <c r="K99" s="9">
        <v>410104200</v>
      </c>
      <c r="L99" s="57" t="s">
        <v>337</v>
      </c>
      <c r="M99" s="12" t="s">
        <v>180</v>
      </c>
      <c r="N99" s="27" t="s">
        <v>1</v>
      </c>
      <c r="O99" s="27" t="s">
        <v>781</v>
      </c>
      <c r="P99" s="28">
        <v>0</v>
      </c>
      <c r="Q99" s="29">
        <v>25</v>
      </c>
      <c r="R99" s="38">
        <v>6</v>
      </c>
      <c r="S99" s="14">
        <v>0</v>
      </c>
      <c r="T99" s="14">
        <v>0</v>
      </c>
      <c r="U99" s="14">
        <v>0</v>
      </c>
      <c r="V99" s="14">
        <v>0</v>
      </c>
      <c r="W99" s="14">
        <v>0</v>
      </c>
      <c r="X99" s="14">
        <f t="shared" si="18"/>
        <v>4972222.222222222</v>
      </c>
      <c r="Y99" s="14">
        <v>0</v>
      </c>
      <c r="Z99" s="14">
        <v>0</v>
      </c>
      <c r="AA99" s="14">
        <v>0</v>
      </c>
      <c r="AB99" s="14">
        <v>0</v>
      </c>
      <c r="AC99" s="14">
        <v>0</v>
      </c>
      <c r="AD99" s="32">
        <f>SUM(PlanIndicativo[[#This Row],[Ingresos Corrientes de Libre Destinación - ICLD (2020)]:[Otros (2020)]])</f>
        <v>4972222.222222222</v>
      </c>
    </row>
    <row r="100" spans="1:30" ht="60" x14ac:dyDescent="0.25">
      <c r="A100" s="8">
        <v>1</v>
      </c>
      <c r="B100" s="55" t="s">
        <v>112</v>
      </c>
      <c r="C100" s="8" t="s">
        <v>317</v>
      </c>
      <c r="D100" s="8" t="s">
        <v>318</v>
      </c>
      <c r="E100" s="8" t="s">
        <v>317</v>
      </c>
      <c r="F100" s="55" t="s">
        <v>319</v>
      </c>
      <c r="G100" s="8" t="s">
        <v>320</v>
      </c>
      <c r="H100" s="55" t="s">
        <v>321</v>
      </c>
      <c r="I100" s="9">
        <v>4101047</v>
      </c>
      <c r="J100" s="57" t="s">
        <v>328</v>
      </c>
      <c r="K100" s="9">
        <v>410104700</v>
      </c>
      <c r="L100" s="57" t="s">
        <v>338</v>
      </c>
      <c r="M100" s="12" t="s">
        <v>180</v>
      </c>
      <c r="N100" s="27" t="s">
        <v>1</v>
      </c>
      <c r="O100" s="27" t="s">
        <v>781</v>
      </c>
      <c r="P100" s="28">
        <v>0</v>
      </c>
      <c r="Q100" s="29">
        <v>1</v>
      </c>
      <c r="R100" s="38">
        <v>1</v>
      </c>
      <c r="S100" s="14">
        <v>0</v>
      </c>
      <c r="T100" s="14">
        <v>0</v>
      </c>
      <c r="U100" s="14">
        <v>0</v>
      </c>
      <c r="V100" s="14">
        <v>0</v>
      </c>
      <c r="W100" s="14">
        <v>0</v>
      </c>
      <c r="X100" s="14">
        <f t="shared" si="18"/>
        <v>4972222.222222222</v>
      </c>
      <c r="Y100" s="14">
        <v>0</v>
      </c>
      <c r="Z100" s="14">
        <v>0</v>
      </c>
      <c r="AA100" s="14">
        <v>0</v>
      </c>
      <c r="AB100" s="14">
        <v>0</v>
      </c>
      <c r="AC100" s="14">
        <v>0</v>
      </c>
      <c r="AD100" s="32">
        <f>SUM(PlanIndicativo[[#This Row],[Ingresos Corrientes de Libre Destinación - ICLD (2020)]:[Otros (2020)]])</f>
        <v>4972222.222222222</v>
      </c>
    </row>
    <row r="101" spans="1:30" ht="60" x14ac:dyDescent="0.25">
      <c r="A101" s="8">
        <v>1</v>
      </c>
      <c r="B101" s="55" t="s">
        <v>112</v>
      </c>
      <c r="C101" s="8" t="s">
        <v>317</v>
      </c>
      <c r="D101" s="8" t="s">
        <v>318</v>
      </c>
      <c r="E101" s="8" t="s">
        <v>317</v>
      </c>
      <c r="F101" s="55" t="s">
        <v>319</v>
      </c>
      <c r="G101" s="8" t="s">
        <v>320</v>
      </c>
      <c r="H101" s="55" t="s">
        <v>321</v>
      </c>
      <c r="I101" s="9">
        <v>4101073</v>
      </c>
      <c r="J101" s="57" t="s">
        <v>329</v>
      </c>
      <c r="K101" s="9">
        <v>410107300</v>
      </c>
      <c r="L101" s="57" t="s">
        <v>339</v>
      </c>
      <c r="M101" s="12" t="s">
        <v>180</v>
      </c>
      <c r="N101" s="27" t="s">
        <v>1</v>
      </c>
      <c r="O101" s="27" t="s">
        <v>781</v>
      </c>
      <c r="P101" s="28">
        <v>0</v>
      </c>
      <c r="Q101" s="29">
        <v>25</v>
      </c>
      <c r="R101" s="38">
        <v>6</v>
      </c>
      <c r="S101" s="14">
        <v>0</v>
      </c>
      <c r="T101" s="14">
        <v>0</v>
      </c>
      <c r="U101" s="14">
        <v>0</v>
      </c>
      <c r="V101" s="14">
        <v>0</v>
      </c>
      <c r="W101" s="14">
        <v>0</v>
      </c>
      <c r="X101" s="14">
        <f t="shared" si="18"/>
        <v>4972222.222222222</v>
      </c>
      <c r="Y101" s="14">
        <v>0</v>
      </c>
      <c r="Z101" s="14">
        <v>0</v>
      </c>
      <c r="AA101" s="14">
        <v>0</v>
      </c>
      <c r="AB101" s="14">
        <v>0</v>
      </c>
      <c r="AC101" s="14">
        <v>0</v>
      </c>
      <c r="AD101" s="32">
        <f>SUM(PlanIndicativo[[#This Row],[Ingresos Corrientes de Libre Destinación - ICLD (2020)]:[Otros (2020)]])</f>
        <v>4972222.222222222</v>
      </c>
    </row>
    <row r="102" spans="1:30" ht="60" x14ac:dyDescent="0.25">
      <c r="A102" s="8">
        <v>1</v>
      </c>
      <c r="B102" s="55" t="s">
        <v>112</v>
      </c>
      <c r="C102" s="8" t="s">
        <v>317</v>
      </c>
      <c r="D102" s="8" t="s">
        <v>318</v>
      </c>
      <c r="E102" s="8" t="s">
        <v>317</v>
      </c>
      <c r="F102" s="55" t="s">
        <v>319</v>
      </c>
      <c r="G102" s="8" t="s">
        <v>320</v>
      </c>
      <c r="H102" s="55" t="s">
        <v>321</v>
      </c>
      <c r="I102" s="9">
        <v>4101074</v>
      </c>
      <c r="J102" s="57" t="s">
        <v>330</v>
      </c>
      <c r="K102" s="9">
        <v>410107400</v>
      </c>
      <c r="L102" s="57" t="s">
        <v>340</v>
      </c>
      <c r="M102" s="12" t="s">
        <v>180</v>
      </c>
      <c r="N102" s="27" t="s">
        <v>1</v>
      </c>
      <c r="O102" s="27" t="s">
        <v>781</v>
      </c>
      <c r="P102" s="28">
        <v>0</v>
      </c>
      <c r="Q102" s="29">
        <v>25</v>
      </c>
      <c r="R102" s="38">
        <v>6</v>
      </c>
      <c r="S102" s="14">
        <v>0</v>
      </c>
      <c r="T102" s="14">
        <v>0</v>
      </c>
      <c r="U102" s="14">
        <v>0</v>
      </c>
      <c r="V102" s="14">
        <v>0</v>
      </c>
      <c r="W102" s="14">
        <v>0</v>
      </c>
      <c r="X102" s="14">
        <f t="shared" si="18"/>
        <v>4972222.222222222</v>
      </c>
      <c r="Y102" s="14">
        <v>0</v>
      </c>
      <c r="Z102" s="14">
        <v>0</v>
      </c>
      <c r="AA102" s="14">
        <v>0</v>
      </c>
      <c r="AB102" s="14">
        <v>0</v>
      </c>
      <c r="AC102" s="14">
        <v>0</v>
      </c>
      <c r="AD102" s="32">
        <f>SUM(PlanIndicativo[[#This Row],[Ingresos Corrientes de Libre Destinación - ICLD (2020)]:[Otros (2020)]])</f>
        <v>4972222.222222222</v>
      </c>
    </row>
    <row r="103" spans="1:30" ht="60" x14ac:dyDescent="0.25">
      <c r="A103" s="8">
        <v>1</v>
      </c>
      <c r="B103" s="55" t="s">
        <v>112</v>
      </c>
      <c r="C103" s="8" t="s">
        <v>317</v>
      </c>
      <c r="D103" s="8" t="s">
        <v>318</v>
      </c>
      <c r="E103" s="8" t="s">
        <v>317</v>
      </c>
      <c r="F103" s="55" t="s">
        <v>319</v>
      </c>
      <c r="G103" s="8" t="s">
        <v>341</v>
      </c>
      <c r="H103" s="55" t="s">
        <v>342</v>
      </c>
      <c r="I103" s="9">
        <v>4102001</v>
      </c>
      <c r="J103" s="57" t="s">
        <v>343</v>
      </c>
      <c r="K103" s="9">
        <v>410200100</v>
      </c>
      <c r="L103" s="57" t="s">
        <v>349</v>
      </c>
      <c r="M103" s="12" t="s">
        <v>180</v>
      </c>
      <c r="N103" s="27" t="s">
        <v>1</v>
      </c>
      <c r="O103" s="27" t="s">
        <v>781</v>
      </c>
      <c r="P103" s="28">
        <v>0</v>
      </c>
      <c r="Q103" s="29">
        <v>250</v>
      </c>
      <c r="R103" s="38">
        <v>60</v>
      </c>
      <c r="S103" s="14">
        <f t="shared" ref="S103:S108" si="19">(23655548/2)/6</f>
        <v>1971295.6666666667</v>
      </c>
      <c r="T103" s="14">
        <v>0</v>
      </c>
      <c r="U103" s="14">
        <v>0</v>
      </c>
      <c r="V103" s="14">
        <v>0</v>
      </c>
      <c r="W103" s="14">
        <v>0</v>
      </c>
      <c r="X103" s="14">
        <f>(23655548/2)/6</f>
        <v>1971295.6666666667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32">
        <f>SUM(PlanIndicativo[[#This Row],[Ingresos Corrientes de Libre Destinación - ICLD (2020)]:[Otros (2020)]])</f>
        <v>3942591.3333333335</v>
      </c>
    </row>
    <row r="104" spans="1:30" ht="60" x14ac:dyDescent="0.25">
      <c r="A104" s="8">
        <v>1</v>
      </c>
      <c r="B104" s="55" t="s">
        <v>112</v>
      </c>
      <c r="C104" s="8" t="s">
        <v>317</v>
      </c>
      <c r="D104" s="8" t="s">
        <v>318</v>
      </c>
      <c r="E104" s="8" t="s">
        <v>317</v>
      </c>
      <c r="F104" s="55" t="s">
        <v>319</v>
      </c>
      <c r="G104" s="8" t="s">
        <v>341</v>
      </c>
      <c r="H104" s="55" t="s">
        <v>342</v>
      </c>
      <c r="I104" s="9">
        <v>4102003</v>
      </c>
      <c r="J104" s="57" t="s">
        <v>344</v>
      </c>
      <c r="K104" s="9">
        <v>410200300</v>
      </c>
      <c r="L104" s="57" t="s">
        <v>350</v>
      </c>
      <c r="M104" s="12" t="s">
        <v>180</v>
      </c>
      <c r="N104" s="27" t="s">
        <v>1</v>
      </c>
      <c r="O104" s="27" t="s">
        <v>781</v>
      </c>
      <c r="P104" s="28">
        <v>0</v>
      </c>
      <c r="Q104" s="29">
        <v>8</v>
      </c>
      <c r="R104" s="38">
        <v>2</v>
      </c>
      <c r="S104" s="14">
        <f>(23655548/2)/6*2</f>
        <v>3942591.3333333335</v>
      </c>
      <c r="T104" s="14">
        <v>0</v>
      </c>
      <c r="U104" s="14">
        <v>0</v>
      </c>
      <c r="V104" s="14">
        <v>0</v>
      </c>
      <c r="W104" s="14">
        <v>0</v>
      </c>
      <c r="X104" s="14">
        <f>(23655548/2)/6*2</f>
        <v>3942591.3333333335</v>
      </c>
      <c r="Y104" s="14">
        <v>0</v>
      </c>
      <c r="Z104" s="14">
        <v>0</v>
      </c>
      <c r="AA104" s="14">
        <v>0</v>
      </c>
      <c r="AB104" s="14">
        <v>0</v>
      </c>
      <c r="AC104" s="14">
        <v>0</v>
      </c>
      <c r="AD104" s="32">
        <f>SUM(PlanIndicativo[[#This Row],[Ingresos Corrientes de Libre Destinación - ICLD (2020)]:[Otros (2020)]])</f>
        <v>7885182.666666667</v>
      </c>
    </row>
    <row r="105" spans="1:30" ht="60" x14ac:dyDescent="0.25">
      <c r="A105" s="8">
        <v>1</v>
      </c>
      <c r="B105" s="55" t="s">
        <v>112</v>
      </c>
      <c r="C105" s="8" t="s">
        <v>317</v>
      </c>
      <c r="D105" s="8" t="s">
        <v>318</v>
      </c>
      <c r="E105" s="8" t="s">
        <v>317</v>
      </c>
      <c r="F105" s="55" t="s">
        <v>319</v>
      </c>
      <c r="G105" s="8" t="s">
        <v>341</v>
      </c>
      <c r="H105" s="55" t="s">
        <v>342</v>
      </c>
      <c r="I105" s="9">
        <v>4102006</v>
      </c>
      <c r="J105" s="57" t="s">
        <v>345</v>
      </c>
      <c r="K105" s="9">
        <v>410200600</v>
      </c>
      <c r="L105" s="57" t="s">
        <v>351</v>
      </c>
      <c r="M105" s="12" t="s">
        <v>180</v>
      </c>
      <c r="N105" s="27" t="s">
        <v>1</v>
      </c>
      <c r="O105" s="27" t="s">
        <v>781</v>
      </c>
      <c r="P105" s="28">
        <v>0</v>
      </c>
      <c r="Q105" s="29">
        <v>1</v>
      </c>
      <c r="R105" s="38">
        <v>0</v>
      </c>
      <c r="S105" s="14">
        <v>0</v>
      </c>
      <c r="T105" s="14">
        <v>0</v>
      </c>
      <c r="U105" s="14">
        <v>0</v>
      </c>
      <c r="V105" s="14">
        <v>0</v>
      </c>
      <c r="W105" s="14">
        <v>0</v>
      </c>
      <c r="X105" s="14">
        <v>0</v>
      </c>
      <c r="Y105" s="14">
        <v>0</v>
      </c>
      <c r="Z105" s="14">
        <v>0</v>
      </c>
      <c r="AA105" s="14">
        <v>0</v>
      </c>
      <c r="AB105" s="14">
        <v>0</v>
      </c>
      <c r="AC105" s="14">
        <v>0</v>
      </c>
      <c r="AD105" s="32">
        <f>SUM(PlanIndicativo[[#This Row],[Ingresos Corrientes de Libre Destinación - ICLD (2020)]:[Otros (2020)]])</f>
        <v>0</v>
      </c>
    </row>
    <row r="106" spans="1:30" ht="60" x14ac:dyDescent="0.25">
      <c r="A106" s="8">
        <v>1</v>
      </c>
      <c r="B106" s="55" t="s">
        <v>112</v>
      </c>
      <c r="C106" s="8" t="s">
        <v>317</v>
      </c>
      <c r="D106" s="8" t="s">
        <v>318</v>
      </c>
      <c r="E106" s="8" t="s">
        <v>317</v>
      </c>
      <c r="F106" s="55" t="s">
        <v>319</v>
      </c>
      <c r="G106" s="8" t="s">
        <v>341</v>
      </c>
      <c r="H106" s="55" t="s">
        <v>342</v>
      </c>
      <c r="I106" s="9">
        <v>4102007</v>
      </c>
      <c r="J106" s="57" t="s">
        <v>346</v>
      </c>
      <c r="K106" s="9">
        <v>410200700</v>
      </c>
      <c r="L106" s="57" t="s">
        <v>352</v>
      </c>
      <c r="M106" s="12" t="s">
        <v>180</v>
      </c>
      <c r="N106" s="27" t="s">
        <v>1</v>
      </c>
      <c r="O106" s="27" t="s">
        <v>781</v>
      </c>
      <c r="P106" s="28">
        <v>0</v>
      </c>
      <c r="Q106" s="29">
        <v>1</v>
      </c>
      <c r="R106" s="38">
        <v>0</v>
      </c>
      <c r="S106" s="14">
        <v>0</v>
      </c>
      <c r="T106" s="14">
        <v>0</v>
      </c>
      <c r="U106" s="14">
        <v>0</v>
      </c>
      <c r="V106" s="14">
        <v>0</v>
      </c>
      <c r="W106" s="14">
        <v>0</v>
      </c>
      <c r="X106" s="14">
        <v>0</v>
      </c>
      <c r="Y106" s="14">
        <v>0</v>
      </c>
      <c r="Z106" s="14">
        <v>0</v>
      </c>
      <c r="AA106" s="14">
        <v>0</v>
      </c>
      <c r="AB106" s="14">
        <v>0</v>
      </c>
      <c r="AC106" s="14">
        <v>0</v>
      </c>
      <c r="AD106" s="32">
        <f>SUM(PlanIndicativo[[#This Row],[Ingresos Corrientes de Libre Destinación - ICLD (2020)]:[Otros (2020)]])</f>
        <v>0</v>
      </c>
    </row>
    <row r="107" spans="1:30" ht="60" x14ac:dyDescent="0.25">
      <c r="A107" s="8">
        <v>1</v>
      </c>
      <c r="B107" s="55" t="s">
        <v>112</v>
      </c>
      <c r="C107" s="8" t="s">
        <v>317</v>
      </c>
      <c r="D107" s="8" t="s">
        <v>318</v>
      </c>
      <c r="E107" s="8" t="s">
        <v>317</v>
      </c>
      <c r="F107" s="55" t="s">
        <v>319</v>
      </c>
      <c r="G107" s="8" t="s">
        <v>341</v>
      </c>
      <c r="H107" s="55" t="s">
        <v>342</v>
      </c>
      <c r="I107" s="9">
        <v>4102022</v>
      </c>
      <c r="J107" s="57" t="s">
        <v>347</v>
      </c>
      <c r="K107" s="9">
        <v>410202200</v>
      </c>
      <c r="L107" s="57" t="s">
        <v>353</v>
      </c>
      <c r="M107" s="12" t="s">
        <v>180</v>
      </c>
      <c r="N107" s="27" t="s">
        <v>1</v>
      </c>
      <c r="O107" s="27" t="s">
        <v>781</v>
      </c>
      <c r="P107" s="28">
        <v>0</v>
      </c>
      <c r="Q107" s="29">
        <v>12</v>
      </c>
      <c r="R107" s="38">
        <v>3</v>
      </c>
      <c r="S107" s="14">
        <f>(23655548/2)/6*2</f>
        <v>3942591.3333333335</v>
      </c>
      <c r="T107" s="14">
        <v>0</v>
      </c>
      <c r="U107" s="14">
        <v>0</v>
      </c>
      <c r="V107" s="14">
        <v>0</v>
      </c>
      <c r="W107" s="14">
        <v>0</v>
      </c>
      <c r="X107" s="14">
        <f>(23655548/2)/6*2</f>
        <v>3942591.3333333335</v>
      </c>
      <c r="Y107" s="14">
        <v>0</v>
      </c>
      <c r="Z107" s="14">
        <v>0</v>
      </c>
      <c r="AA107" s="14">
        <v>0</v>
      </c>
      <c r="AB107" s="14">
        <v>0</v>
      </c>
      <c r="AC107" s="14">
        <v>0</v>
      </c>
      <c r="AD107" s="32">
        <f>SUM(PlanIndicativo[[#This Row],[Ingresos Corrientes de Libre Destinación - ICLD (2020)]:[Otros (2020)]])</f>
        <v>7885182.666666667</v>
      </c>
    </row>
    <row r="108" spans="1:30" ht="72" x14ac:dyDescent="0.25">
      <c r="A108" s="8">
        <v>1</v>
      </c>
      <c r="B108" s="55" t="s">
        <v>112</v>
      </c>
      <c r="C108" s="8" t="s">
        <v>317</v>
      </c>
      <c r="D108" s="8" t="s">
        <v>318</v>
      </c>
      <c r="E108" s="8" t="s">
        <v>317</v>
      </c>
      <c r="F108" s="55" t="s">
        <v>319</v>
      </c>
      <c r="G108" s="8" t="s">
        <v>341</v>
      </c>
      <c r="H108" s="55" t="s">
        <v>342</v>
      </c>
      <c r="I108" s="9">
        <v>4102037</v>
      </c>
      <c r="J108" s="57" t="s">
        <v>348</v>
      </c>
      <c r="K108" s="9">
        <v>410203700</v>
      </c>
      <c r="L108" s="57" t="s">
        <v>354</v>
      </c>
      <c r="M108" s="12" t="s">
        <v>180</v>
      </c>
      <c r="N108" s="27" t="s">
        <v>1</v>
      </c>
      <c r="O108" s="27" t="s">
        <v>781</v>
      </c>
      <c r="P108" s="28">
        <v>0</v>
      </c>
      <c r="Q108" s="29">
        <v>50</v>
      </c>
      <c r="R108" s="38">
        <v>12</v>
      </c>
      <c r="S108" s="14">
        <f t="shared" si="19"/>
        <v>1971295.6666666667</v>
      </c>
      <c r="T108" s="14">
        <v>0</v>
      </c>
      <c r="U108" s="14">
        <v>0</v>
      </c>
      <c r="V108" s="14">
        <v>0</v>
      </c>
      <c r="W108" s="14">
        <v>0</v>
      </c>
      <c r="X108" s="14">
        <f t="shared" ref="X108" si="20">(23655548/2)/6</f>
        <v>1971295.6666666667</v>
      </c>
      <c r="Y108" s="14">
        <v>0</v>
      </c>
      <c r="Z108" s="14">
        <v>0</v>
      </c>
      <c r="AA108" s="14">
        <v>0</v>
      </c>
      <c r="AB108" s="14">
        <v>0</v>
      </c>
      <c r="AC108" s="14">
        <v>0</v>
      </c>
      <c r="AD108" s="32">
        <f>SUM(PlanIndicativo[[#This Row],[Ingresos Corrientes de Libre Destinación - ICLD (2020)]:[Otros (2020)]])</f>
        <v>3942591.3333333335</v>
      </c>
    </row>
    <row r="109" spans="1:30" ht="84" x14ac:dyDescent="0.25">
      <c r="A109" s="8">
        <v>1</v>
      </c>
      <c r="B109" s="55" t="s">
        <v>112</v>
      </c>
      <c r="C109" s="8" t="s">
        <v>317</v>
      </c>
      <c r="D109" s="8" t="s">
        <v>318</v>
      </c>
      <c r="E109" s="8" t="s">
        <v>317</v>
      </c>
      <c r="F109" s="55" t="s">
        <v>319</v>
      </c>
      <c r="G109" s="8" t="s">
        <v>355</v>
      </c>
      <c r="H109" s="55" t="s">
        <v>356</v>
      </c>
      <c r="I109" s="9">
        <v>4103004</v>
      </c>
      <c r="J109" s="57" t="s">
        <v>357</v>
      </c>
      <c r="K109" s="9">
        <v>410300400</v>
      </c>
      <c r="L109" s="57" t="s">
        <v>368</v>
      </c>
      <c r="M109" s="12" t="s">
        <v>180</v>
      </c>
      <c r="N109" s="27" t="s">
        <v>1</v>
      </c>
      <c r="O109" s="27" t="s">
        <v>781</v>
      </c>
      <c r="P109" s="28">
        <v>0</v>
      </c>
      <c r="Q109" s="29">
        <v>40</v>
      </c>
      <c r="R109" s="38">
        <v>10</v>
      </c>
      <c r="S109" s="14">
        <f t="shared" ref="S109:S115" si="21">13517456/11</f>
        <v>1228859.6363636365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32">
        <f>SUM(PlanIndicativo[[#This Row],[Ingresos Corrientes de Libre Destinación - ICLD (2020)]:[Otros (2020)]])</f>
        <v>1228859.6363636365</v>
      </c>
    </row>
    <row r="110" spans="1:30" ht="60" x14ac:dyDescent="0.25">
      <c r="A110" s="8">
        <v>1</v>
      </c>
      <c r="B110" s="55" t="s">
        <v>112</v>
      </c>
      <c r="C110" s="8" t="s">
        <v>317</v>
      </c>
      <c r="D110" s="8" t="s">
        <v>318</v>
      </c>
      <c r="E110" s="8" t="s">
        <v>317</v>
      </c>
      <c r="F110" s="55" t="s">
        <v>319</v>
      </c>
      <c r="G110" s="8" t="s">
        <v>355</v>
      </c>
      <c r="H110" s="55" t="s">
        <v>356</v>
      </c>
      <c r="I110" s="9">
        <v>4103005</v>
      </c>
      <c r="J110" s="57" t="s">
        <v>358</v>
      </c>
      <c r="K110" s="9">
        <v>410300500</v>
      </c>
      <c r="L110" s="57" t="s">
        <v>369</v>
      </c>
      <c r="M110" s="12" t="s">
        <v>180</v>
      </c>
      <c r="N110" s="27" t="s">
        <v>1</v>
      </c>
      <c r="O110" s="27" t="s">
        <v>781</v>
      </c>
      <c r="P110" s="28">
        <v>0</v>
      </c>
      <c r="Q110" s="29">
        <v>4</v>
      </c>
      <c r="R110" s="38">
        <v>1</v>
      </c>
      <c r="S110" s="14">
        <f t="shared" si="21"/>
        <v>1228859.6363636365</v>
      </c>
      <c r="T110" s="14">
        <v>0</v>
      </c>
      <c r="U110" s="14">
        <v>0</v>
      </c>
      <c r="V110" s="14">
        <v>0</v>
      </c>
      <c r="W110" s="14">
        <v>0</v>
      </c>
      <c r="X110" s="14">
        <v>0</v>
      </c>
      <c r="Y110" s="14">
        <v>0</v>
      </c>
      <c r="Z110" s="14">
        <v>0</v>
      </c>
      <c r="AA110" s="14">
        <v>0</v>
      </c>
      <c r="AB110" s="14">
        <v>0</v>
      </c>
      <c r="AC110" s="14">
        <v>0</v>
      </c>
      <c r="AD110" s="32">
        <f>SUM(PlanIndicativo[[#This Row],[Ingresos Corrientes de Libre Destinación - ICLD (2020)]:[Otros (2020)]])</f>
        <v>1228859.6363636365</v>
      </c>
    </row>
    <row r="111" spans="1:30" ht="60" x14ac:dyDescent="0.25">
      <c r="A111" s="8">
        <v>1</v>
      </c>
      <c r="B111" s="55" t="s">
        <v>112</v>
      </c>
      <c r="C111" s="8" t="s">
        <v>317</v>
      </c>
      <c r="D111" s="8" t="s">
        <v>318</v>
      </c>
      <c r="E111" s="8" t="s">
        <v>317</v>
      </c>
      <c r="F111" s="55" t="s">
        <v>319</v>
      </c>
      <c r="G111" s="8" t="s">
        <v>355</v>
      </c>
      <c r="H111" s="55" t="s">
        <v>356</v>
      </c>
      <c r="I111" s="9">
        <v>4103009</v>
      </c>
      <c r="J111" s="57" t="s">
        <v>359</v>
      </c>
      <c r="K111" s="9">
        <v>410300900</v>
      </c>
      <c r="L111" s="57" t="s">
        <v>370</v>
      </c>
      <c r="M111" s="12" t="s">
        <v>180</v>
      </c>
      <c r="N111" s="27" t="s">
        <v>1</v>
      </c>
      <c r="O111" s="27" t="s">
        <v>781</v>
      </c>
      <c r="P111" s="28">
        <v>0</v>
      </c>
      <c r="Q111" s="29">
        <v>10</v>
      </c>
      <c r="R111" s="38">
        <v>2</v>
      </c>
      <c r="S111" s="14">
        <f t="shared" si="21"/>
        <v>1228859.6363636365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</v>
      </c>
      <c r="AD111" s="32">
        <f>SUM(PlanIndicativo[[#This Row],[Ingresos Corrientes de Libre Destinación - ICLD (2020)]:[Otros (2020)]])</f>
        <v>1228859.6363636365</v>
      </c>
    </row>
    <row r="112" spans="1:30" ht="60" x14ac:dyDescent="0.25">
      <c r="A112" s="8">
        <v>1</v>
      </c>
      <c r="B112" s="55" t="s">
        <v>112</v>
      </c>
      <c r="C112" s="8" t="s">
        <v>317</v>
      </c>
      <c r="D112" s="8" t="s">
        <v>318</v>
      </c>
      <c r="E112" s="8" t="s">
        <v>317</v>
      </c>
      <c r="F112" s="55" t="s">
        <v>319</v>
      </c>
      <c r="G112" s="8" t="s">
        <v>355</v>
      </c>
      <c r="H112" s="55" t="s">
        <v>356</v>
      </c>
      <c r="I112" s="9">
        <v>4103010</v>
      </c>
      <c r="J112" s="57" t="s">
        <v>360</v>
      </c>
      <c r="K112" s="9">
        <v>410301000</v>
      </c>
      <c r="L112" s="57" t="s">
        <v>371</v>
      </c>
      <c r="M112" s="12" t="s">
        <v>180</v>
      </c>
      <c r="N112" s="27" t="s">
        <v>1</v>
      </c>
      <c r="O112" s="27" t="s">
        <v>781</v>
      </c>
      <c r="P112" s="28">
        <v>0</v>
      </c>
      <c r="Q112" s="29">
        <v>20</v>
      </c>
      <c r="R112" s="38">
        <v>4</v>
      </c>
      <c r="S112" s="14">
        <f t="shared" si="21"/>
        <v>1228859.6363636365</v>
      </c>
      <c r="T112" s="14">
        <v>0</v>
      </c>
      <c r="U112" s="14">
        <v>0</v>
      </c>
      <c r="V112" s="14">
        <v>0</v>
      </c>
      <c r="W112" s="14">
        <v>0</v>
      </c>
      <c r="X112" s="14">
        <v>0</v>
      </c>
      <c r="Y112" s="14">
        <v>0</v>
      </c>
      <c r="Z112" s="14">
        <v>0</v>
      </c>
      <c r="AA112" s="14">
        <v>0</v>
      </c>
      <c r="AB112" s="14">
        <v>0</v>
      </c>
      <c r="AC112" s="14">
        <v>0</v>
      </c>
      <c r="AD112" s="32">
        <f>SUM(PlanIndicativo[[#This Row],[Ingresos Corrientes de Libre Destinación - ICLD (2020)]:[Otros (2020)]])</f>
        <v>1228859.6363636365</v>
      </c>
    </row>
    <row r="113" spans="1:30" ht="144" x14ac:dyDescent="0.25">
      <c r="A113" s="8">
        <v>1</v>
      </c>
      <c r="B113" s="55" t="s">
        <v>112</v>
      </c>
      <c r="C113" s="8" t="s">
        <v>317</v>
      </c>
      <c r="D113" s="8" t="s">
        <v>318</v>
      </c>
      <c r="E113" s="8" t="s">
        <v>317</v>
      </c>
      <c r="F113" s="55" t="s">
        <v>319</v>
      </c>
      <c r="G113" s="8" t="s">
        <v>355</v>
      </c>
      <c r="H113" s="55" t="s">
        <v>356</v>
      </c>
      <c r="I113" s="9">
        <v>4103050</v>
      </c>
      <c r="J113" s="57" t="s">
        <v>361</v>
      </c>
      <c r="K113" s="9">
        <v>410305000</v>
      </c>
      <c r="L113" s="57" t="s">
        <v>372</v>
      </c>
      <c r="M113" s="12" t="s">
        <v>180</v>
      </c>
      <c r="N113" s="27" t="s">
        <v>1</v>
      </c>
      <c r="O113" s="27" t="s">
        <v>781</v>
      </c>
      <c r="P113" s="28">
        <v>0</v>
      </c>
      <c r="Q113" s="29">
        <v>100</v>
      </c>
      <c r="R113" s="38">
        <v>25</v>
      </c>
      <c r="S113" s="14">
        <f t="shared" si="21"/>
        <v>1228859.6363636365</v>
      </c>
      <c r="T113" s="14">
        <v>0</v>
      </c>
      <c r="U113" s="14">
        <v>0</v>
      </c>
      <c r="V113" s="14">
        <v>0</v>
      </c>
      <c r="W113" s="14">
        <v>0</v>
      </c>
      <c r="X113" s="14">
        <v>0</v>
      </c>
      <c r="Y113" s="14">
        <v>0</v>
      </c>
      <c r="Z113" s="14">
        <v>0</v>
      </c>
      <c r="AA113" s="14">
        <v>0</v>
      </c>
      <c r="AB113" s="14">
        <v>0</v>
      </c>
      <c r="AC113" s="14">
        <v>0</v>
      </c>
      <c r="AD113" s="32">
        <f>SUM(PlanIndicativo[[#This Row],[Ingresos Corrientes de Libre Destinación - ICLD (2020)]:[Otros (2020)]])</f>
        <v>1228859.6363636365</v>
      </c>
    </row>
    <row r="114" spans="1:30" ht="132" x14ac:dyDescent="0.25">
      <c r="A114" s="8">
        <v>1</v>
      </c>
      <c r="B114" s="55" t="s">
        <v>112</v>
      </c>
      <c r="C114" s="8" t="s">
        <v>317</v>
      </c>
      <c r="D114" s="8" t="s">
        <v>318</v>
      </c>
      <c r="E114" s="8" t="s">
        <v>317</v>
      </c>
      <c r="F114" s="55" t="s">
        <v>319</v>
      </c>
      <c r="G114" s="8" t="s">
        <v>355</v>
      </c>
      <c r="H114" s="55" t="s">
        <v>356</v>
      </c>
      <c r="I114" s="9">
        <v>4103051</v>
      </c>
      <c r="J114" s="57" t="s">
        <v>362</v>
      </c>
      <c r="K114" s="9">
        <v>410305100</v>
      </c>
      <c r="L114" s="57" t="s">
        <v>373</v>
      </c>
      <c r="M114" s="12" t="s">
        <v>180</v>
      </c>
      <c r="N114" s="27" t="s">
        <v>1</v>
      </c>
      <c r="O114" s="27" t="s">
        <v>781</v>
      </c>
      <c r="P114" s="28">
        <v>0</v>
      </c>
      <c r="Q114" s="29">
        <v>100</v>
      </c>
      <c r="R114" s="38">
        <v>25</v>
      </c>
      <c r="S114" s="14">
        <f t="shared" si="21"/>
        <v>1228859.6363636365</v>
      </c>
      <c r="T114" s="14">
        <v>0</v>
      </c>
      <c r="U114" s="14">
        <v>0</v>
      </c>
      <c r="V114" s="14">
        <v>0</v>
      </c>
      <c r="W114" s="14">
        <v>0</v>
      </c>
      <c r="X114" s="14">
        <v>0</v>
      </c>
      <c r="Y114" s="14">
        <v>0</v>
      </c>
      <c r="Z114" s="14">
        <v>0</v>
      </c>
      <c r="AA114" s="14">
        <v>0</v>
      </c>
      <c r="AB114" s="14">
        <v>0</v>
      </c>
      <c r="AC114" s="14">
        <v>0</v>
      </c>
      <c r="AD114" s="32">
        <f>SUM(PlanIndicativo[[#This Row],[Ingresos Corrientes de Libre Destinación - ICLD (2020)]:[Otros (2020)]])</f>
        <v>1228859.6363636365</v>
      </c>
    </row>
    <row r="115" spans="1:30" ht="60" x14ac:dyDescent="0.25">
      <c r="A115" s="8">
        <v>1</v>
      </c>
      <c r="B115" s="55" t="s">
        <v>112</v>
      </c>
      <c r="C115" s="8" t="s">
        <v>317</v>
      </c>
      <c r="D115" s="8" t="s">
        <v>318</v>
      </c>
      <c r="E115" s="8" t="s">
        <v>317</v>
      </c>
      <c r="F115" s="55" t="s">
        <v>319</v>
      </c>
      <c r="G115" s="8" t="s">
        <v>355</v>
      </c>
      <c r="H115" s="55" t="s">
        <v>356</v>
      </c>
      <c r="I115" s="9">
        <v>4103052</v>
      </c>
      <c r="J115" s="57" t="s">
        <v>363</v>
      </c>
      <c r="K115" s="9">
        <v>410305200</v>
      </c>
      <c r="L115" s="57" t="s">
        <v>374</v>
      </c>
      <c r="M115" s="31" t="s">
        <v>180</v>
      </c>
      <c r="N115" s="27" t="s">
        <v>1</v>
      </c>
      <c r="O115" s="27" t="s">
        <v>781</v>
      </c>
      <c r="P115" s="28">
        <v>0</v>
      </c>
      <c r="Q115" s="29">
        <v>800</v>
      </c>
      <c r="R115" s="38">
        <v>200</v>
      </c>
      <c r="S115" s="14">
        <f t="shared" si="21"/>
        <v>1228859.6363636365</v>
      </c>
      <c r="T115" s="14">
        <v>0</v>
      </c>
      <c r="U115" s="14">
        <v>0</v>
      </c>
      <c r="V115" s="14">
        <v>0</v>
      </c>
      <c r="W115" s="14">
        <v>0</v>
      </c>
      <c r="X115" s="14">
        <v>0</v>
      </c>
      <c r="Y115" s="14">
        <v>0</v>
      </c>
      <c r="Z115" s="14">
        <v>0</v>
      </c>
      <c r="AA115" s="14">
        <v>0</v>
      </c>
      <c r="AB115" s="14">
        <v>0</v>
      </c>
      <c r="AC115" s="14">
        <v>0</v>
      </c>
      <c r="AD115" s="32">
        <f>SUM(PlanIndicativo[[#This Row],[Ingresos Corrientes de Libre Destinación - ICLD (2020)]:[Otros (2020)]])</f>
        <v>1228859.6363636365</v>
      </c>
    </row>
    <row r="116" spans="1:30" ht="96" x14ac:dyDescent="0.25">
      <c r="A116" s="8">
        <v>1</v>
      </c>
      <c r="B116" s="55" t="s">
        <v>112</v>
      </c>
      <c r="C116" s="8" t="s">
        <v>317</v>
      </c>
      <c r="D116" s="8" t="s">
        <v>318</v>
      </c>
      <c r="E116" s="8" t="s">
        <v>317</v>
      </c>
      <c r="F116" s="55" t="s">
        <v>319</v>
      </c>
      <c r="G116" s="8" t="s">
        <v>355</v>
      </c>
      <c r="H116" s="55" t="s">
        <v>356</v>
      </c>
      <c r="I116" s="9">
        <v>4103053</v>
      </c>
      <c r="J116" s="10" t="s">
        <v>364</v>
      </c>
      <c r="K116" s="9">
        <v>410305300</v>
      </c>
      <c r="L116" s="10" t="s">
        <v>375</v>
      </c>
      <c r="M116" s="12" t="s">
        <v>180</v>
      </c>
      <c r="N116" s="27" t="s">
        <v>1</v>
      </c>
      <c r="O116" s="27" t="s">
        <v>781</v>
      </c>
      <c r="P116" s="28">
        <v>0</v>
      </c>
      <c r="Q116" s="29">
        <v>100</v>
      </c>
      <c r="R116" s="38">
        <v>25</v>
      </c>
      <c r="S116" s="14">
        <f>13517456/11*2</f>
        <v>2457719.2727272729</v>
      </c>
      <c r="T116" s="14">
        <v>0</v>
      </c>
      <c r="U116" s="14">
        <v>0</v>
      </c>
      <c r="V116" s="14">
        <v>0</v>
      </c>
      <c r="W116" s="14">
        <v>0</v>
      </c>
      <c r="X116" s="14">
        <v>0</v>
      </c>
      <c r="Y116" s="14">
        <v>0</v>
      </c>
      <c r="Z116" s="14">
        <v>0</v>
      </c>
      <c r="AA116" s="14">
        <v>0</v>
      </c>
      <c r="AB116" s="14">
        <v>0</v>
      </c>
      <c r="AC116" s="14">
        <v>0</v>
      </c>
      <c r="AD116" s="32">
        <f>SUM(PlanIndicativo[[#This Row],[Ingresos Corrientes de Libre Destinación - ICLD (2020)]:[Otros (2020)]])</f>
        <v>2457719.2727272729</v>
      </c>
    </row>
    <row r="117" spans="1:30" ht="72" x14ac:dyDescent="0.25">
      <c r="A117" s="8">
        <v>1</v>
      </c>
      <c r="B117" s="55" t="s">
        <v>112</v>
      </c>
      <c r="C117" s="8" t="s">
        <v>317</v>
      </c>
      <c r="D117" s="8" t="s">
        <v>318</v>
      </c>
      <c r="E117" s="8" t="s">
        <v>317</v>
      </c>
      <c r="F117" s="55" t="s">
        <v>319</v>
      </c>
      <c r="G117" s="8" t="s">
        <v>355</v>
      </c>
      <c r="H117" s="55" t="s">
        <v>356</v>
      </c>
      <c r="I117" s="9">
        <v>4103055</v>
      </c>
      <c r="J117" s="10" t="s">
        <v>365</v>
      </c>
      <c r="K117" s="9">
        <v>410305500</v>
      </c>
      <c r="L117" s="10" t="s">
        <v>376</v>
      </c>
      <c r="M117" s="12" t="s">
        <v>180</v>
      </c>
      <c r="N117" s="27" t="s">
        <v>1</v>
      </c>
      <c r="O117" s="27" t="s">
        <v>781</v>
      </c>
      <c r="P117" s="28">
        <v>0</v>
      </c>
      <c r="Q117" s="29">
        <v>50</v>
      </c>
      <c r="R117" s="38">
        <v>12</v>
      </c>
      <c r="S117" s="14">
        <f>13517456/11*2</f>
        <v>2457719.2727272729</v>
      </c>
      <c r="T117" s="14">
        <v>0</v>
      </c>
      <c r="U117" s="14">
        <v>0</v>
      </c>
      <c r="V117" s="14">
        <v>0</v>
      </c>
      <c r="W117" s="14">
        <v>0</v>
      </c>
      <c r="X117" s="14">
        <v>0</v>
      </c>
      <c r="Y117" s="14">
        <v>0</v>
      </c>
      <c r="Z117" s="14">
        <v>0</v>
      </c>
      <c r="AA117" s="14">
        <v>0</v>
      </c>
      <c r="AB117" s="14">
        <v>0</v>
      </c>
      <c r="AC117" s="14">
        <v>0</v>
      </c>
      <c r="AD117" s="32">
        <f>SUM(PlanIndicativo[[#This Row],[Ingresos Corrientes de Libre Destinación - ICLD (2020)]:[Otros (2020)]])</f>
        <v>2457719.2727272729</v>
      </c>
    </row>
    <row r="118" spans="1:30" ht="72" x14ac:dyDescent="0.25">
      <c r="A118" s="8">
        <v>1</v>
      </c>
      <c r="B118" s="55" t="s">
        <v>112</v>
      </c>
      <c r="C118" s="8" t="s">
        <v>317</v>
      </c>
      <c r="D118" s="8" t="s">
        <v>318</v>
      </c>
      <c r="E118" s="8" t="s">
        <v>317</v>
      </c>
      <c r="F118" s="55" t="s">
        <v>319</v>
      </c>
      <c r="G118" s="8" t="s">
        <v>355</v>
      </c>
      <c r="H118" s="55" t="s">
        <v>356</v>
      </c>
      <c r="I118" s="9">
        <v>4103058</v>
      </c>
      <c r="J118" s="10" t="s">
        <v>366</v>
      </c>
      <c r="K118" s="9">
        <v>410305800</v>
      </c>
      <c r="L118" s="10" t="s">
        <v>377</v>
      </c>
      <c r="M118" s="12" t="s">
        <v>180</v>
      </c>
      <c r="N118" s="27" t="s">
        <v>1</v>
      </c>
      <c r="O118" s="27" t="s">
        <v>781</v>
      </c>
      <c r="P118" s="28">
        <v>0</v>
      </c>
      <c r="Q118" s="29">
        <v>1</v>
      </c>
      <c r="R118" s="38">
        <v>0</v>
      </c>
      <c r="S118" s="14">
        <v>0</v>
      </c>
      <c r="T118" s="14">
        <v>0</v>
      </c>
      <c r="U118" s="14">
        <v>0</v>
      </c>
      <c r="V118" s="14">
        <v>0</v>
      </c>
      <c r="W118" s="14">
        <v>0</v>
      </c>
      <c r="X118" s="14">
        <v>0</v>
      </c>
      <c r="Y118" s="14">
        <v>0</v>
      </c>
      <c r="Z118" s="14">
        <v>0</v>
      </c>
      <c r="AA118" s="14">
        <v>0</v>
      </c>
      <c r="AB118" s="14">
        <v>0</v>
      </c>
      <c r="AC118" s="14">
        <v>0</v>
      </c>
      <c r="AD118" s="32">
        <f>SUM(PlanIndicativo[[#This Row],[Ingresos Corrientes de Libre Destinación - ICLD (2020)]:[Otros (2020)]])</f>
        <v>0</v>
      </c>
    </row>
    <row r="119" spans="1:30" ht="84" x14ac:dyDescent="0.25">
      <c r="A119" s="8">
        <v>1</v>
      </c>
      <c r="B119" s="55" t="s">
        <v>112</v>
      </c>
      <c r="C119" s="8" t="s">
        <v>317</v>
      </c>
      <c r="D119" s="8" t="s">
        <v>318</v>
      </c>
      <c r="E119" s="8" t="s">
        <v>317</v>
      </c>
      <c r="F119" s="55" t="s">
        <v>319</v>
      </c>
      <c r="G119" s="8" t="s">
        <v>355</v>
      </c>
      <c r="H119" s="55" t="s">
        <v>356</v>
      </c>
      <c r="I119" s="9">
        <v>4103059</v>
      </c>
      <c r="J119" s="10" t="s">
        <v>367</v>
      </c>
      <c r="K119" s="9">
        <v>410305900</v>
      </c>
      <c r="L119" s="10" t="s">
        <v>378</v>
      </c>
      <c r="M119" s="12" t="s">
        <v>180</v>
      </c>
      <c r="N119" s="27" t="s">
        <v>1</v>
      </c>
      <c r="O119" s="27" t="s">
        <v>781</v>
      </c>
      <c r="P119" s="28">
        <v>0</v>
      </c>
      <c r="Q119" s="29">
        <v>1</v>
      </c>
      <c r="R119" s="38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32">
        <f>SUM(PlanIndicativo[[#This Row],[Ingresos Corrientes de Libre Destinación - ICLD (2020)]:[Otros (2020)]])</f>
        <v>0</v>
      </c>
    </row>
    <row r="120" spans="1:30" ht="60" x14ac:dyDescent="0.25">
      <c r="A120" s="8">
        <v>1</v>
      </c>
      <c r="B120" s="55" t="s">
        <v>112</v>
      </c>
      <c r="C120" s="8" t="s">
        <v>317</v>
      </c>
      <c r="D120" s="8" t="s">
        <v>318</v>
      </c>
      <c r="E120" s="8" t="s">
        <v>317</v>
      </c>
      <c r="F120" s="55" t="s">
        <v>319</v>
      </c>
      <c r="G120" s="8" t="s">
        <v>379</v>
      </c>
      <c r="H120" s="55" t="s">
        <v>380</v>
      </c>
      <c r="I120" s="8">
        <v>4104035</v>
      </c>
      <c r="J120" s="10" t="s">
        <v>381</v>
      </c>
      <c r="K120" s="11">
        <v>410403500</v>
      </c>
      <c r="L120" s="10" t="s">
        <v>387</v>
      </c>
      <c r="M120" s="12" t="s">
        <v>180</v>
      </c>
      <c r="N120" s="27" t="s">
        <v>1</v>
      </c>
      <c r="O120" s="27" t="s">
        <v>781</v>
      </c>
      <c r="P120" s="28">
        <v>0</v>
      </c>
      <c r="Q120" s="29">
        <v>50</v>
      </c>
      <c r="R120" s="38">
        <v>12</v>
      </c>
      <c r="S120" s="14">
        <v>0</v>
      </c>
      <c r="T120" s="14">
        <v>0</v>
      </c>
      <c r="U120" s="14">
        <v>0</v>
      </c>
      <c r="V120" s="14">
        <v>0</v>
      </c>
      <c r="W120" s="14">
        <v>0</v>
      </c>
      <c r="X120" s="14">
        <v>10000000</v>
      </c>
      <c r="Y120" s="14">
        <v>0</v>
      </c>
      <c r="Z120" s="14">
        <v>0</v>
      </c>
      <c r="AA120" s="14">
        <v>0</v>
      </c>
      <c r="AB120" s="14">
        <v>0</v>
      </c>
      <c r="AC120" s="14">
        <v>0</v>
      </c>
      <c r="AD120" s="32">
        <f>SUM(PlanIndicativo[[#This Row],[Ingresos Corrientes de Libre Destinación - ICLD (2020)]:[Otros (2020)]])</f>
        <v>10000000</v>
      </c>
    </row>
    <row r="121" spans="1:30" ht="60" x14ac:dyDescent="0.25">
      <c r="A121" s="8">
        <v>1</v>
      </c>
      <c r="B121" s="55" t="s">
        <v>112</v>
      </c>
      <c r="C121" s="8" t="s">
        <v>317</v>
      </c>
      <c r="D121" s="8" t="s">
        <v>318</v>
      </c>
      <c r="E121" s="8" t="s">
        <v>317</v>
      </c>
      <c r="F121" s="55" t="s">
        <v>319</v>
      </c>
      <c r="G121" s="8" t="s">
        <v>382</v>
      </c>
      <c r="H121" s="55" t="s">
        <v>383</v>
      </c>
      <c r="I121" s="8">
        <v>4104014</v>
      </c>
      <c r="J121" s="60" t="s">
        <v>384</v>
      </c>
      <c r="K121" s="11">
        <v>410401400</v>
      </c>
      <c r="L121" s="60" t="s">
        <v>388</v>
      </c>
      <c r="M121" s="12" t="s">
        <v>180</v>
      </c>
      <c r="N121" s="27" t="s">
        <v>1</v>
      </c>
      <c r="O121" s="27" t="s">
        <v>781</v>
      </c>
      <c r="P121" s="62">
        <v>0</v>
      </c>
      <c r="Q121" s="36">
        <v>1</v>
      </c>
      <c r="R121" s="39">
        <v>1</v>
      </c>
      <c r="S121" s="14">
        <f t="shared" ref="S121:S123" si="22">90000000/3</f>
        <v>30000000</v>
      </c>
      <c r="T121" s="14">
        <v>0</v>
      </c>
      <c r="U121" s="14">
        <v>0</v>
      </c>
      <c r="V121" s="14">
        <v>0</v>
      </c>
      <c r="W121" s="14">
        <v>0</v>
      </c>
      <c r="X121" s="14">
        <f t="shared" ref="X121:X123" si="23">3000000/3</f>
        <v>1000000</v>
      </c>
      <c r="Y121" s="14">
        <v>0</v>
      </c>
      <c r="Z121" s="14">
        <v>0</v>
      </c>
      <c r="AA121" s="14">
        <v>0</v>
      </c>
      <c r="AB121" s="14">
        <v>0</v>
      </c>
      <c r="AC121" s="14">
        <v>0</v>
      </c>
      <c r="AD121" s="32">
        <f>SUM(PlanIndicativo[[#This Row],[Ingresos Corrientes de Libre Destinación - ICLD (2020)]:[Otros (2020)]])</f>
        <v>31000000</v>
      </c>
    </row>
    <row r="122" spans="1:30" ht="60" x14ac:dyDescent="0.25">
      <c r="A122" s="8">
        <v>1</v>
      </c>
      <c r="B122" s="55" t="s">
        <v>112</v>
      </c>
      <c r="C122" s="8" t="s">
        <v>317</v>
      </c>
      <c r="D122" s="8" t="s">
        <v>318</v>
      </c>
      <c r="E122" s="8" t="s">
        <v>317</v>
      </c>
      <c r="F122" s="55" t="s">
        <v>319</v>
      </c>
      <c r="G122" s="8" t="s">
        <v>382</v>
      </c>
      <c r="H122" s="55" t="s">
        <v>383</v>
      </c>
      <c r="I122" s="8">
        <v>4104015</v>
      </c>
      <c r="J122" s="10" t="s">
        <v>385</v>
      </c>
      <c r="K122" s="11">
        <v>410401500</v>
      </c>
      <c r="L122" s="10" t="s">
        <v>389</v>
      </c>
      <c r="M122" s="12" t="s">
        <v>180</v>
      </c>
      <c r="N122" s="27" t="s">
        <v>1</v>
      </c>
      <c r="O122" s="27" t="s">
        <v>781</v>
      </c>
      <c r="P122" s="28">
        <v>0</v>
      </c>
      <c r="Q122" s="29">
        <v>550</v>
      </c>
      <c r="R122" s="38">
        <v>550</v>
      </c>
      <c r="S122" s="14">
        <f t="shared" si="22"/>
        <v>30000000</v>
      </c>
      <c r="T122" s="14">
        <v>0</v>
      </c>
      <c r="U122" s="14">
        <v>0</v>
      </c>
      <c r="V122" s="14">
        <v>0</v>
      </c>
      <c r="W122" s="14">
        <v>0</v>
      </c>
      <c r="X122" s="14">
        <f t="shared" si="23"/>
        <v>1000000</v>
      </c>
      <c r="Y122" s="14">
        <v>0</v>
      </c>
      <c r="Z122" s="14">
        <v>0</v>
      </c>
      <c r="AA122" s="14">
        <v>0</v>
      </c>
      <c r="AB122" s="14">
        <v>0</v>
      </c>
      <c r="AC122" s="14">
        <v>0</v>
      </c>
      <c r="AD122" s="32">
        <f>SUM(PlanIndicativo[[#This Row],[Ingresos Corrientes de Libre Destinación - ICLD (2020)]:[Otros (2020)]])</f>
        <v>31000000</v>
      </c>
    </row>
    <row r="123" spans="1:30" ht="60" x14ac:dyDescent="0.25">
      <c r="A123" s="8">
        <v>1</v>
      </c>
      <c r="B123" s="55" t="s">
        <v>112</v>
      </c>
      <c r="C123" s="8" t="s">
        <v>317</v>
      </c>
      <c r="D123" s="8" t="s">
        <v>318</v>
      </c>
      <c r="E123" s="8" t="s">
        <v>317</v>
      </c>
      <c r="F123" s="55" t="s">
        <v>319</v>
      </c>
      <c r="G123" s="8" t="s">
        <v>382</v>
      </c>
      <c r="H123" s="55" t="s">
        <v>383</v>
      </c>
      <c r="I123" s="8">
        <v>4104024</v>
      </c>
      <c r="J123" s="10" t="s">
        <v>386</v>
      </c>
      <c r="K123" s="11">
        <v>410402400</v>
      </c>
      <c r="L123" s="10" t="s">
        <v>390</v>
      </c>
      <c r="M123" s="12" t="s">
        <v>180</v>
      </c>
      <c r="N123" s="27" t="s">
        <v>1</v>
      </c>
      <c r="O123" s="27" t="s">
        <v>781</v>
      </c>
      <c r="P123" s="28">
        <v>0</v>
      </c>
      <c r="Q123" s="29">
        <v>4</v>
      </c>
      <c r="R123" s="38">
        <v>1</v>
      </c>
      <c r="S123" s="14">
        <f t="shared" si="22"/>
        <v>30000000</v>
      </c>
      <c r="T123" s="14">
        <v>0</v>
      </c>
      <c r="U123" s="14">
        <v>0</v>
      </c>
      <c r="V123" s="14">
        <v>0</v>
      </c>
      <c r="W123" s="14">
        <v>0</v>
      </c>
      <c r="X123" s="14">
        <f t="shared" si="23"/>
        <v>1000000</v>
      </c>
      <c r="Y123" s="14">
        <v>0</v>
      </c>
      <c r="Z123" s="14">
        <v>0</v>
      </c>
      <c r="AA123" s="14">
        <v>0</v>
      </c>
      <c r="AB123" s="14">
        <v>0</v>
      </c>
      <c r="AC123" s="14">
        <v>0</v>
      </c>
      <c r="AD123" s="32">
        <f>SUM(PlanIndicativo[[#This Row],[Ingresos Corrientes de Libre Destinación - ICLD (2020)]:[Otros (2020)]])</f>
        <v>31000000</v>
      </c>
    </row>
    <row r="124" spans="1:30" ht="60" x14ac:dyDescent="0.25">
      <c r="A124" s="8">
        <v>1</v>
      </c>
      <c r="B124" s="55" t="s">
        <v>112</v>
      </c>
      <c r="C124" s="8" t="s">
        <v>391</v>
      </c>
      <c r="D124" s="8" t="s">
        <v>15</v>
      </c>
      <c r="E124" s="8" t="s">
        <v>391</v>
      </c>
      <c r="F124" s="55" t="s">
        <v>392</v>
      </c>
      <c r="G124" s="8" t="s">
        <v>393</v>
      </c>
      <c r="H124" s="55" t="s">
        <v>394</v>
      </c>
      <c r="I124" s="9">
        <v>4001004</v>
      </c>
      <c r="J124" s="10" t="s">
        <v>126</v>
      </c>
      <c r="K124" s="9">
        <v>400100400</v>
      </c>
      <c r="L124" s="10" t="s">
        <v>258</v>
      </c>
      <c r="M124" s="12" t="s">
        <v>180</v>
      </c>
      <c r="N124" s="27" t="s">
        <v>1</v>
      </c>
      <c r="O124" s="27" t="s">
        <v>778</v>
      </c>
      <c r="P124" s="28">
        <v>0</v>
      </c>
      <c r="Q124" s="29">
        <v>1</v>
      </c>
      <c r="R124" s="38">
        <v>0</v>
      </c>
      <c r="S124" s="14">
        <v>0</v>
      </c>
      <c r="T124" s="14">
        <v>0</v>
      </c>
      <c r="U124" s="14">
        <v>0</v>
      </c>
      <c r="V124" s="14">
        <v>0</v>
      </c>
      <c r="W124" s="14">
        <v>0</v>
      </c>
      <c r="X124" s="14">
        <v>0</v>
      </c>
      <c r="Y124" s="14">
        <v>0</v>
      </c>
      <c r="Z124" s="14">
        <v>0</v>
      </c>
      <c r="AA124" s="14">
        <v>0</v>
      </c>
      <c r="AB124" s="14">
        <v>0</v>
      </c>
      <c r="AC124" s="14">
        <v>0</v>
      </c>
      <c r="AD124" s="32">
        <f>SUM(PlanIndicativo[[#This Row],[Ingresos Corrientes de Libre Destinación - ICLD (2020)]:[Otros (2020)]])</f>
        <v>0</v>
      </c>
    </row>
    <row r="125" spans="1:30" ht="60" x14ac:dyDescent="0.25">
      <c r="A125" s="8">
        <v>1</v>
      </c>
      <c r="B125" s="55" t="s">
        <v>112</v>
      </c>
      <c r="C125" s="8" t="s">
        <v>391</v>
      </c>
      <c r="D125" s="8" t="s">
        <v>15</v>
      </c>
      <c r="E125" s="8" t="s">
        <v>391</v>
      </c>
      <c r="F125" s="55" t="s">
        <v>392</v>
      </c>
      <c r="G125" s="8" t="s">
        <v>393</v>
      </c>
      <c r="H125" s="55" t="s">
        <v>394</v>
      </c>
      <c r="I125" s="9">
        <v>4001007</v>
      </c>
      <c r="J125" s="10" t="s">
        <v>395</v>
      </c>
      <c r="K125" s="9">
        <v>400100700</v>
      </c>
      <c r="L125" s="10" t="s">
        <v>401</v>
      </c>
      <c r="M125" s="12" t="s">
        <v>180</v>
      </c>
      <c r="N125" s="27" t="s">
        <v>1</v>
      </c>
      <c r="O125" s="27" t="s">
        <v>778</v>
      </c>
      <c r="P125" s="28">
        <v>0</v>
      </c>
      <c r="Q125" s="29">
        <v>30</v>
      </c>
      <c r="R125" s="38">
        <v>0</v>
      </c>
      <c r="S125" s="14">
        <v>0</v>
      </c>
      <c r="T125" s="14">
        <v>0</v>
      </c>
      <c r="U125" s="14">
        <v>0</v>
      </c>
      <c r="V125" s="14">
        <v>0</v>
      </c>
      <c r="W125" s="14">
        <v>0</v>
      </c>
      <c r="X125" s="14">
        <v>0</v>
      </c>
      <c r="Y125" s="14">
        <v>0</v>
      </c>
      <c r="Z125" s="14">
        <v>0</v>
      </c>
      <c r="AA125" s="14">
        <v>0</v>
      </c>
      <c r="AB125" s="14">
        <v>0</v>
      </c>
      <c r="AC125" s="14">
        <v>0</v>
      </c>
      <c r="AD125" s="32">
        <f>SUM(PlanIndicativo[[#This Row],[Ingresos Corrientes de Libre Destinación - ICLD (2020)]:[Otros (2020)]])</f>
        <v>0</v>
      </c>
    </row>
    <row r="126" spans="1:30" ht="60" x14ac:dyDescent="0.25">
      <c r="A126" s="8">
        <v>1</v>
      </c>
      <c r="B126" s="55" t="s">
        <v>112</v>
      </c>
      <c r="C126" s="8" t="s">
        <v>391</v>
      </c>
      <c r="D126" s="8" t="s">
        <v>15</v>
      </c>
      <c r="E126" s="8" t="s">
        <v>391</v>
      </c>
      <c r="F126" s="55" t="s">
        <v>392</v>
      </c>
      <c r="G126" s="8" t="s">
        <v>393</v>
      </c>
      <c r="H126" s="55" t="s">
        <v>394</v>
      </c>
      <c r="I126" s="9">
        <v>4001017</v>
      </c>
      <c r="J126" s="10" t="s">
        <v>396</v>
      </c>
      <c r="K126" s="9">
        <v>400101700</v>
      </c>
      <c r="L126" s="10" t="s">
        <v>396</v>
      </c>
      <c r="M126" s="12" t="s">
        <v>180</v>
      </c>
      <c r="N126" s="27" t="s">
        <v>1</v>
      </c>
      <c r="O126" s="27" t="s">
        <v>778</v>
      </c>
      <c r="P126" s="28">
        <v>0</v>
      </c>
      <c r="Q126" s="29">
        <v>20</v>
      </c>
      <c r="R126" s="38">
        <v>0</v>
      </c>
      <c r="S126" s="14">
        <v>0</v>
      </c>
      <c r="T126" s="14">
        <v>0</v>
      </c>
      <c r="U126" s="14">
        <v>0</v>
      </c>
      <c r="V126" s="14">
        <v>0</v>
      </c>
      <c r="W126" s="14">
        <v>0</v>
      </c>
      <c r="X126" s="14">
        <v>0</v>
      </c>
      <c r="Y126" s="14">
        <v>0</v>
      </c>
      <c r="Z126" s="14">
        <v>0</v>
      </c>
      <c r="AA126" s="14">
        <v>0</v>
      </c>
      <c r="AB126" s="14">
        <v>0</v>
      </c>
      <c r="AC126" s="14">
        <v>0</v>
      </c>
      <c r="AD126" s="32">
        <f>SUM(PlanIndicativo[[#This Row],[Ingresos Corrientes de Libre Destinación - ICLD (2020)]:[Otros (2020)]])</f>
        <v>0</v>
      </c>
    </row>
    <row r="127" spans="1:30" ht="60" x14ac:dyDescent="0.25">
      <c r="A127" s="8">
        <v>1</v>
      </c>
      <c r="B127" s="55" t="s">
        <v>112</v>
      </c>
      <c r="C127" s="8" t="s">
        <v>391</v>
      </c>
      <c r="D127" s="8" t="s">
        <v>15</v>
      </c>
      <c r="E127" s="8" t="s">
        <v>391</v>
      </c>
      <c r="F127" s="55" t="s">
        <v>392</v>
      </c>
      <c r="G127" s="8" t="s">
        <v>393</v>
      </c>
      <c r="H127" s="55" t="s">
        <v>394</v>
      </c>
      <c r="I127" s="9">
        <v>4001018</v>
      </c>
      <c r="J127" s="10" t="s">
        <v>397</v>
      </c>
      <c r="K127" s="9">
        <v>400101800</v>
      </c>
      <c r="L127" s="10" t="s">
        <v>397</v>
      </c>
      <c r="M127" s="12" t="s">
        <v>180</v>
      </c>
      <c r="N127" s="27" t="s">
        <v>1</v>
      </c>
      <c r="O127" s="27" t="s">
        <v>778</v>
      </c>
      <c r="P127" s="28">
        <v>0</v>
      </c>
      <c r="Q127" s="29">
        <v>50</v>
      </c>
      <c r="R127" s="38">
        <v>5</v>
      </c>
      <c r="S127" s="14">
        <f>65000000/7*2</f>
        <v>18571428.571428571</v>
      </c>
      <c r="T127" s="14">
        <v>0</v>
      </c>
      <c r="U127" s="14">
        <v>0</v>
      </c>
      <c r="V127" s="14">
        <v>0</v>
      </c>
      <c r="W127" s="14">
        <v>0</v>
      </c>
      <c r="X127" s="14">
        <f>100000000/7*2</f>
        <v>28571428.571428571</v>
      </c>
      <c r="Y127" s="14">
        <v>0</v>
      </c>
      <c r="Z127" s="14">
        <v>0</v>
      </c>
      <c r="AA127" s="14">
        <v>0</v>
      </c>
      <c r="AB127" s="14">
        <v>0</v>
      </c>
      <c r="AC127" s="14">
        <v>0</v>
      </c>
      <c r="AD127" s="32">
        <f>SUM(PlanIndicativo[[#This Row],[Ingresos Corrientes de Libre Destinación - ICLD (2020)]:[Otros (2020)]])</f>
        <v>47142857.142857142</v>
      </c>
    </row>
    <row r="128" spans="1:30" ht="60" x14ac:dyDescent="0.25">
      <c r="A128" s="8">
        <v>1</v>
      </c>
      <c r="B128" s="55" t="s">
        <v>112</v>
      </c>
      <c r="C128" s="8" t="s">
        <v>391</v>
      </c>
      <c r="D128" s="8" t="s">
        <v>15</v>
      </c>
      <c r="E128" s="8" t="s">
        <v>391</v>
      </c>
      <c r="F128" s="55" t="s">
        <v>392</v>
      </c>
      <c r="G128" s="8" t="s">
        <v>393</v>
      </c>
      <c r="H128" s="55" t="s">
        <v>394</v>
      </c>
      <c r="I128" s="9">
        <v>4001030</v>
      </c>
      <c r="J128" s="10" t="s">
        <v>398</v>
      </c>
      <c r="K128" s="9">
        <v>400103000</v>
      </c>
      <c r="L128" s="10" t="s">
        <v>402</v>
      </c>
      <c r="M128" s="12" t="s">
        <v>180</v>
      </c>
      <c r="N128" s="27" t="s">
        <v>1</v>
      </c>
      <c r="O128" s="27" t="s">
        <v>778</v>
      </c>
      <c r="P128" s="28">
        <v>0</v>
      </c>
      <c r="Q128" s="29">
        <v>2</v>
      </c>
      <c r="R128" s="38">
        <v>1</v>
      </c>
      <c r="S128" s="14">
        <f>65000000/7*2</f>
        <v>18571428.571428571</v>
      </c>
      <c r="T128" s="14">
        <v>0</v>
      </c>
      <c r="U128" s="14">
        <v>0</v>
      </c>
      <c r="V128" s="14">
        <v>0</v>
      </c>
      <c r="W128" s="14">
        <v>0</v>
      </c>
      <c r="X128" s="14">
        <f>100000000/7*2</f>
        <v>28571428.571428571</v>
      </c>
      <c r="Y128" s="14">
        <v>0</v>
      </c>
      <c r="Z128" s="14">
        <v>0</v>
      </c>
      <c r="AA128" s="14">
        <v>0</v>
      </c>
      <c r="AB128" s="14">
        <v>0</v>
      </c>
      <c r="AC128" s="14">
        <v>0</v>
      </c>
      <c r="AD128" s="32">
        <f>SUM(PlanIndicativo[[#This Row],[Ingresos Corrientes de Libre Destinación - ICLD (2020)]:[Otros (2020)]])</f>
        <v>47142857.142857142</v>
      </c>
    </row>
    <row r="129" spans="1:30" ht="60" x14ac:dyDescent="0.25">
      <c r="A129" s="8">
        <v>1</v>
      </c>
      <c r="B129" s="55" t="s">
        <v>112</v>
      </c>
      <c r="C129" s="8" t="s">
        <v>391</v>
      </c>
      <c r="D129" s="8" t="s">
        <v>15</v>
      </c>
      <c r="E129" s="8" t="s">
        <v>391</v>
      </c>
      <c r="F129" s="55" t="s">
        <v>392</v>
      </c>
      <c r="G129" s="8" t="s">
        <v>393</v>
      </c>
      <c r="H129" s="55" t="s">
        <v>394</v>
      </c>
      <c r="I129" s="9">
        <v>1701002</v>
      </c>
      <c r="J129" s="10" t="s">
        <v>399</v>
      </c>
      <c r="K129" s="9">
        <v>170100200</v>
      </c>
      <c r="L129" s="10" t="s">
        <v>399</v>
      </c>
      <c r="M129" s="12" t="s">
        <v>180</v>
      </c>
      <c r="N129" s="27" t="s">
        <v>1</v>
      </c>
      <c r="O129" s="27" t="s">
        <v>778</v>
      </c>
      <c r="P129" s="28">
        <v>0</v>
      </c>
      <c r="Q129" s="29">
        <v>20</v>
      </c>
      <c r="R129" s="38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32">
        <f>SUM(PlanIndicativo[[#This Row],[Ingresos Corrientes de Libre Destinación - ICLD (2020)]:[Otros (2020)]])</f>
        <v>0</v>
      </c>
    </row>
    <row r="130" spans="1:30" ht="60" x14ac:dyDescent="0.25">
      <c r="A130" s="8">
        <v>1</v>
      </c>
      <c r="B130" s="55" t="s">
        <v>112</v>
      </c>
      <c r="C130" s="8" t="s">
        <v>391</v>
      </c>
      <c r="D130" s="8" t="s">
        <v>15</v>
      </c>
      <c r="E130" s="8" t="s">
        <v>391</v>
      </c>
      <c r="F130" s="55" t="s">
        <v>392</v>
      </c>
      <c r="G130" s="8" t="s">
        <v>393</v>
      </c>
      <c r="H130" s="55" t="s">
        <v>394</v>
      </c>
      <c r="I130" s="9">
        <v>1701003</v>
      </c>
      <c r="J130" s="56" t="s">
        <v>400</v>
      </c>
      <c r="K130" s="9">
        <v>170100300</v>
      </c>
      <c r="L130" s="10" t="s">
        <v>403</v>
      </c>
      <c r="M130" s="12" t="s">
        <v>180</v>
      </c>
      <c r="N130" s="27" t="s">
        <v>1</v>
      </c>
      <c r="O130" s="27" t="s">
        <v>778</v>
      </c>
      <c r="P130" s="28">
        <v>0</v>
      </c>
      <c r="Q130" s="29">
        <v>150</v>
      </c>
      <c r="R130" s="38">
        <v>30</v>
      </c>
      <c r="S130" s="14">
        <f>65000000/7*3</f>
        <v>27857142.857142858</v>
      </c>
      <c r="T130" s="14">
        <v>0</v>
      </c>
      <c r="U130" s="14">
        <v>0</v>
      </c>
      <c r="V130" s="14">
        <v>0</v>
      </c>
      <c r="W130" s="14">
        <v>0</v>
      </c>
      <c r="X130" s="14">
        <f>(100000000/7)*3</f>
        <v>42857142.857142858</v>
      </c>
      <c r="Y130" s="14">
        <v>0</v>
      </c>
      <c r="Z130" s="14">
        <v>0</v>
      </c>
      <c r="AA130" s="14">
        <v>0</v>
      </c>
      <c r="AB130" s="14">
        <v>0</v>
      </c>
      <c r="AC130" s="14">
        <v>0</v>
      </c>
      <c r="AD130" s="32">
        <f>SUM(PlanIndicativo[[#This Row],[Ingresos Corrientes de Libre Destinación - ICLD (2020)]:[Otros (2020)]])</f>
        <v>70714285.714285716</v>
      </c>
    </row>
    <row r="131" spans="1:30" ht="60" x14ac:dyDescent="0.25">
      <c r="A131" s="8">
        <v>1</v>
      </c>
      <c r="B131" s="55" t="s">
        <v>112</v>
      </c>
      <c r="C131" s="8" t="s">
        <v>405</v>
      </c>
      <c r="D131" s="8" t="s">
        <v>406</v>
      </c>
      <c r="E131" s="8" t="s">
        <v>405</v>
      </c>
      <c r="F131" s="55" t="s">
        <v>407</v>
      </c>
      <c r="G131" s="8" t="s">
        <v>408</v>
      </c>
      <c r="H131" s="55" t="s">
        <v>409</v>
      </c>
      <c r="I131" s="9">
        <v>2101009</v>
      </c>
      <c r="J131" s="10" t="s">
        <v>410</v>
      </c>
      <c r="K131" s="9">
        <v>210100900</v>
      </c>
      <c r="L131" s="10" t="s">
        <v>410</v>
      </c>
      <c r="M131" s="12" t="s">
        <v>412</v>
      </c>
      <c r="N131" s="54" t="s">
        <v>1</v>
      </c>
      <c r="O131" s="27" t="s">
        <v>775</v>
      </c>
      <c r="P131" s="28">
        <v>0</v>
      </c>
      <c r="Q131" s="35">
        <v>0.5</v>
      </c>
      <c r="R131" s="40">
        <v>0</v>
      </c>
      <c r="S131" s="14">
        <v>0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0</v>
      </c>
      <c r="AB131" s="14">
        <v>0</v>
      </c>
      <c r="AC131" s="14">
        <v>0</v>
      </c>
      <c r="AD131" s="32">
        <f>SUM(PlanIndicativo[[#This Row],[Ingresos Corrientes de Libre Destinación - ICLD (2020)]:[Otros (2020)]])</f>
        <v>0</v>
      </c>
    </row>
    <row r="132" spans="1:30" ht="60" x14ac:dyDescent="0.25">
      <c r="A132" s="8">
        <v>1</v>
      </c>
      <c r="B132" s="55" t="s">
        <v>112</v>
      </c>
      <c r="C132" s="8" t="s">
        <v>405</v>
      </c>
      <c r="D132" s="8" t="s">
        <v>406</v>
      </c>
      <c r="E132" s="8" t="s">
        <v>405</v>
      </c>
      <c r="F132" s="55" t="s">
        <v>407</v>
      </c>
      <c r="G132" s="8" t="s">
        <v>408</v>
      </c>
      <c r="H132" s="55" t="s">
        <v>409</v>
      </c>
      <c r="I132" s="9">
        <v>2101016</v>
      </c>
      <c r="J132" s="10" t="s">
        <v>411</v>
      </c>
      <c r="K132" s="9">
        <v>210101600</v>
      </c>
      <c r="L132" s="10" t="s">
        <v>413</v>
      </c>
      <c r="M132" s="12" t="s">
        <v>180</v>
      </c>
      <c r="N132" s="54" t="s">
        <v>1</v>
      </c>
      <c r="O132" s="27" t="s">
        <v>775</v>
      </c>
      <c r="P132" s="28">
        <v>0</v>
      </c>
      <c r="Q132" s="29">
        <v>50</v>
      </c>
      <c r="R132" s="38">
        <v>0</v>
      </c>
      <c r="S132" s="14">
        <v>0</v>
      </c>
      <c r="T132" s="14">
        <v>0</v>
      </c>
      <c r="U132" s="14">
        <v>0</v>
      </c>
      <c r="V132" s="14">
        <v>0</v>
      </c>
      <c r="W132" s="14">
        <v>0</v>
      </c>
      <c r="X132" s="14">
        <v>0</v>
      </c>
      <c r="Y132" s="14">
        <v>0</v>
      </c>
      <c r="Z132" s="14">
        <v>0</v>
      </c>
      <c r="AA132" s="14">
        <v>0</v>
      </c>
      <c r="AB132" s="14">
        <v>0</v>
      </c>
      <c r="AC132" s="14">
        <v>0</v>
      </c>
      <c r="AD132" s="32">
        <f>SUM(PlanIndicativo[[#This Row],[Ingresos Corrientes de Libre Destinación - ICLD (2020)]:[Otros (2020)]])</f>
        <v>0</v>
      </c>
    </row>
    <row r="133" spans="1:30" ht="60" x14ac:dyDescent="0.25">
      <c r="A133" s="8">
        <v>1</v>
      </c>
      <c r="B133" s="55" t="s">
        <v>112</v>
      </c>
      <c r="C133" s="8" t="s">
        <v>405</v>
      </c>
      <c r="D133" s="8" t="s">
        <v>406</v>
      </c>
      <c r="E133" s="8" t="s">
        <v>405</v>
      </c>
      <c r="F133" s="55" t="s">
        <v>407</v>
      </c>
      <c r="G133" s="8" t="s">
        <v>408</v>
      </c>
      <c r="H133" s="55" t="s">
        <v>409</v>
      </c>
      <c r="I133" s="9">
        <v>2102011</v>
      </c>
      <c r="J133" s="10" t="s">
        <v>414</v>
      </c>
      <c r="K133" s="9">
        <v>210201100</v>
      </c>
      <c r="L133" s="10" t="s">
        <v>414</v>
      </c>
      <c r="M133" s="12" t="s">
        <v>416</v>
      </c>
      <c r="N133" s="54" t="s">
        <v>1</v>
      </c>
      <c r="O133" s="27" t="s">
        <v>775</v>
      </c>
      <c r="P133" s="28">
        <v>0</v>
      </c>
      <c r="Q133" s="29">
        <v>800</v>
      </c>
      <c r="R133" s="38">
        <v>200</v>
      </c>
      <c r="S133" s="14">
        <f>2373238.63636364*3</f>
        <v>7119715.9090909194</v>
      </c>
      <c r="T133" s="14">
        <v>0</v>
      </c>
      <c r="U133" s="14">
        <v>0</v>
      </c>
      <c r="V133" s="14">
        <v>0</v>
      </c>
      <c r="W133" s="14">
        <v>0</v>
      </c>
      <c r="X133" s="14">
        <f>(52211250/2)/11*3</f>
        <v>7119715.9090909082</v>
      </c>
      <c r="Y133" s="14">
        <v>0</v>
      </c>
      <c r="Z133" s="14">
        <v>0</v>
      </c>
      <c r="AA133" s="14">
        <v>0</v>
      </c>
      <c r="AB133" s="14">
        <v>0</v>
      </c>
      <c r="AC133" s="14">
        <v>0</v>
      </c>
      <c r="AD133" s="32">
        <f>SUM(PlanIndicativo[[#This Row],[Ingresos Corrientes de Libre Destinación - ICLD (2020)]:[Otros (2020)]])</f>
        <v>14239431.818181828</v>
      </c>
    </row>
    <row r="134" spans="1:30" ht="60" x14ac:dyDescent="0.25">
      <c r="A134" s="8">
        <v>1</v>
      </c>
      <c r="B134" s="55" t="s">
        <v>112</v>
      </c>
      <c r="C134" s="8" t="s">
        <v>405</v>
      </c>
      <c r="D134" s="8" t="s">
        <v>406</v>
      </c>
      <c r="E134" s="8" t="s">
        <v>405</v>
      </c>
      <c r="F134" s="55" t="s">
        <v>407</v>
      </c>
      <c r="G134" s="8" t="s">
        <v>408</v>
      </c>
      <c r="H134" s="55" t="s">
        <v>409</v>
      </c>
      <c r="I134" s="9">
        <v>2102058</v>
      </c>
      <c r="J134" s="10" t="s">
        <v>415</v>
      </c>
      <c r="K134" s="9">
        <v>210205800</v>
      </c>
      <c r="L134" s="10" t="s">
        <v>415</v>
      </c>
      <c r="M134" s="12" t="s">
        <v>180</v>
      </c>
      <c r="N134" s="54" t="s">
        <v>1</v>
      </c>
      <c r="O134" s="27" t="s">
        <v>775</v>
      </c>
      <c r="P134" s="28">
        <v>0</v>
      </c>
      <c r="Q134" s="29">
        <v>2</v>
      </c>
      <c r="R134" s="38">
        <v>0</v>
      </c>
      <c r="S134" s="14">
        <v>0</v>
      </c>
      <c r="T134" s="14">
        <v>0</v>
      </c>
      <c r="U134" s="14">
        <v>0</v>
      </c>
      <c r="V134" s="14">
        <v>0</v>
      </c>
      <c r="W134" s="14">
        <v>0</v>
      </c>
      <c r="X134" s="14">
        <v>0</v>
      </c>
      <c r="Y134" s="14">
        <v>0</v>
      </c>
      <c r="Z134" s="14">
        <v>0</v>
      </c>
      <c r="AA134" s="14">
        <v>0</v>
      </c>
      <c r="AB134" s="14">
        <v>0</v>
      </c>
      <c r="AC134" s="14">
        <v>0</v>
      </c>
      <c r="AD134" s="32">
        <f>SUM(PlanIndicativo[[#This Row],[Ingresos Corrientes de Libre Destinación - ICLD (2020)]:[Otros (2020)]])</f>
        <v>0</v>
      </c>
    </row>
    <row r="135" spans="1:30" ht="60" x14ac:dyDescent="0.25">
      <c r="A135" s="8">
        <v>1</v>
      </c>
      <c r="B135" s="55" t="s">
        <v>112</v>
      </c>
      <c r="C135" s="8" t="s">
        <v>405</v>
      </c>
      <c r="D135" s="8" t="s">
        <v>406</v>
      </c>
      <c r="E135" s="8" t="s">
        <v>405</v>
      </c>
      <c r="F135" s="55" t="s">
        <v>407</v>
      </c>
      <c r="G135" s="8" t="s">
        <v>408</v>
      </c>
      <c r="H135" s="55" t="s">
        <v>409</v>
      </c>
      <c r="I135" s="9">
        <v>2301012</v>
      </c>
      <c r="J135" s="10" t="s">
        <v>417</v>
      </c>
      <c r="K135" s="9">
        <v>230101200</v>
      </c>
      <c r="L135" s="10" t="s">
        <v>420</v>
      </c>
      <c r="M135" s="12" t="s">
        <v>180</v>
      </c>
      <c r="N135" s="54" t="s">
        <v>1</v>
      </c>
      <c r="O135" s="27" t="s">
        <v>775</v>
      </c>
      <c r="P135" s="28">
        <v>0</v>
      </c>
      <c r="Q135" s="29">
        <v>1</v>
      </c>
      <c r="R135" s="38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32">
        <f>SUM(PlanIndicativo[[#This Row],[Ingresos Corrientes de Libre Destinación - ICLD (2020)]:[Otros (2020)]])</f>
        <v>0</v>
      </c>
    </row>
    <row r="136" spans="1:30" ht="60" x14ac:dyDescent="0.25">
      <c r="A136" s="8">
        <v>1</v>
      </c>
      <c r="B136" s="55" t="s">
        <v>112</v>
      </c>
      <c r="C136" s="8" t="s">
        <v>405</v>
      </c>
      <c r="D136" s="8" t="s">
        <v>406</v>
      </c>
      <c r="E136" s="8" t="s">
        <v>405</v>
      </c>
      <c r="F136" s="55" t="s">
        <v>407</v>
      </c>
      <c r="G136" s="8" t="s">
        <v>408</v>
      </c>
      <c r="H136" s="55" t="s">
        <v>409</v>
      </c>
      <c r="I136" s="9">
        <v>2301031</v>
      </c>
      <c r="J136" s="10" t="s">
        <v>418</v>
      </c>
      <c r="K136" s="9">
        <v>230103100</v>
      </c>
      <c r="L136" s="10" t="s">
        <v>421</v>
      </c>
      <c r="M136" s="12" t="s">
        <v>180</v>
      </c>
      <c r="N136" s="54" t="s">
        <v>1</v>
      </c>
      <c r="O136" s="27" t="s">
        <v>775</v>
      </c>
      <c r="P136" s="28">
        <v>0</v>
      </c>
      <c r="Q136" s="29">
        <v>100</v>
      </c>
      <c r="R136" s="38">
        <v>25</v>
      </c>
      <c r="S136" s="14">
        <f>2373238.63636364*2</f>
        <v>4746477.2727272799</v>
      </c>
      <c r="T136" s="14">
        <v>0</v>
      </c>
      <c r="U136" s="14">
        <v>0</v>
      </c>
      <c r="V136" s="14">
        <v>0</v>
      </c>
      <c r="W136" s="14">
        <v>0</v>
      </c>
      <c r="X136" s="14">
        <f>(52211250/2)/11*2</f>
        <v>4746477.2727272725</v>
      </c>
      <c r="Y136" s="14">
        <v>0</v>
      </c>
      <c r="Z136" s="14">
        <v>0</v>
      </c>
      <c r="AA136" s="14">
        <v>0</v>
      </c>
      <c r="AB136" s="14">
        <v>0</v>
      </c>
      <c r="AC136" s="14">
        <v>0</v>
      </c>
      <c r="AD136" s="32">
        <f>SUM(PlanIndicativo[[#This Row],[Ingresos Corrientes de Libre Destinación - ICLD (2020)]:[Otros (2020)]])</f>
        <v>9492954.5454545524</v>
      </c>
    </row>
    <row r="137" spans="1:30" ht="96" x14ac:dyDescent="0.25">
      <c r="A137" s="8">
        <v>1</v>
      </c>
      <c r="B137" s="55" t="s">
        <v>112</v>
      </c>
      <c r="C137" s="8" t="s">
        <v>405</v>
      </c>
      <c r="D137" s="8" t="s">
        <v>406</v>
      </c>
      <c r="E137" s="8" t="s">
        <v>405</v>
      </c>
      <c r="F137" s="55" t="s">
        <v>407</v>
      </c>
      <c r="G137" s="8" t="s">
        <v>408</v>
      </c>
      <c r="H137" s="55" t="s">
        <v>409</v>
      </c>
      <c r="I137" s="9">
        <v>2301062</v>
      </c>
      <c r="J137" s="10" t="s">
        <v>419</v>
      </c>
      <c r="K137" s="9">
        <v>230106200</v>
      </c>
      <c r="L137" s="10" t="s">
        <v>422</v>
      </c>
      <c r="M137" s="12" t="s">
        <v>180</v>
      </c>
      <c r="N137" s="54" t="s">
        <v>1</v>
      </c>
      <c r="O137" s="27" t="s">
        <v>775</v>
      </c>
      <c r="P137" s="28">
        <v>0</v>
      </c>
      <c r="Q137" s="29">
        <v>1200</v>
      </c>
      <c r="R137" s="38">
        <v>400</v>
      </c>
      <c r="S137" s="14">
        <f>2373238.63636364*2</f>
        <v>4746477.2727272799</v>
      </c>
      <c r="T137" s="14">
        <v>0</v>
      </c>
      <c r="U137" s="14">
        <v>0</v>
      </c>
      <c r="V137" s="14">
        <v>0</v>
      </c>
      <c r="W137" s="14">
        <v>0</v>
      </c>
      <c r="X137" s="14">
        <f>(52211250/2)/11*2</f>
        <v>4746477.2727272725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32">
        <f>SUM(PlanIndicativo[[#This Row],[Ingresos Corrientes de Libre Destinación - ICLD (2020)]:[Otros (2020)]])</f>
        <v>9492954.5454545524</v>
      </c>
    </row>
    <row r="138" spans="1:30" ht="108" x14ac:dyDescent="0.25">
      <c r="A138" s="8">
        <v>2</v>
      </c>
      <c r="B138" s="55" t="s">
        <v>423</v>
      </c>
      <c r="C138" s="8" t="s">
        <v>424</v>
      </c>
      <c r="D138" s="8" t="s">
        <v>16</v>
      </c>
      <c r="E138" s="8" t="s">
        <v>424</v>
      </c>
      <c r="F138" s="55" t="s">
        <v>425</v>
      </c>
      <c r="G138" s="8" t="s">
        <v>426</v>
      </c>
      <c r="H138" s="55" t="s">
        <v>427</v>
      </c>
      <c r="I138" s="9">
        <v>1702010</v>
      </c>
      <c r="J138" s="10" t="s">
        <v>428</v>
      </c>
      <c r="K138" s="9">
        <v>170201000</v>
      </c>
      <c r="L138" s="10" t="s">
        <v>434</v>
      </c>
      <c r="M138" s="12" t="s">
        <v>180</v>
      </c>
      <c r="N138" s="27" t="s">
        <v>1</v>
      </c>
      <c r="O138" s="27" t="s">
        <v>776</v>
      </c>
      <c r="P138" s="28">
        <v>0</v>
      </c>
      <c r="Q138" s="29">
        <v>500</v>
      </c>
      <c r="R138" s="38">
        <v>125</v>
      </c>
      <c r="S138" s="14">
        <v>2373238.6363636362</v>
      </c>
      <c r="T138" s="14">
        <v>0</v>
      </c>
      <c r="U138" s="14">
        <v>0</v>
      </c>
      <c r="V138" s="14">
        <v>0</v>
      </c>
      <c r="W138" s="14">
        <v>0</v>
      </c>
      <c r="X138" s="14">
        <f t="shared" ref="X138:X149" si="24">158818408/18</f>
        <v>8823244.8888888881</v>
      </c>
      <c r="Y138" s="14">
        <v>0</v>
      </c>
      <c r="Z138" s="14">
        <v>0</v>
      </c>
      <c r="AA138" s="14">
        <v>0</v>
      </c>
      <c r="AB138" s="14">
        <v>0</v>
      </c>
      <c r="AC138" s="14">
        <v>0</v>
      </c>
      <c r="AD138" s="32">
        <f>SUM(PlanIndicativo[[#This Row],[Ingresos Corrientes de Libre Destinación - ICLD (2020)]:[Otros (2020)]])</f>
        <v>11196483.525252525</v>
      </c>
    </row>
    <row r="139" spans="1:30" ht="108" x14ac:dyDescent="0.25">
      <c r="A139" s="8">
        <v>2</v>
      </c>
      <c r="B139" s="55" t="s">
        <v>423</v>
      </c>
      <c r="C139" s="8" t="s">
        <v>424</v>
      </c>
      <c r="D139" s="8" t="s">
        <v>16</v>
      </c>
      <c r="E139" s="8" t="s">
        <v>424</v>
      </c>
      <c r="F139" s="55" t="s">
        <v>425</v>
      </c>
      <c r="G139" s="8" t="s">
        <v>426</v>
      </c>
      <c r="H139" s="55" t="s">
        <v>427</v>
      </c>
      <c r="I139" s="9">
        <v>1702016</v>
      </c>
      <c r="J139" s="10" t="s">
        <v>429</v>
      </c>
      <c r="K139" s="9">
        <v>170201600</v>
      </c>
      <c r="L139" s="10" t="s">
        <v>435</v>
      </c>
      <c r="M139" s="12" t="s">
        <v>180</v>
      </c>
      <c r="N139" s="27" t="s">
        <v>1</v>
      </c>
      <c r="O139" s="27" t="s">
        <v>776</v>
      </c>
      <c r="P139" s="28">
        <v>0</v>
      </c>
      <c r="Q139" s="29">
        <v>4</v>
      </c>
      <c r="R139" s="38">
        <v>1</v>
      </c>
      <c r="S139" s="14">
        <v>2373238.6363636362</v>
      </c>
      <c r="T139" s="14">
        <v>0</v>
      </c>
      <c r="U139" s="14">
        <v>0</v>
      </c>
      <c r="V139" s="14">
        <v>0</v>
      </c>
      <c r="W139" s="14">
        <v>0</v>
      </c>
      <c r="X139" s="14">
        <f t="shared" si="24"/>
        <v>8823244.8888888881</v>
      </c>
      <c r="Y139" s="14">
        <v>0</v>
      </c>
      <c r="Z139" s="14">
        <v>0</v>
      </c>
      <c r="AA139" s="14">
        <v>0</v>
      </c>
      <c r="AB139" s="14">
        <v>0</v>
      </c>
      <c r="AC139" s="14">
        <v>0</v>
      </c>
      <c r="AD139" s="32">
        <f>SUM(PlanIndicativo[[#This Row],[Ingresos Corrientes de Libre Destinación - ICLD (2020)]:[Otros (2020)]])</f>
        <v>11196483.525252525</v>
      </c>
    </row>
    <row r="140" spans="1:30" ht="108" x14ac:dyDescent="0.25">
      <c r="A140" s="8">
        <v>2</v>
      </c>
      <c r="B140" s="55" t="s">
        <v>423</v>
      </c>
      <c r="C140" s="8" t="s">
        <v>424</v>
      </c>
      <c r="D140" s="8" t="s">
        <v>16</v>
      </c>
      <c r="E140" s="8" t="s">
        <v>424</v>
      </c>
      <c r="F140" s="55" t="s">
        <v>425</v>
      </c>
      <c r="G140" s="8" t="s">
        <v>426</v>
      </c>
      <c r="H140" s="55" t="s">
        <v>427</v>
      </c>
      <c r="I140" s="9">
        <v>1702017</v>
      </c>
      <c r="J140" s="10" t="s">
        <v>430</v>
      </c>
      <c r="K140" s="9">
        <v>170201700</v>
      </c>
      <c r="L140" s="10" t="s">
        <v>436</v>
      </c>
      <c r="M140" s="12" t="s">
        <v>180</v>
      </c>
      <c r="N140" s="27" t="s">
        <v>1</v>
      </c>
      <c r="O140" s="27" t="s">
        <v>776</v>
      </c>
      <c r="P140" s="28">
        <v>0</v>
      </c>
      <c r="Q140" s="29">
        <v>200</v>
      </c>
      <c r="R140" s="38">
        <v>50</v>
      </c>
      <c r="S140" s="14">
        <v>2373238.6363636362</v>
      </c>
      <c r="T140" s="14">
        <v>0</v>
      </c>
      <c r="U140" s="14">
        <v>0</v>
      </c>
      <c r="V140" s="14">
        <v>0</v>
      </c>
      <c r="W140" s="14">
        <v>0</v>
      </c>
      <c r="X140" s="14">
        <f t="shared" si="24"/>
        <v>8823244.8888888881</v>
      </c>
      <c r="Y140" s="14">
        <v>0</v>
      </c>
      <c r="Z140" s="14">
        <v>0</v>
      </c>
      <c r="AA140" s="14">
        <v>0</v>
      </c>
      <c r="AB140" s="14">
        <v>0</v>
      </c>
      <c r="AC140" s="14">
        <v>0</v>
      </c>
      <c r="AD140" s="32">
        <f>SUM(PlanIndicativo[[#This Row],[Ingresos Corrientes de Libre Destinación - ICLD (2020)]:[Otros (2020)]])</f>
        <v>11196483.525252525</v>
      </c>
    </row>
    <row r="141" spans="1:30" ht="108" x14ac:dyDescent="0.25">
      <c r="A141" s="8">
        <v>2</v>
      </c>
      <c r="B141" s="55" t="s">
        <v>423</v>
      </c>
      <c r="C141" s="8" t="s">
        <v>424</v>
      </c>
      <c r="D141" s="8" t="s">
        <v>16</v>
      </c>
      <c r="E141" s="8" t="s">
        <v>424</v>
      </c>
      <c r="F141" s="55" t="s">
        <v>425</v>
      </c>
      <c r="G141" s="8" t="s">
        <v>426</v>
      </c>
      <c r="H141" s="55" t="s">
        <v>427</v>
      </c>
      <c r="I141" s="9">
        <v>1702021</v>
      </c>
      <c r="J141" s="10" t="s">
        <v>431</v>
      </c>
      <c r="K141" s="9">
        <v>170202100</v>
      </c>
      <c r="L141" s="10" t="s">
        <v>437</v>
      </c>
      <c r="M141" s="12" t="s">
        <v>180</v>
      </c>
      <c r="N141" s="27" t="s">
        <v>1</v>
      </c>
      <c r="O141" s="27" t="s">
        <v>776</v>
      </c>
      <c r="P141" s="28">
        <v>0</v>
      </c>
      <c r="Q141" s="29">
        <v>80</v>
      </c>
      <c r="R141" s="38">
        <v>40</v>
      </c>
      <c r="S141" s="14">
        <v>2373238.6363636362</v>
      </c>
      <c r="T141" s="14">
        <v>0</v>
      </c>
      <c r="U141" s="14">
        <v>0</v>
      </c>
      <c r="V141" s="14">
        <v>0</v>
      </c>
      <c r="W141" s="14">
        <v>0</v>
      </c>
      <c r="X141" s="14">
        <f t="shared" si="24"/>
        <v>8823244.8888888881</v>
      </c>
      <c r="Y141" s="14">
        <v>0</v>
      </c>
      <c r="Z141" s="14">
        <v>0</v>
      </c>
      <c r="AA141" s="14">
        <v>0</v>
      </c>
      <c r="AB141" s="14">
        <v>0</v>
      </c>
      <c r="AC141" s="14">
        <v>0</v>
      </c>
      <c r="AD141" s="32">
        <f>SUM(PlanIndicativo[[#This Row],[Ingresos Corrientes de Libre Destinación - ICLD (2020)]:[Otros (2020)]])</f>
        <v>11196483.525252525</v>
      </c>
    </row>
    <row r="142" spans="1:30" ht="108" x14ac:dyDescent="0.25">
      <c r="A142" s="8">
        <v>2</v>
      </c>
      <c r="B142" s="55" t="s">
        <v>423</v>
      </c>
      <c r="C142" s="8" t="s">
        <v>424</v>
      </c>
      <c r="D142" s="8" t="s">
        <v>16</v>
      </c>
      <c r="E142" s="8" t="s">
        <v>424</v>
      </c>
      <c r="F142" s="55" t="s">
        <v>425</v>
      </c>
      <c r="G142" s="8" t="s">
        <v>426</v>
      </c>
      <c r="H142" s="55" t="s">
        <v>427</v>
      </c>
      <c r="I142" s="9">
        <v>1702025</v>
      </c>
      <c r="J142" s="10" t="s">
        <v>432</v>
      </c>
      <c r="K142" s="9">
        <v>170202500</v>
      </c>
      <c r="L142" s="10" t="s">
        <v>438</v>
      </c>
      <c r="M142" s="12" t="s">
        <v>180</v>
      </c>
      <c r="N142" s="27" t="s">
        <v>1</v>
      </c>
      <c r="O142" s="27" t="s">
        <v>776</v>
      </c>
      <c r="P142" s="28">
        <v>0</v>
      </c>
      <c r="Q142" s="29">
        <v>6</v>
      </c>
      <c r="R142" s="38">
        <v>1</v>
      </c>
      <c r="S142" s="14">
        <v>0</v>
      </c>
      <c r="T142" s="14">
        <v>0</v>
      </c>
      <c r="U142" s="14">
        <v>0</v>
      </c>
      <c r="V142" s="14">
        <v>0</v>
      </c>
      <c r="W142" s="14">
        <v>0</v>
      </c>
      <c r="X142" s="14">
        <f t="shared" si="24"/>
        <v>8823244.8888888881</v>
      </c>
      <c r="Y142" s="14">
        <v>0</v>
      </c>
      <c r="Z142" s="14">
        <v>0</v>
      </c>
      <c r="AA142" s="14">
        <v>0</v>
      </c>
      <c r="AB142" s="14">
        <v>0</v>
      </c>
      <c r="AC142" s="14">
        <v>0</v>
      </c>
      <c r="AD142" s="32">
        <f>SUM(PlanIndicativo[[#This Row],[Ingresos Corrientes de Libre Destinación - ICLD (2020)]:[Otros (2020)]])</f>
        <v>8823244.8888888881</v>
      </c>
    </row>
    <row r="143" spans="1:30" ht="108" x14ac:dyDescent="0.25">
      <c r="A143" s="8">
        <v>2</v>
      </c>
      <c r="B143" s="55" t="s">
        <v>423</v>
      </c>
      <c r="C143" s="8" t="s">
        <v>424</v>
      </c>
      <c r="D143" s="8" t="s">
        <v>16</v>
      </c>
      <c r="E143" s="8" t="s">
        <v>424</v>
      </c>
      <c r="F143" s="55" t="s">
        <v>425</v>
      </c>
      <c r="G143" s="8" t="s">
        <v>426</v>
      </c>
      <c r="H143" s="55" t="s">
        <v>427</v>
      </c>
      <c r="I143" s="9">
        <v>1702026</v>
      </c>
      <c r="J143" s="10" t="s">
        <v>433</v>
      </c>
      <c r="K143" s="9">
        <v>170202600</v>
      </c>
      <c r="L143" s="10" t="s">
        <v>439</v>
      </c>
      <c r="M143" s="12" t="s">
        <v>180</v>
      </c>
      <c r="N143" s="27" t="s">
        <v>1</v>
      </c>
      <c r="O143" s="27" t="s">
        <v>776</v>
      </c>
      <c r="P143" s="28">
        <v>0</v>
      </c>
      <c r="Q143" s="29">
        <v>4</v>
      </c>
      <c r="R143" s="38">
        <v>1</v>
      </c>
      <c r="S143" s="14">
        <v>0</v>
      </c>
      <c r="T143" s="14">
        <v>0</v>
      </c>
      <c r="U143" s="14">
        <v>0</v>
      </c>
      <c r="V143" s="14">
        <v>0</v>
      </c>
      <c r="W143" s="14">
        <v>0</v>
      </c>
      <c r="X143" s="14">
        <f t="shared" si="24"/>
        <v>8823244.8888888881</v>
      </c>
      <c r="Y143" s="14">
        <v>0</v>
      </c>
      <c r="Z143" s="14">
        <v>0</v>
      </c>
      <c r="AA143" s="14">
        <v>0</v>
      </c>
      <c r="AB143" s="14">
        <v>0</v>
      </c>
      <c r="AC143" s="14">
        <v>0</v>
      </c>
      <c r="AD143" s="32">
        <f>SUM(PlanIndicativo[[#This Row],[Ingresos Corrientes de Libre Destinación - ICLD (2020)]:[Otros (2020)]])</f>
        <v>8823244.8888888881</v>
      </c>
    </row>
    <row r="144" spans="1:30" ht="108" x14ac:dyDescent="0.25">
      <c r="A144" s="8">
        <v>2</v>
      </c>
      <c r="B144" s="55" t="s">
        <v>423</v>
      </c>
      <c r="C144" s="8" t="s">
        <v>424</v>
      </c>
      <c r="D144" s="8" t="s">
        <v>16</v>
      </c>
      <c r="E144" s="8" t="s">
        <v>424</v>
      </c>
      <c r="F144" s="55" t="s">
        <v>425</v>
      </c>
      <c r="G144" s="8" t="s">
        <v>426</v>
      </c>
      <c r="H144" s="55" t="s">
        <v>427</v>
      </c>
      <c r="I144" s="8">
        <v>1705012</v>
      </c>
      <c r="J144" s="10" t="s">
        <v>440</v>
      </c>
      <c r="K144" s="11">
        <v>170501200</v>
      </c>
      <c r="L144" s="10" t="s">
        <v>441</v>
      </c>
      <c r="M144" s="12" t="s">
        <v>180</v>
      </c>
      <c r="N144" s="27" t="s">
        <v>1</v>
      </c>
      <c r="O144" s="27" t="s">
        <v>776</v>
      </c>
      <c r="P144" s="28">
        <v>0</v>
      </c>
      <c r="Q144" s="29">
        <v>4</v>
      </c>
      <c r="R144" s="38">
        <v>1</v>
      </c>
      <c r="S144" s="14">
        <v>0</v>
      </c>
      <c r="T144" s="14">
        <v>0</v>
      </c>
      <c r="U144" s="14">
        <v>0</v>
      </c>
      <c r="V144" s="14">
        <v>0</v>
      </c>
      <c r="W144" s="14">
        <v>0</v>
      </c>
      <c r="X144" s="14">
        <f t="shared" si="24"/>
        <v>8823244.8888888881</v>
      </c>
      <c r="Y144" s="14">
        <v>0</v>
      </c>
      <c r="Z144" s="14">
        <v>0</v>
      </c>
      <c r="AA144" s="14">
        <v>0</v>
      </c>
      <c r="AB144" s="14">
        <v>0</v>
      </c>
      <c r="AC144" s="14">
        <v>0</v>
      </c>
      <c r="AD144" s="32">
        <f>SUM(PlanIndicativo[[#This Row],[Ingresos Corrientes de Libre Destinación - ICLD (2020)]:[Otros (2020)]])</f>
        <v>8823244.8888888881</v>
      </c>
    </row>
    <row r="145" spans="1:30" ht="108" x14ac:dyDescent="0.25">
      <c r="A145" s="8">
        <v>2</v>
      </c>
      <c r="B145" s="55" t="s">
        <v>423</v>
      </c>
      <c r="C145" s="8" t="s">
        <v>424</v>
      </c>
      <c r="D145" s="8" t="s">
        <v>16</v>
      </c>
      <c r="E145" s="8" t="s">
        <v>424</v>
      </c>
      <c r="F145" s="55" t="s">
        <v>425</v>
      </c>
      <c r="G145" s="8" t="s">
        <v>426</v>
      </c>
      <c r="H145" s="55" t="s">
        <v>427</v>
      </c>
      <c r="I145" s="8">
        <v>1705014</v>
      </c>
      <c r="J145" s="10" t="s">
        <v>443</v>
      </c>
      <c r="K145" s="11">
        <v>170501400</v>
      </c>
      <c r="L145" s="10" t="s">
        <v>442</v>
      </c>
      <c r="M145" s="12" t="s">
        <v>180</v>
      </c>
      <c r="N145" s="27" t="s">
        <v>1</v>
      </c>
      <c r="O145" s="27" t="s">
        <v>776</v>
      </c>
      <c r="P145" s="28">
        <v>0</v>
      </c>
      <c r="Q145" s="29">
        <v>25</v>
      </c>
      <c r="R145" s="38">
        <v>6</v>
      </c>
      <c r="S145" s="14">
        <v>0</v>
      </c>
      <c r="T145" s="14">
        <v>0</v>
      </c>
      <c r="U145" s="14">
        <v>0</v>
      </c>
      <c r="V145" s="14">
        <v>0</v>
      </c>
      <c r="W145" s="14">
        <v>0</v>
      </c>
      <c r="X145" s="14">
        <f t="shared" si="24"/>
        <v>8823244.8888888881</v>
      </c>
      <c r="Y145" s="14">
        <v>0</v>
      </c>
      <c r="Z145" s="14">
        <v>0</v>
      </c>
      <c r="AA145" s="14">
        <v>0</v>
      </c>
      <c r="AB145" s="14">
        <v>0</v>
      </c>
      <c r="AC145" s="14">
        <v>0</v>
      </c>
      <c r="AD145" s="32">
        <f>SUM(PlanIndicativo[[#This Row],[Ingresos Corrientes de Libre Destinación - ICLD (2020)]:[Otros (2020)]])</f>
        <v>8823244.8888888881</v>
      </c>
    </row>
    <row r="146" spans="1:30" ht="108" x14ac:dyDescent="0.25">
      <c r="A146" s="8">
        <v>2</v>
      </c>
      <c r="B146" s="55" t="s">
        <v>423</v>
      </c>
      <c r="C146" s="8" t="s">
        <v>424</v>
      </c>
      <c r="D146" s="8" t="s">
        <v>16</v>
      </c>
      <c r="E146" s="8" t="s">
        <v>424</v>
      </c>
      <c r="F146" s="55" t="s">
        <v>425</v>
      </c>
      <c r="G146" s="8" t="s">
        <v>426</v>
      </c>
      <c r="H146" s="55" t="s">
        <v>427</v>
      </c>
      <c r="I146" s="8">
        <v>1707019</v>
      </c>
      <c r="J146" s="10" t="s">
        <v>740</v>
      </c>
      <c r="K146" s="11">
        <v>170701900</v>
      </c>
      <c r="L146" s="10" t="s">
        <v>741</v>
      </c>
      <c r="M146" s="31" t="s">
        <v>180</v>
      </c>
      <c r="N146" s="27" t="s">
        <v>1</v>
      </c>
      <c r="O146" s="27" t="s">
        <v>776</v>
      </c>
      <c r="P146" s="23">
        <v>0</v>
      </c>
      <c r="Q146" s="25">
        <v>200</v>
      </c>
      <c r="R146" s="33">
        <v>50</v>
      </c>
      <c r="S146" s="14">
        <v>0</v>
      </c>
      <c r="T146" s="14">
        <v>0</v>
      </c>
      <c r="U146" s="14">
        <v>0</v>
      </c>
      <c r="V146" s="14">
        <v>0</v>
      </c>
      <c r="W146" s="14">
        <v>0</v>
      </c>
      <c r="X146" s="14">
        <f t="shared" si="24"/>
        <v>8823244.8888888881</v>
      </c>
      <c r="Y146" s="14">
        <v>0</v>
      </c>
      <c r="Z146" s="14">
        <v>0</v>
      </c>
      <c r="AA146" s="14">
        <v>0</v>
      </c>
      <c r="AB146" s="14">
        <v>0</v>
      </c>
      <c r="AC146" s="14">
        <v>0</v>
      </c>
      <c r="AD146" s="32">
        <f>SUM(PlanIndicativo[[#This Row],[Ingresos Corrientes de Libre Destinación - ICLD (2020)]:[Otros (2020)]])</f>
        <v>8823244.8888888881</v>
      </c>
    </row>
    <row r="147" spans="1:30" ht="108" x14ac:dyDescent="0.25">
      <c r="A147" s="8">
        <v>2</v>
      </c>
      <c r="B147" s="55" t="s">
        <v>423</v>
      </c>
      <c r="C147" s="8" t="s">
        <v>424</v>
      </c>
      <c r="D147" s="8" t="s">
        <v>16</v>
      </c>
      <c r="E147" s="8" t="s">
        <v>424</v>
      </c>
      <c r="F147" s="55" t="s">
        <v>425</v>
      </c>
      <c r="G147" s="8" t="s">
        <v>426</v>
      </c>
      <c r="H147" s="55" t="s">
        <v>427</v>
      </c>
      <c r="I147" s="8">
        <v>1707042</v>
      </c>
      <c r="J147" s="10" t="s">
        <v>738</v>
      </c>
      <c r="K147" s="11">
        <v>170704200</v>
      </c>
      <c r="L147" s="10" t="s">
        <v>739</v>
      </c>
      <c r="M147" s="31" t="s">
        <v>180</v>
      </c>
      <c r="N147" s="27" t="s">
        <v>1</v>
      </c>
      <c r="O147" s="27" t="s">
        <v>776</v>
      </c>
      <c r="P147" s="25">
        <v>28000</v>
      </c>
      <c r="Q147" s="25">
        <v>28000</v>
      </c>
      <c r="R147" s="33">
        <v>7000</v>
      </c>
      <c r="S147" s="14">
        <v>0</v>
      </c>
      <c r="T147" s="14">
        <v>0</v>
      </c>
      <c r="U147" s="14">
        <v>0</v>
      </c>
      <c r="V147" s="14">
        <v>0</v>
      </c>
      <c r="W147" s="14">
        <v>0</v>
      </c>
      <c r="X147" s="14">
        <f t="shared" si="24"/>
        <v>8823244.8888888881</v>
      </c>
      <c r="Y147" s="14">
        <v>0</v>
      </c>
      <c r="Z147" s="14">
        <v>0</v>
      </c>
      <c r="AA147" s="14">
        <v>0</v>
      </c>
      <c r="AB147" s="14">
        <v>0</v>
      </c>
      <c r="AC147" s="14">
        <v>0</v>
      </c>
      <c r="AD147" s="32">
        <f>SUM(PlanIndicativo[[#This Row],[Ingresos Corrientes de Libre Destinación - ICLD (2020)]:[Otros (2020)]])</f>
        <v>8823244.8888888881</v>
      </c>
    </row>
    <row r="148" spans="1:30" ht="108" x14ac:dyDescent="0.25">
      <c r="A148" s="8">
        <v>2</v>
      </c>
      <c r="B148" s="55" t="s">
        <v>423</v>
      </c>
      <c r="C148" s="8" t="s">
        <v>424</v>
      </c>
      <c r="D148" s="8" t="s">
        <v>16</v>
      </c>
      <c r="E148" s="8" t="s">
        <v>424</v>
      </c>
      <c r="F148" s="55" t="s">
        <v>425</v>
      </c>
      <c r="G148" s="8" t="s">
        <v>445</v>
      </c>
      <c r="H148" s="55" t="s">
        <v>444</v>
      </c>
      <c r="I148" s="9">
        <v>1707043</v>
      </c>
      <c r="J148" s="10" t="s">
        <v>446</v>
      </c>
      <c r="K148" s="9">
        <v>170704300</v>
      </c>
      <c r="L148" s="10" t="s">
        <v>449</v>
      </c>
      <c r="M148" s="12" t="s">
        <v>180</v>
      </c>
      <c r="N148" s="27" t="s">
        <v>1</v>
      </c>
      <c r="O148" s="27" t="s">
        <v>776</v>
      </c>
      <c r="P148" s="28">
        <v>0</v>
      </c>
      <c r="Q148" s="29">
        <v>500</v>
      </c>
      <c r="R148" s="38">
        <v>125</v>
      </c>
      <c r="S148" s="14">
        <v>0</v>
      </c>
      <c r="T148" s="14">
        <v>0</v>
      </c>
      <c r="U148" s="14">
        <v>0</v>
      </c>
      <c r="V148" s="14">
        <v>0</v>
      </c>
      <c r="W148" s="14">
        <v>0</v>
      </c>
      <c r="X148" s="14">
        <f t="shared" si="24"/>
        <v>8823244.8888888881</v>
      </c>
      <c r="Y148" s="14">
        <v>0</v>
      </c>
      <c r="Z148" s="14">
        <v>0</v>
      </c>
      <c r="AA148" s="14">
        <v>0</v>
      </c>
      <c r="AB148" s="14">
        <v>0</v>
      </c>
      <c r="AC148" s="14">
        <v>0</v>
      </c>
      <c r="AD148" s="32">
        <f>SUM(PlanIndicativo[[#This Row],[Ingresos Corrientes de Libre Destinación - ICLD (2020)]:[Otros (2020)]])</f>
        <v>8823244.8888888881</v>
      </c>
    </row>
    <row r="149" spans="1:30" ht="108" x14ac:dyDescent="0.25">
      <c r="A149" s="8">
        <v>2</v>
      </c>
      <c r="B149" s="55" t="s">
        <v>423</v>
      </c>
      <c r="C149" s="8" t="s">
        <v>424</v>
      </c>
      <c r="D149" s="8" t="s">
        <v>16</v>
      </c>
      <c r="E149" s="8" t="s">
        <v>424</v>
      </c>
      <c r="F149" s="55" t="s">
        <v>425</v>
      </c>
      <c r="G149" s="8" t="s">
        <v>445</v>
      </c>
      <c r="H149" s="55" t="s">
        <v>444</v>
      </c>
      <c r="I149" s="9">
        <v>1707050</v>
      </c>
      <c r="J149" s="10" t="s">
        <v>742</v>
      </c>
      <c r="K149" s="11">
        <v>170705000</v>
      </c>
      <c r="L149" s="10" t="s">
        <v>743</v>
      </c>
      <c r="M149" s="31" t="s">
        <v>180</v>
      </c>
      <c r="N149" s="27" t="s">
        <v>1</v>
      </c>
      <c r="O149" s="27" t="s">
        <v>776</v>
      </c>
      <c r="P149" s="23">
        <v>0</v>
      </c>
      <c r="Q149" s="25">
        <v>100</v>
      </c>
      <c r="R149" s="33">
        <v>25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f t="shared" si="24"/>
        <v>8823244.8888888881</v>
      </c>
      <c r="Y149" s="14">
        <v>0</v>
      </c>
      <c r="Z149" s="14">
        <v>0</v>
      </c>
      <c r="AA149" s="14">
        <v>0</v>
      </c>
      <c r="AB149" s="14">
        <v>0</v>
      </c>
      <c r="AC149" s="14">
        <v>0</v>
      </c>
      <c r="AD149" s="32">
        <f>SUM(PlanIndicativo[[#This Row],[Ingresos Corrientes de Libre Destinación - ICLD (2020)]:[Otros (2020)]])</f>
        <v>8823244.8888888881</v>
      </c>
    </row>
    <row r="150" spans="1:30" ht="108" x14ac:dyDescent="0.25">
      <c r="A150" s="8">
        <v>2</v>
      </c>
      <c r="B150" s="55" t="s">
        <v>423</v>
      </c>
      <c r="C150" s="8" t="s">
        <v>424</v>
      </c>
      <c r="D150" s="8" t="s">
        <v>16</v>
      </c>
      <c r="E150" s="8" t="s">
        <v>424</v>
      </c>
      <c r="F150" s="55" t="s">
        <v>425</v>
      </c>
      <c r="G150" s="8" t="s">
        <v>445</v>
      </c>
      <c r="H150" s="55" t="s">
        <v>444</v>
      </c>
      <c r="I150" s="9">
        <v>1708016</v>
      </c>
      <c r="J150" s="10" t="s">
        <v>447</v>
      </c>
      <c r="K150" s="9">
        <v>170801600</v>
      </c>
      <c r="L150" s="10" t="s">
        <v>450</v>
      </c>
      <c r="M150" s="12" t="s">
        <v>180</v>
      </c>
      <c r="N150" s="27" t="s">
        <v>1</v>
      </c>
      <c r="O150" s="27" t="s">
        <v>776</v>
      </c>
      <c r="P150" s="28">
        <v>0</v>
      </c>
      <c r="Q150" s="29">
        <v>2</v>
      </c>
      <c r="R150" s="38">
        <v>0</v>
      </c>
      <c r="S150" s="14">
        <v>0</v>
      </c>
      <c r="T150" s="14">
        <v>0</v>
      </c>
      <c r="U150" s="14">
        <v>0</v>
      </c>
      <c r="V150" s="14">
        <v>0</v>
      </c>
      <c r="W150" s="14">
        <v>0</v>
      </c>
      <c r="X150" s="14">
        <v>0</v>
      </c>
      <c r="Y150" s="14">
        <v>0</v>
      </c>
      <c r="Z150" s="14">
        <v>0</v>
      </c>
      <c r="AA150" s="14">
        <v>0</v>
      </c>
      <c r="AB150" s="14">
        <v>0</v>
      </c>
      <c r="AC150" s="14">
        <v>0</v>
      </c>
      <c r="AD150" s="32">
        <f>SUM(PlanIndicativo[[#This Row],[Ingresos Corrientes de Libre Destinación - ICLD (2020)]:[Otros (2020)]])</f>
        <v>0</v>
      </c>
    </row>
    <row r="151" spans="1:30" ht="108" x14ac:dyDescent="0.25">
      <c r="A151" s="8">
        <v>2</v>
      </c>
      <c r="B151" s="55" t="s">
        <v>423</v>
      </c>
      <c r="C151" s="8" t="s">
        <v>424</v>
      </c>
      <c r="D151" s="8" t="s">
        <v>16</v>
      </c>
      <c r="E151" s="8" t="s">
        <v>424</v>
      </c>
      <c r="F151" s="55" t="s">
        <v>425</v>
      </c>
      <c r="G151" s="8" t="s">
        <v>445</v>
      </c>
      <c r="H151" s="55" t="s">
        <v>444</v>
      </c>
      <c r="I151" s="9">
        <v>1708038</v>
      </c>
      <c r="J151" s="10" t="s">
        <v>448</v>
      </c>
      <c r="K151" s="9">
        <v>170803800</v>
      </c>
      <c r="L151" s="10" t="s">
        <v>451</v>
      </c>
      <c r="M151" s="12" t="s">
        <v>180</v>
      </c>
      <c r="N151" s="27" t="s">
        <v>1</v>
      </c>
      <c r="O151" s="27" t="s">
        <v>776</v>
      </c>
      <c r="P151" s="28">
        <v>0</v>
      </c>
      <c r="Q151" s="29">
        <v>800</v>
      </c>
      <c r="R151" s="38">
        <v>200</v>
      </c>
      <c r="S151" s="14">
        <v>0</v>
      </c>
      <c r="T151" s="14">
        <v>0</v>
      </c>
      <c r="U151" s="14">
        <v>0</v>
      </c>
      <c r="V151" s="14">
        <v>0</v>
      </c>
      <c r="W151" s="14">
        <v>0</v>
      </c>
      <c r="X151" s="14">
        <f>158818408/18*2</f>
        <v>17646489.777777776</v>
      </c>
      <c r="Y151" s="14">
        <v>0</v>
      </c>
      <c r="Z151" s="14">
        <v>0</v>
      </c>
      <c r="AA151" s="14">
        <v>0</v>
      </c>
      <c r="AB151" s="14">
        <v>0</v>
      </c>
      <c r="AC151" s="14">
        <v>0</v>
      </c>
      <c r="AD151" s="32">
        <f>SUM(PlanIndicativo[[#This Row],[Ingresos Corrientes de Libre Destinación - ICLD (2020)]:[Otros (2020)]])</f>
        <v>17646489.777777776</v>
      </c>
    </row>
    <row r="152" spans="1:30" ht="108" x14ac:dyDescent="0.25">
      <c r="A152" s="8">
        <v>2</v>
      </c>
      <c r="B152" s="55" t="s">
        <v>423</v>
      </c>
      <c r="C152" s="8" t="s">
        <v>424</v>
      </c>
      <c r="D152" s="8" t="s">
        <v>16</v>
      </c>
      <c r="E152" s="8" t="s">
        <v>424</v>
      </c>
      <c r="F152" s="55" t="s">
        <v>425</v>
      </c>
      <c r="G152" s="8" t="s">
        <v>445</v>
      </c>
      <c r="H152" s="55" t="s">
        <v>444</v>
      </c>
      <c r="I152" s="9">
        <v>1708041</v>
      </c>
      <c r="J152" s="10" t="s">
        <v>744</v>
      </c>
      <c r="K152" s="11">
        <v>170804100</v>
      </c>
      <c r="L152" s="10" t="s">
        <v>745</v>
      </c>
      <c r="M152" s="31" t="s">
        <v>180</v>
      </c>
      <c r="N152" s="27" t="s">
        <v>1</v>
      </c>
      <c r="O152" s="27" t="s">
        <v>776</v>
      </c>
      <c r="P152" s="23">
        <v>0</v>
      </c>
      <c r="Q152" s="25">
        <v>100</v>
      </c>
      <c r="R152" s="33">
        <v>25</v>
      </c>
      <c r="S152" s="14">
        <v>0</v>
      </c>
      <c r="T152" s="14">
        <v>0</v>
      </c>
      <c r="U152" s="14">
        <v>0</v>
      </c>
      <c r="V152" s="14">
        <v>0</v>
      </c>
      <c r="W152" s="14">
        <v>0</v>
      </c>
      <c r="X152" s="14">
        <f>158818408/18*2</f>
        <v>17646489.777777776</v>
      </c>
      <c r="Y152" s="14">
        <v>0</v>
      </c>
      <c r="Z152" s="14">
        <v>0</v>
      </c>
      <c r="AA152" s="14">
        <v>0</v>
      </c>
      <c r="AB152" s="14">
        <v>0</v>
      </c>
      <c r="AC152" s="14">
        <v>0</v>
      </c>
      <c r="AD152" s="32">
        <f>SUM(PlanIndicativo[[#This Row],[Ingresos Corrientes de Libre Destinación - ICLD (2020)]:[Otros (2020)]])</f>
        <v>17646489.777777776</v>
      </c>
    </row>
    <row r="153" spans="1:30" ht="108" x14ac:dyDescent="0.25">
      <c r="A153" s="8">
        <v>2</v>
      </c>
      <c r="B153" s="55" t="s">
        <v>423</v>
      </c>
      <c r="C153" s="8" t="s">
        <v>424</v>
      </c>
      <c r="D153" s="8" t="s">
        <v>16</v>
      </c>
      <c r="E153" s="8" t="s">
        <v>424</v>
      </c>
      <c r="F153" s="55" t="s">
        <v>425</v>
      </c>
      <c r="G153" s="8" t="s">
        <v>445</v>
      </c>
      <c r="H153" s="55" t="s">
        <v>444</v>
      </c>
      <c r="I153" s="9">
        <v>1709059</v>
      </c>
      <c r="J153" s="10" t="s">
        <v>746</v>
      </c>
      <c r="K153" s="11">
        <v>170905900</v>
      </c>
      <c r="L153" s="10" t="s">
        <v>746</v>
      </c>
      <c r="M153" s="31" t="s">
        <v>180</v>
      </c>
      <c r="N153" s="27" t="s">
        <v>1</v>
      </c>
      <c r="O153" s="27" t="s">
        <v>776</v>
      </c>
      <c r="P153" s="23">
        <v>0</v>
      </c>
      <c r="Q153" s="25">
        <v>1</v>
      </c>
      <c r="R153" s="33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32">
        <f>SUM(PlanIndicativo[[#This Row],[Ingresos Corrientes de Libre Destinación - ICLD (2020)]:[Otros (2020)]])</f>
        <v>0</v>
      </c>
    </row>
    <row r="154" spans="1:30" ht="108" x14ac:dyDescent="0.25">
      <c r="A154" s="8">
        <v>2</v>
      </c>
      <c r="B154" s="55" t="s">
        <v>423</v>
      </c>
      <c r="C154" s="8" t="s">
        <v>424</v>
      </c>
      <c r="D154" s="8" t="s">
        <v>16</v>
      </c>
      <c r="E154" s="8" t="s">
        <v>424</v>
      </c>
      <c r="F154" s="55" t="s">
        <v>425</v>
      </c>
      <c r="G154" s="8" t="s">
        <v>445</v>
      </c>
      <c r="H154" s="55" t="s">
        <v>444</v>
      </c>
      <c r="I154" s="9">
        <v>1709093</v>
      </c>
      <c r="J154" s="10" t="s">
        <v>747</v>
      </c>
      <c r="K154" s="11">
        <v>170909300</v>
      </c>
      <c r="L154" s="10" t="s">
        <v>748</v>
      </c>
      <c r="M154" s="31" t="s">
        <v>180</v>
      </c>
      <c r="N154" s="27" t="s">
        <v>1</v>
      </c>
      <c r="O154" s="27" t="s">
        <v>776</v>
      </c>
      <c r="P154" s="23">
        <v>0</v>
      </c>
      <c r="Q154" s="25">
        <v>1</v>
      </c>
      <c r="R154" s="33">
        <v>0</v>
      </c>
      <c r="S154" s="14">
        <v>0</v>
      </c>
      <c r="T154" s="14">
        <v>0</v>
      </c>
      <c r="U154" s="14">
        <v>0</v>
      </c>
      <c r="V154" s="14">
        <v>0</v>
      </c>
      <c r="W154" s="14">
        <v>0</v>
      </c>
      <c r="X154" s="14">
        <v>0</v>
      </c>
      <c r="Y154" s="14">
        <v>0</v>
      </c>
      <c r="Z154" s="14">
        <v>0</v>
      </c>
      <c r="AA154" s="14">
        <v>0</v>
      </c>
      <c r="AB154" s="14">
        <v>0</v>
      </c>
      <c r="AC154" s="14">
        <v>0</v>
      </c>
      <c r="AD154" s="32">
        <f>SUM(PlanIndicativo[[#This Row],[Ingresos Corrientes de Libre Destinación - ICLD (2020)]:[Otros (2020)]])</f>
        <v>0</v>
      </c>
    </row>
    <row r="155" spans="1:30" ht="108" x14ac:dyDescent="0.25">
      <c r="A155" s="8">
        <v>2</v>
      </c>
      <c r="B155" s="55" t="s">
        <v>423</v>
      </c>
      <c r="C155" s="8" t="s">
        <v>424</v>
      </c>
      <c r="D155" s="8" t="s">
        <v>16</v>
      </c>
      <c r="E155" s="8" t="s">
        <v>424</v>
      </c>
      <c r="F155" s="55" t="s">
        <v>425</v>
      </c>
      <c r="G155" s="8" t="s">
        <v>445</v>
      </c>
      <c r="H155" s="55" t="s">
        <v>444</v>
      </c>
      <c r="I155" s="9">
        <v>1709096</v>
      </c>
      <c r="J155" s="10" t="s">
        <v>121</v>
      </c>
      <c r="K155" s="9">
        <v>170909600</v>
      </c>
      <c r="L155" s="10" t="s">
        <v>452</v>
      </c>
      <c r="M155" s="12" t="s">
        <v>180</v>
      </c>
      <c r="N155" s="27" t="s">
        <v>1</v>
      </c>
      <c r="O155" s="27" t="s">
        <v>776</v>
      </c>
      <c r="P155" s="28">
        <v>0</v>
      </c>
      <c r="Q155" s="29">
        <v>2</v>
      </c>
      <c r="R155" s="38">
        <v>1</v>
      </c>
      <c r="S155" s="14">
        <v>0</v>
      </c>
      <c r="T155" s="14">
        <v>0</v>
      </c>
      <c r="U155" s="14">
        <v>0</v>
      </c>
      <c r="V155" s="14">
        <v>0</v>
      </c>
      <c r="W155" s="14">
        <v>0</v>
      </c>
      <c r="X155" s="14">
        <f>158818408/18*2</f>
        <v>17646489.777777776</v>
      </c>
      <c r="Y155" s="14">
        <v>0</v>
      </c>
      <c r="Z155" s="14">
        <v>0</v>
      </c>
      <c r="AA155" s="14">
        <v>0</v>
      </c>
      <c r="AB155" s="14">
        <v>0</v>
      </c>
      <c r="AC155" s="14">
        <v>0</v>
      </c>
      <c r="AD155" s="32">
        <f>SUM(PlanIndicativo[[#This Row],[Ingresos Corrientes de Libre Destinación - ICLD (2020)]:[Otros (2020)]])</f>
        <v>17646489.777777776</v>
      </c>
    </row>
    <row r="156" spans="1:30" ht="60" x14ac:dyDescent="0.25">
      <c r="A156" s="8">
        <v>2</v>
      </c>
      <c r="B156" s="55" t="s">
        <v>423</v>
      </c>
      <c r="C156" s="8" t="s">
        <v>453</v>
      </c>
      <c r="D156" s="8" t="s">
        <v>39</v>
      </c>
      <c r="E156" s="8" t="s">
        <v>453</v>
      </c>
      <c r="F156" s="55" t="s">
        <v>454</v>
      </c>
      <c r="G156" s="8" t="s">
        <v>455</v>
      </c>
      <c r="H156" s="55" t="s">
        <v>456</v>
      </c>
      <c r="I156" s="9">
        <v>2402006</v>
      </c>
      <c r="J156" s="10" t="s">
        <v>457</v>
      </c>
      <c r="K156" s="9">
        <v>240200600</v>
      </c>
      <c r="L156" s="10" t="s">
        <v>457</v>
      </c>
      <c r="M156" s="12" t="s">
        <v>412</v>
      </c>
      <c r="N156" s="27" t="s">
        <v>1</v>
      </c>
      <c r="O156" s="27" t="s">
        <v>778</v>
      </c>
      <c r="P156" s="28">
        <v>0</v>
      </c>
      <c r="Q156" s="29">
        <v>12</v>
      </c>
      <c r="R156" s="38">
        <v>3</v>
      </c>
      <c r="S156" s="14">
        <f>53185000/17*2</f>
        <v>6257058.823529412</v>
      </c>
      <c r="T156" s="14">
        <v>0</v>
      </c>
      <c r="U156" s="14">
        <v>0</v>
      </c>
      <c r="V156" s="14">
        <v>0</v>
      </c>
      <c r="W156" s="14">
        <v>0</v>
      </c>
      <c r="X156" s="14">
        <f>85000000/17*2</f>
        <v>10000000</v>
      </c>
      <c r="Y156" s="14">
        <v>0</v>
      </c>
      <c r="Z156" s="14">
        <v>0</v>
      </c>
      <c r="AA156" s="14">
        <v>0</v>
      </c>
      <c r="AB156" s="14">
        <v>0</v>
      </c>
      <c r="AC156" s="14">
        <v>0</v>
      </c>
      <c r="AD156" s="32">
        <f>SUM(PlanIndicativo[[#This Row],[Ingresos Corrientes de Libre Destinación - ICLD (2020)]:[Otros (2020)]])</f>
        <v>16257058.823529411</v>
      </c>
    </row>
    <row r="157" spans="1:30" ht="60" x14ac:dyDescent="0.25">
      <c r="A157" s="8">
        <v>2</v>
      </c>
      <c r="B157" s="55" t="s">
        <v>423</v>
      </c>
      <c r="C157" s="8" t="s">
        <v>453</v>
      </c>
      <c r="D157" s="8" t="s">
        <v>39</v>
      </c>
      <c r="E157" s="8" t="s">
        <v>453</v>
      </c>
      <c r="F157" s="55" t="s">
        <v>454</v>
      </c>
      <c r="G157" s="8" t="s">
        <v>455</v>
      </c>
      <c r="H157" s="55" t="s">
        <v>456</v>
      </c>
      <c r="I157" s="9">
        <v>2402015</v>
      </c>
      <c r="J157" s="10" t="s">
        <v>458</v>
      </c>
      <c r="K157" s="9">
        <v>240201500</v>
      </c>
      <c r="L157" s="10" t="s">
        <v>470</v>
      </c>
      <c r="M157" s="12" t="s">
        <v>180</v>
      </c>
      <c r="N157" s="27" t="s">
        <v>1</v>
      </c>
      <c r="O157" s="27" t="s">
        <v>778</v>
      </c>
      <c r="P157" s="28">
        <v>0</v>
      </c>
      <c r="Q157" s="29">
        <v>1</v>
      </c>
      <c r="R157" s="38">
        <v>0</v>
      </c>
      <c r="S157" s="14">
        <v>0</v>
      </c>
      <c r="T157" s="14">
        <v>0</v>
      </c>
      <c r="U157" s="14">
        <v>0</v>
      </c>
      <c r="V157" s="14">
        <v>0</v>
      </c>
      <c r="W157" s="14">
        <v>0</v>
      </c>
      <c r="X157" s="14">
        <v>0</v>
      </c>
      <c r="Y157" s="14">
        <v>0</v>
      </c>
      <c r="Z157" s="14">
        <v>0</v>
      </c>
      <c r="AA157" s="14">
        <v>0</v>
      </c>
      <c r="AB157" s="14">
        <v>0</v>
      </c>
      <c r="AC157" s="14">
        <v>0</v>
      </c>
      <c r="AD157" s="32">
        <f>SUM(PlanIndicativo[[#This Row],[Ingresos Corrientes de Libre Destinación - ICLD (2020)]:[Otros (2020)]])</f>
        <v>0</v>
      </c>
    </row>
    <row r="158" spans="1:30" ht="60" x14ac:dyDescent="0.25">
      <c r="A158" s="8">
        <v>2</v>
      </c>
      <c r="B158" s="55" t="s">
        <v>423</v>
      </c>
      <c r="C158" s="8" t="s">
        <v>453</v>
      </c>
      <c r="D158" s="8" t="s">
        <v>39</v>
      </c>
      <c r="E158" s="8" t="s">
        <v>453</v>
      </c>
      <c r="F158" s="55" t="s">
        <v>454</v>
      </c>
      <c r="G158" s="8" t="s">
        <v>455</v>
      </c>
      <c r="H158" s="55" t="s">
        <v>456</v>
      </c>
      <c r="I158" s="9">
        <v>2402018</v>
      </c>
      <c r="J158" s="10" t="s">
        <v>459</v>
      </c>
      <c r="K158" s="9">
        <v>240201800</v>
      </c>
      <c r="L158" s="10" t="s">
        <v>471</v>
      </c>
      <c r="M158" s="12" t="s">
        <v>412</v>
      </c>
      <c r="N158" s="27" t="s">
        <v>1</v>
      </c>
      <c r="O158" s="27" t="s">
        <v>778</v>
      </c>
      <c r="P158" s="28">
        <v>0</v>
      </c>
      <c r="Q158" s="29">
        <v>2</v>
      </c>
      <c r="R158" s="38">
        <v>0.2</v>
      </c>
      <c r="S158" s="14">
        <f>53185000/17*2</f>
        <v>6257058.823529412</v>
      </c>
      <c r="T158" s="14">
        <v>0</v>
      </c>
      <c r="U158" s="14">
        <v>0</v>
      </c>
      <c r="V158" s="14">
        <v>0</v>
      </c>
      <c r="W158" s="14">
        <v>0</v>
      </c>
      <c r="X158" s="14">
        <v>1000000</v>
      </c>
      <c r="Y158" s="14">
        <v>0</v>
      </c>
      <c r="Z158" s="14">
        <v>0</v>
      </c>
      <c r="AA158" s="14">
        <v>0</v>
      </c>
      <c r="AB158" s="14">
        <v>0</v>
      </c>
      <c r="AC158" s="14">
        <v>0</v>
      </c>
      <c r="AD158" s="32">
        <f>SUM(PlanIndicativo[[#This Row],[Ingresos Corrientes de Libre Destinación - ICLD (2020)]:[Otros (2020)]])</f>
        <v>7257058.823529412</v>
      </c>
    </row>
    <row r="159" spans="1:30" ht="60" x14ac:dyDescent="0.25">
      <c r="A159" s="8">
        <v>2</v>
      </c>
      <c r="B159" s="55" t="s">
        <v>423</v>
      </c>
      <c r="C159" s="8" t="s">
        <v>453</v>
      </c>
      <c r="D159" s="8" t="s">
        <v>39</v>
      </c>
      <c r="E159" s="8" t="s">
        <v>453</v>
      </c>
      <c r="F159" s="55" t="s">
        <v>454</v>
      </c>
      <c r="G159" s="8" t="s">
        <v>455</v>
      </c>
      <c r="H159" s="55" t="s">
        <v>456</v>
      </c>
      <c r="I159" s="9">
        <v>2402019</v>
      </c>
      <c r="J159" s="10" t="s">
        <v>460</v>
      </c>
      <c r="K159" s="9">
        <v>240201900</v>
      </c>
      <c r="L159" s="10" t="s">
        <v>472</v>
      </c>
      <c r="M159" s="12" t="s">
        <v>180</v>
      </c>
      <c r="N159" s="27" t="s">
        <v>1</v>
      </c>
      <c r="O159" s="27" t="s">
        <v>778</v>
      </c>
      <c r="P159" s="28">
        <v>0</v>
      </c>
      <c r="Q159" s="29">
        <v>1</v>
      </c>
      <c r="R159" s="38">
        <v>0</v>
      </c>
      <c r="S159" s="14">
        <v>0</v>
      </c>
      <c r="T159" s="14">
        <v>0</v>
      </c>
      <c r="U159" s="14">
        <v>0</v>
      </c>
      <c r="V159" s="14">
        <v>0</v>
      </c>
      <c r="W159" s="14">
        <v>0</v>
      </c>
      <c r="X159" s="14">
        <v>0</v>
      </c>
      <c r="Y159" s="14">
        <v>0</v>
      </c>
      <c r="Z159" s="14">
        <v>0</v>
      </c>
      <c r="AA159" s="14">
        <v>0</v>
      </c>
      <c r="AB159" s="14">
        <v>0</v>
      </c>
      <c r="AC159" s="14">
        <v>0</v>
      </c>
      <c r="AD159" s="32">
        <f>SUM(PlanIndicativo[[#This Row],[Ingresos Corrientes de Libre Destinación - ICLD (2020)]:[Otros (2020)]])</f>
        <v>0</v>
      </c>
    </row>
    <row r="160" spans="1:30" ht="60" x14ac:dyDescent="0.25">
      <c r="A160" s="8">
        <v>2</v>
      </c>
      <c r="B160" s="55" t="s">
        <v>423</v>
      </c>
      <c r="C160" s="8" t="s">
        <v>453</v>
      </c>
      <c r="D160" s="8" t="s">
        <v>39</v>
      </c>
      <c r="E160" s="8" t="s">
        <v>453</v>
      </c>
      <c r="F160" s="55" t="s">
        <v>454</v>
      </c>
      <c r="G160" s="8" t="s">
        <v>455</v>
      </c>
      <c r="H160" s="55" t="s">
        <v>456</v>
      </c>
      <c r="I160" s="9">
        <v>2402042</v>
      </c>
      <c r="J160" s="10" t="s">
        <v>461</v>
      </c>
      <c r="K160" s="9">
        <v>240204200</v>
      </c>
      <c r="L160" s="10" t="s">
        <v>473</v>
      </c>
      <c r="M160" s="12" t="s">
        <v>474</v>
      </c>
      <c r="N160" s="27" t="s">
        <v>1</v>
      </c>
      <c r="O160" s="27" t="s">
        <v>778</v>
      </c>
      <c r="P160" s="28">
        <v>0</v>
      </c>
      <c r="Q160" s="29">
        <v>1500</v>
      </c>
      <c r="R160" s="38">
        <v>200</v>
      </c>
      <c r="S160" s="14">
        <f>53185000/17*2</f>
        <v>6257058.823529412</v>
      </c>
      <c r="T160" s="14">
        <v>0</v>
      </c>
      <c r="U160" s="14">
        <v>0</v>
      </c>
      <c r="V160" s="14">
        <v>0</v>
      </c>
      <c r="W160" s="14">
        <v>0</v>
      </c>
      <c r="X160" s="14">
        <v>19000000</v>
      </c>
      <c r="Y160" s="14">
        <v>0</v>
      </c>
      <c r="Z160" s="14">
        <v>0</v>
      </c>
      <c r="AA160" s="14">
        <v>0</v>
      </c>
      <c r="AB160" s="14">
        <v>0</v>
      </c>
      <c r="AC160" s="14">
        <v>0</v>
      </c>
      <c r="AD160" s="32">
        <f>SUM(PlanIndicativo[[#This Row],[Ingresos Corrientes de Libre Destinación - ICLD (2020)]:[Otros (2020)]])</f>
        <v>25257058.823529411</v>
      </c>
    </row>
    <row r="161" spans="1:30" ht="60" x14ac:dyDescent="0.25">
      <c r="A161" s="8">
        <v>2</v>
      </c>
      <c r="B161" s="55" t="s">
        <v>423</v>
      </c>
      <c r="C161" s="8" t="s">
        <v>453</v>
      </c>
      <c r="D161" s="8" t="s">
        <v>39</v>
      </c>
      <c r="E161" s="8" t="s">
        <v>453</v>
      </c>
      <c r="F161" s="55" t="s">
        <v>454</v>
      </c>
      <c r="G161" s="8" t="s">
        <v>455</v>
      </c>
      <c r="H161" s="55" t="s">
        <v>456</v>
      </c>
      <c r="I161" s="9">
        <v>2402044</v>
      </c>
      <c r="J161" s="10" t="s">
        <v>462</v>
      </c>
      <c r="K161" s="9">
        <v>240204400</v>
      </c>
      <c r="L161" s="10" t="s">
        <v>475</v>
      </c>
      <c r="M161" s="12" t="s">
        <v>180</v>
      </c>
      <c r="N161" s="27" t="s">
        <v>1</v>
      </c>
      <c r="O161" s="27" t="s">
        <v>778</v>
      </c>
      <c r="P161" s="28">
        <v>0</v>
      </c>
      <c r="Q161" s="29">
        <v>1</v>
      </c>
      <c r="R161" s="38">
        <v>0</v>
      </c>
      <c r="S161" s="14">
        <v>0</v>
      </c>
      <c r="T161" s="14">
        <v>0</v>
      </c>
      <c r="U161" s="14">
        <v>0</v>
      </c>
      <c r="V161" s="14">
        <v>0</v>
      </c>
      <c r="W161" s="14">
        <v>0</v>
      </c>
      <c r="X161" s="14">
        <v>0</v>
      </c>
      <c r="Y161" s="14">
        <v>0</v>
      </c>
      <c r="Z161" s="14">
        <v>0</v>
      </c>
      <c r="AA161" s="14">
        <v>0</v>
      </c>
      <c r="AB161" s="14">
        <v>0</v>
      </c>
      <c r="AC161" s="14">
        <v>0</v>
      </c>
      <c r="AD161" s="32">
        <f>SUM(PlanIndicativo[[#This Row],[Ingresos Corrientes de Libre Destinación - ICLD (2020)]:[Otros (2020)]])</f>
        <v>0</v>
      </c>
    </row>
    <row r="162" spans="1:30" ht="60" x14ac:dyDescent="0.25">
      <c r="A162" s="8">
        <v>2</v>
      </c>
      <c r="B162" s="55" t="s">
        <v>423</v>
      </c>
      <c r="C162" s="8" t="s">
        <v>453</v>
      </c>
      <c r="D162" s="8" t="s">
        <v>39</v>
      </c>
      <c r="E162" s="8" t="s">
        <v>453</v>
      </c>
      <c r="F162" s="55" t="s">
        <v>454</v>
      </c>
      <c r="G162" s="8" t="s">
        <v>455</v>
      </c>
      <c r="H162" s="55" t="s">
        <v>456</v>
      </c>
      <c r="I162" s="9">
        <v>2402045</v>
      </c>
      <c r="J162" s="10" t="s">
        <v>463</v>
      </c>
      <c r="K162" s="9">
        <v>240204500</v>
      </c>
      <c r="L162" s="10" t="s">
        <v>476</v>
      </c>
      <c r="M162" s="12" t="s">
        <v>412</v>
      </c>
      <c r="N162" s="27" t="s">
        <v>1</v>
      </c>
      <c r="O162" s="27" t="s">
        <v>778</v>
      </c>
      <c r="P162" s="28">
        <v>0</v>
      </c>
      <c r="Q162" s="35">
        <v>1.5</v>
      </c>
      <c r="R162" s="38">
        <v>0.2</v>
      </c>
      <c r="S162" s="14">
        <f>53185000/17*2</f>
        <v>6257058.823529412</v>
      </c>
      <c r="T162" s="14">
        <v>0</v>
      </c>
      <c r="U162" s="14">
        <v>0</v>
      </c>
      <c r="V162" s="14">
        <v>0</v>
      </c>
      <c r="W162" s="14">
        <v>0</v>
      </c>
      <c r="X162" s="14">
        <f>85000000/17*2</f>
        <v>10000000</v>
      </c>
      <c r="Y162" s="14">
        <v>0</v>
      </c>
      <c r="Z162" s="14">
        <v>248518857</v>
      </c>
      <c r="AA162" s="14">
        <v>0</v>
      </c>
      <c r="AB162" s="14">
        <v>0</v>
      </c>
      <c r="AC162" s="14">
        <v>0</v>
      </c>
      <c r="AD162" s="32">
        <f>SUM(PlanIndicativo[[#This Row],[Ingresos Corrientes de Libre Destinación - ICLD (2020)]:[Otros (2020)]])</f>
        <v>264775915.82352942</v>
      </c>
    </row>
    <row r="163" spans="1:30" ht="60" x14ac:dyDescent="0.25">
      <c r="A163" s="8">
        <v>2</v>
      </c>
      <c r="B163" s="55" t="s">
        <v>423</v>
      </c>
      <c r="C163" s="8" t="s">
        <v>453</v>
      </c>
      <c r="D163" s="8" t="s">
        <v>39</v>
      </c>
      <c r="E163" s="8" t="s">
        <v>453</v>
      </c>
      <c r="F163" s="55" t="s">
        <v>454</v>
      </c>
      <c r="G163" s="8" t="s">
        <v>455</v>
      </c>
      <c r="H163" s="55" t="s">
        <v>456</v>
      </c>
      <c r="I163" s="9">
        <v>2402046</v>
      </c>
      <c r="J163" s="10" t="s">
        <v>464</v>
      </c>
      <c r="K163" s="9">
        <v>240204600</v>
      </c>
      <c r="L163" s="10" t="s">
        <v>477</v>
      </c>
      <c r="M163" s="12" t="s">
        <v>180</v>
      </c>
      <c r="N163" s="27" t="s">
        <v>1</v>
      </c>
      <c r="O163" s="27" t="s">
        <v>778</v>
      </c>
      <c r="P163" s="28">
        <v>0</v>
      </c>
      <c r="Q163" s="29">
        <v>1</v>
      </c>
      <c r="R163" s="38">
        <v>0</v>
      </c>
      <c r="S163" s="14">
        <v>0</v>
      </c>
      <c r="T163" s="14">
        <v>0</v>
      </c>
      <c r="U163" s="14">
        <v>0</v>
      </c>
      <c r="V163" s="14">
        <v>0</v>
      </c>
      <c r="W163" s="14">
        <v>0</v>
      </c>
      <c r="X163" s="14">
        <v>0</v>
      </c>
      <c r="Y163" s="14">
        <v>0</v>
      </c>
      <c r="Z163" s="14">
        <v>0</v>
      </c>
      <c r="AA163" s="14">
        <v>0</v>
      </c>
      <c r="AB163" s="14">
        <v>0</v>
      </c>
      <c r="AC163" s="14">
        <v>0</v>
      </c>
      <c r="AD163" s="32">
        <f>SUM(PlanIndicativo[[#This Row],[Ingresos Corrientes de Libre Destinación - ICLD (2020)]:[Otros (2020)]])</f>
        <v>0</v>
      </c>
    </row>
    <row r="164" spans="1:30" ht="60" x14ac:dyDescent="0.25">
      <c r="A164" s="8">
        <v>2</v>
      </c>
      <c r="B164" s="55" t="s">
        <v>423</v>
      </c>
      <c r="C164" s="8" t="s">
        <v>453</v>
      </c>
      <c r="D164" s="8" t="s">
        <v>39</v>
      </c>
      <c r="E164" s="8" t="s">
        <v>453</v>
      </c>
      <c r="F164" s="55" t="s">
        <v>454</v>
      </c>
      <c r="G164" s="8" t="s">
        <v>455</v>
      </c>
      <c r="H164" s="55" t="s">
        <v>456</v>
      </c>
      <c r="I164" s="9">
        <v>2402056</v>
      </c>
      <c r="J164" s="10" t="s">
        <v>465</v>
      </c>
      <c r="K164" s="9">
        <v>240205600</v>
      </c>
      <c r="L164" s="10" t="s">
        <v>478</v>
      </c>
      <c r="M164" s="12" t="s">
        <v>412</v>
      </c>
      <c r="N164" s="27" t="s">
        <v>1</v>
      </c>
      <c r="O164" s="27" t="s">
        <v>778</v>
      </c>
      <c r="P164" s="28">
        <v>0</v>
      </c>
      <c r="Q164" s="29">
        <v>5</v>
      </c>
      <c r="R164" s="38">
        <v>0.5</v>
      </c>
      <c r="S164" s="14">
        <f>53185000/17*2</f>
        <v>6257058.823529412</v>
      </c>
      <c r="T164" s="14">
        <v>0</v>
      </c>
      <c r="U164" s="14">
        <v>0</v>
      </c>
      <c r="V164" s="14">
        <v>0</v>
      </c>
      <c r="W164" s="14">
        <v>0</v>
      </c>
      <c r="X164" s="14">
        <f>85000000/17*2</f>
        <v>10000000</v>
      </c>
      <c r="Y164" s="14">
        <v>0</v>
      </c>
      <c r="Z164" s="14">
        <v>0</v>
      </c>
      <c r="AA164" s="14">
        <v>0</v>
      </c>
      <c r="AB164" s="14">
        <v>0</v>
      </c>
      <c r="AC164" s="14">
        <v>0</v>
      </c>
      <c r="AD164" s="32">
        <f>SUM(PlanIndicativo[[#This Row],[Ingresos Corrientes de Libre Destinación - ICLD (2020)]:[Otros (2020)]])</f>
        <v>16257058.823529411</v>
      </c>
    </row>
    <row r="165" spans="1:30" ht="60" x14ac:dyDescent="0.25">
      <c r="A165" s="8">
        <v>2</v>
      </c>
      <c r="B165" s="55" t="s">
        <v>423</v>
      </c>
      <c r="C165" s="8" t="s">
        <v>453</v>
      </c>
      <c r="D165" s="8" t="s">
        <v>39</v>
      </c>
      <c r="E165" s="8" t="s">
        <v>453</v>
      </c>
      <c r="F165" s="55" t="s">
        <v>454</v>
      </c>
      <c r="G165" s="8" t="s">
        <v>455</v>
      </c>
      <c r="H165" s="55" t="s">
        <v>456</v>
      </c>
      <c r="I165" s="9">
        <v>2402057</v>
      </c>
      <c r="J165" s="10" t="s">
        <v>466</v>
      </c>
      <c r="K165" s="9">
        <v>240205700</v>
      </c>
      <c r="L165" s="10" t="s">
        <v>479</v>
      </c>
      <c r="M165" s="12" t="s">
        <v>180</v>
      </c>
      <c r="N165" s="27" t="s">
        <v>1</v>
      </c>
      <c r="O165" s="27" t="s">
        <v>778</v>
      </c>
      <c r="P165" s="28">
        <v>0</v>
      </c>
      <c r="Q165" s="29">
        <v>2</v>
      </c>
      <c r="R165" s="38">
        <v>0</v>
      </c>
      <c r="S165" s="14">
        <v>0</v>
      </c>
      <c r="T165" s="14">
        <v>0</v>
      </c>
      <c r="U165" s="14">
        <v>0</v>
      </c>
      <c r="V165" s="14">
        <v>0</v>
      </c>
      <c r="W165" s="14">
        <v>0</v>
      </c>
      <c r="X165" s="14">
        <v>0</v>
      </c>
      <c r="Y165" s="14">
        <v>0</v>
      </c>
      <c r="Z165" s="14">
        <v>0</v>
      </c>
      <c r="AA165" s="14">
        <v>0</v>
      </c>
      <c r="AB165" s="14">
        <v>0</v>
      </c>
      <c r="AC165" s="14">
        <v>0</v>
      </c>
      <c r="AD165" s="32">
        <f>SUM(PlanIndicativo[[#This Row],[Ingresos Corrientes de Libre Destinación - ICLD (2020)]:[Otros (2020)]])</f>
        <v>0</v>
      </c>
    </row>
    <row r="166" spans="1:30" ht="60" x14ac:dyDescent="0.25">
      <c r="A166" s="8">
        <v>2</v>
      </c>
      <c r="B166" s="55" t="s">
        <v>423</v>
      </c>
      <c r="C166" s="8" t="s">
        <v>453</v>
      </c>
      <c r="D166" s="8" t="s">
        <v>39</v>
      </c>
      <c r="E166" s="8" t="s">
        <v>453</v>
      </c>
      <c r="F166" s="55" t="s">
        <v>454</v>
      </c>
      <c r="G166" s="8" t="s">
        <v>455</v>
      </c>
      <c r="H166" s="55" t="s">
        <v>456</v>
      </c>
      <c r="I166" s="9">
        <v>2402104</v>
      </c>
      <c r="J166" s="10" t="s">
        <v>126</v>
      </c>
      <c r="K166" s="9">
        <v>240210400</v>
      </c>
      <c r="L166" s="10" t="s">
        <v>480</v>
      </c>
      <c r="M166" s="12" t="s">
        <v>180</v>
      </c>
      <c r="N166" s="27" t="s">
        <v>1</v>
      </c>
      <c r="O166" s="27" t="s">
        <v>778</v>
      </c>
      <c r="P166" s="28">
        <v>0</v>
      </c>
      <c r="Q166" s="29">
        <v>1</v>
      </c>
      <c r="R166" s="38">
        <v>0</v>
      </c>
      <c r="S166" s="14">
        <v>0</v>
      </c>
      <c r="T166" s="14">
        <v>0</v>
      </c>
      <c r="U166" s="14">
        <v>0</v>
      </c>
      <c r="V166" s="14">
        <v>0</v>
      </c>
      <c r="W166" s="14">
        <v>0</v>
      </c>
      <c r="X166" s="14">
        <v>0</v>
      </c>
      <c r="Y166" s="14">
        <v>0</v>
      </c>
      <c r="Z166" s="14">
        <v>0</v>
      </c>
      <c r="AA166" s="14">
        <v>0</v>
      </c>
      <c r="AB166" s="14">
        <v>0</v>
      </c>
      <c r="AC166" s="14">
        <v>0</v>
      </c>
      <c r="AD166" s="32">
        <f>SUM(PlanIndicativo[[#This Row],[Ingresos Corrientes de Libre Destinación - ICLD (2020)]:[Otros (2020)]])</f>
        <v>0</v>
      </c>
    </row>
    <row r="167" spans="1:30" ht="60" x14ac:dyDescent="0.25">
      <c r="A167" s="8">
        <v>2</v>
      </c>
      <c r="B167" s="55" t="s">
        <v>423</v>
      </c>
      <c r="C167" s="8" t="s">
        <v>453</v>
      </c>
      <c r="D167" s="8" t="s">
        <v>39</v>
      </c>
      <c r="E167" s="8" t="s">
        <v>453</v>
      </c>
      <c r="F167" s="55" t="s">
        <v>454</v>
      </c>
      <c r="G167" s="8" t="s">
        <v>455</v>
      </c>
      <c r="H167" s="55" t="s">
        <v>456</v>
      </c>
      <c r="I167" s="9">
        <v>2402112</v>
      </c>
      <c r="J167" s="57" t="s">
        <v>467</v>
      </c>
      <c r="K167" s="9">
        <v>240211200</v>
      </c>
      <c r="L167" s="57" t="s">
        <v>481</v>
      </c>
      <c r="M167" s="12" t="s">
        <v>412</v>
      </c>
      <c r="N167" s="27" t="s">
        <v>1</v>
      </c>
      <c r="O167" s="27" t="s">
        <v>778</v>
      </c>
      <c r="P167" s="23">
        <v>0</v>
      </c>
      <c r="Q167" s="25">
        <v>1500</v>
      </c>
      <c r="R167" s="33">
        <v>200</v>
      </c>
      <c r="S167" s="14">
        <f>53185000/17*2</f>
        <v>6257058.823529412</v>
      </c>
      <c r="T167" s="14">
        <v>0</v>
      </c>
      <c r="U167" s="14">
        <v>0</v>
      </c>
      <c r="V167" s="14">
        <v>0</v>
      </c>
      <c r="W167" s="14">
        <v>0</v>
      </c>
      <c r="X167" s="14">
        <v>15000000</v>
      </c>
      <c r="Y167" s="14">
        <v>0</v>
      </c>
      <c r="Z167" s="14">
        <v>0</v>
      </c>
      <c r="AA167" s="14">
        <v>0</v>
      </c>
      <c r="AB167" s="14">
        <v>0</v>
      </c>
      <c r="AC167" s="14">
        <v>0</v>
      </c>
      <c r="AD167" s="32">
        <f>SUM(PlanIndicativo[[#This Row],[Ingresos Corrientes de Libre Destinación - ICLD (2020)]:[Otros (2020)]])</f>
        <v>21257058.823529411</v>
      </c>
    </row>
    <row r="168" spans="1:30" ht="60" x14ac:dyDescent="0.25">
      <c r="A168" s="8">
        <v>2</v>
      </c>
      <c r="B168" s="55" t="s">
        <v>423</v>
      </c>
      <c r="C168" s="8" t="s">
        <v>453</v>
      </c>
      <c r="D168" s="8" t="s">
        <v>39</v>
      </c>
      <c r="E168" s="8" t="s">
        <v>453</v>
      </c>
      <c r="F168" s="55" t="s">
        <v>454</v>
      </c>
      <c r="G168" s="8" t="s">
        <v>455</v>
      </c>
      <c r="H168" s="55" t="s">
        <v>456</v>
      </c>
      <c r="I168" s="9">
        <v>2402116</v>
      </c>
      <c r="J168" s="57" t="s">
        <v>468</v>
      </c>
      <c r="K168" s="9">
        <v>240211600</v>
      </c>
      <c r="L168" s="57" t="s">
        <v>482</v>
      </c>
      <c r="M168" s="12" t="s">
        <v>412</v>
      </c>
      <c r="N168" s="27" t="s">
        <v>1</v>
      </c>
      <c r="O168" s="27" t="s">
        <v>778</v>
      </c>
      <c r="P168" s="23">
        <v>0</v>
      </c>
      <c r="Q168" s="13">
        <v>0.3</v>
      </c>
      <c r="R168" s="33">
        <v>0</v>
      </c>
      <c r="S168" s="14">
        <v>0</v>
      </c>
      <c r="T168" s="14">
        <v>0</v>
      </c>
      <c r="U168" s="14">
        <v>0</v>
      </c>
      <c r="V168" s="14">
        <v>0</v>
      </c>
      <c r="W168" s="14">
        <v>0</v>
      </c>
      <c r="X168" s="14">
        <v>0</v>
      </c>
      <c r="Y168" s="14">
        <v>0</v>
      </c>
      <c r="Z168" s="14">
        <v>0</v>
      </c>
      <c r="AA168" s="14">
        <v>0</v>
      </c>
      <c r="AB168" s="14">
        <v>0</v>
      </c>
      <c r="AC168" s="14">
        <v>0</v>
      </c>
      <c r="AD168" s="32">
        <f>SUM(PlanIndicativo[[#This Row],[Ingresos Corrientes de Libre Destinación - ICLD (2020)]:[Otros (2020)]])</f>
        <v>0</v>
      </c>
    </row>
    <row r="169" spans="1:30" ht="60" x14ac:dyDescent="0.25">
      <c r="A169" s="8">
        <v>2</v>
      </c>
      <c r="B169" s="55" t="s">
        <v>423</v>
      </c>
      <c r="C169" s="8" t="s">
        <v>453</v>
      </c>
      <c r="D169" s="8" t="s">
        <v>39</v>
      </c>
      <c r="E169" s="8" t="s">
        <v>453</v>
      </c>
      <c r="F169" s="55" t="s">
        <v>454</v>
      </c>
      <c r="G169" s="8" t="s">
        <v>455</v>
      </c>
      <c r="H169" s="55" t="s">
        <v>456</v>
      </c>
      <c r="I169" s="9">
        <v>2402118</v>
      </c>
      <c r="J169" s="10" t="s">
        <v>469</v>
      </c>
      <c r="K169" s="9">
        <v>240211800</v>
      </c>
      <c r="L169" s="10" t="s">
        <v>483</v>
      </c>
      <c r="M169" s="12" t="s">
        <v>180</v>
      </c>
      <c r="N169" s="27" t="s">
        <v>1</v>
      </c>
      <c r="O169" s="27" t="s">
        <v>778</v>
      </c>
      <c r="P169" s="28">
        <v>0</v>
      </c>
      <c r="Q169" s="29">
        <v>2</v>
      </c>
      <c r="R169" s="38">
        <v>0</v>
      </c>
      <c r="S169" s="14">
        <v>0</v>
      </c>
      <c r="T169" s="14">
        <v>0</v>
      </c>
      <c r="U169" s="14">
        <v>0</v>
      </c>
      <c r="V169" s="14">
        <v>0</v>
      </c>
      <c r="W169" s="14">
        <v>0</v>
      </c>
      <c r="X169" s="14">
        <v>0</v>
      </c>
      <c r="Y169" s="14">
        <v>0</v>
      </c>
      <c r="Z169" s="14">
        <v>0</v>
      </c>
      <c r="AA169" s="14">
        <v>0</v>
      </c>
      <c r="AB169" s="14">
        <v>0</v>
      </c>
      <c r="AC169" s="14">
        <v>0</v>
      </c>
      <c r="AD169" s="32">
        <f>SUM(PlanIndicativo[[#This Row],[Ingresos Corrientes de Libre Destinación - ICLD (2020)]:[Otros (2020)]])</f>
        <v>0</v>
      </c>
    </row>
    <row r="170" spans="1:30" ht="60" x14ac:dyDescent="0.25">
      <c r="A170" s="8">
        <v>2</v>
      </c>
      <c r="B170" s="55" t="s">
        <v>423</v>
      </c>
      <c r="C170" s="8" t="s">
        <v>453</v>
      </c>
      <c r="D170" s="8" t="s">
        <v>39</v>
      </c>
      <c r="E170" s="8" t="s">
        <v>453</v>
      </c>
      <c r="F170" s="55" t="s">
        <v>454</v>
      </c>
      <c r="G170" s="8" t="s">
        <v>484</v>
      </c>
      <c r="H170" s="55" t="s">
        <v>485</v>
      </c>
      <c r="I170" s="9">
        <v>2408029</v>
      </c>
      <c r="J170" s="10" t="s">
        <v>486</v>
      </c>
      <c r="K170" s="9">
        <v>240802900</v>
      </c>
      <c r="L170" s="10" t="s">
        <v>489</v>
      </c>
      <c r="M170" s="12" t="s">
        <v>180</v>
      </c>
      <c r="N170" s="27" t="s">
        <v>1</v>
      </c>
      <c r="O170" s="27" t="s">
        <v>778</v>
      </c>
      <c r="P170" s="28">
        <v>0</v>
      </c>
      <c r="Q170" s="29">
        <v>4</v>
      </c>
      <c r="R170" s="38">
        <v>1</v>
      </c>
      <c r="S170" s="14">
        <f>53185000/17*2</f>
        <v>6257058.823529412</v>
      </c>
      <c r="T170" s="14">
        <v>0</v>
      </c>
      <c r="U170" s="14">
        <v>0</v>
      </c>
      <c r="V170" s="14">
        <v>0</v>
      </c>
      <c r="W170" s="14">
        <v>0</v>
      </c>
      <c r="X170" s="14">
        <f>85000000/17*2</f>
        <v>10000000</v>
      </c>
      <c r="Y170" s="14">
        <v>0</v>
      </c>
      <c r="Z170" s="14">
        <v>0</v>
      </c>
      <c r="AA170" s="14">
        <v>0</v>
      </c>
      <c r="AB170" s="14">
        <v>0</v>
      </c>
      <c r="AC170" s="14">
        <v>0</v>
      </c>
      <c r="AD170" s="32">
        <f>SUM(PlanIndicativo[[#This Row],[Ingresos Corrientes de Libre Destinación - ICLD (2020)]:[Otros (2020)]])</f>
        <v>16257058.823529411</v>
      </c>
    </row>
    <row r="171" spans="1:30" ht="60" x14ac:dyDescent="0.25">
      <c r="A171" s="8">
        <v>2</v>
      </c>
      <c r="B171" s="55" t="s">
        <v>423</v>
      </c>
      <c r="C171" s="8" t="s">
        <v>453</v>
      </c>
      <c r="D171" s="8" t="s">
        <v>39</v>
      </c>
      <c r="E171" s="8" t="s">
        <v>453</v>
      </c>
      <c r="F171" s="55" t="s">
        <v>454</v>
      </c>
      <c r="G171" s="8" t="s">
        <v>484</v>
      </c>
      <c r="H171" s="55" t="s">
        <v>485</v>
      </c>
      <c r="I171" s="9">
        <v>2408030</v>
      </c>
      <c r="J171" s="10" t="s">
        <v>487</v>
      </c>
      <c r="K171" s="9">
        <v>240803000</v>
      </c>
      <c r="L171" s="10" t="s">
        <v>490</v>
      </c>
      <c r="M171" s="12" t="s">
        <v>180</v>
      </c>
      <c r="N171" s="27" t="s">
        <v>1</v>
      </c>
      <c r="O171" s="27" t="s">
        <v>778</v>
      </c>
      <c r="P171" s="28">
        <v>0</v>
      </c>
      <c r="Q171" s="29">
        <v>4</v>
      </c>
      <c r="R171" s="38">
        <v>1</v>
      </c>
      <c r="S171" s="14">
        <f>53185000/17*2</f>
        <v>6257058.823529412</v>
      </c>
      <c r="T171" s="14">
        <v>0</v>
      </c>
      <c r="U171" s="14">
        <v>0</v>
      </c>
      <c r="V171" s="14">
        <v>0</v>
      </c>
      <c r="W171" s="14">
        <v>0</v>
      </c>
      <c r="X171" s="14">
        <f>85000000/17*2</f>
        <v>10000000</v>
      </c>
      <c r="Y171" s="14">
        <v>0</v>
      </c>
      <c r="Z171" s="14">
        <v>0</v>
      </c>
      <c r="AA171" s="14">
        <v>0</v>
      </c>
      <c r="AB171" s="14">
        <v>0</v>
      </c>
      <c r="AC171" s="14">
        <v>0</v>
      </c>
      <c r="AD171" s="32">
        <f>SUM(PlanIndicativo[[#This Row],[Ingresos Corrientes de Libre Destinación - ICLD (2020)]:[Otros (2020)]])</f>
        <v>16257058.823529411</v>
      </c>
    </row>
    <row r="172" spans="1:30" ht="60" x14ac:dyDescent="0.25">
      <c r="A172" s="8">
        <v>2</v>
      </c>
      <c r="B172" s="55" t="s">
        <v>423</v>
      </c>
      <c r="C172" s="8" t="s">
        <v>453</v>
      </c>
      <c r="D172" s="8" t="s">
        <v>39</v>
      </c>
      <c r="E172" s="8" t="s">
        <v>453</v>
      </c>
      <c r="F172" s="55" t="s">
        <v>454</v>
      </c>
      <c r="G172" s="8" t="s">
        <v>484</v>
      </c>
      <c r="H172" s="55" t="s">
        <v>485</v>
      </c>
      <c r="I172" s="9">
        <v>2409009</v>
      </c>
      <c r="J172" s="10" t="s">
        <v>488</v>
      </c>
      <c r="K172" s="9">
        <v>240900900</v>
      </c>
      <c r="L172" s="10" t="s">
        <v>491</v>
      </c>
      <c r="M172" s="12" t="s">
        <v>180</v>
      </c>
      <c r="N172" s="27" t="s">
        <v>1</v>
      </c>
      <c r="O172" s="27" t="s">
        <v>778</v>
      </c>
      <c r="P172" s="28">
        <v>0</v>
      </c>
      <c r="Q172" s="29">
        <v>4</v>
      </c>
      <c r="R172" s="38">
        <v>1</v>
      </c>
      <c r="S172" s="14">
        <f t="shared" ref="S172" si="25">53185000/17</f>
        <v>3128529.411764706</v>
      </c>
      <c r="T172" s="14">
        <v>0</v>
      </c>
      <c r="U172" s="14">
        <v>0</v>
      </c>
      <c r="V172" s="14">
        <v>0</v>
      </c>
      <c r="W172" s="14">
        <v>0</v>
      </c>
      <c r="X172" s="14">
        <v>0</v>
      </c>
      <c r="Y172" s="14">
        <v>0</v>
      </c>
      <c r="Z172" s="14">
        <v>0</v>
      </c>
      <c r="AA172" s="14">
        <v>0</v>
      </c>
      <c r="AB172" s="14">
        <v>0</v>
      </c>
      <c r="AC172" s="14">
        <v>0</v>
      </c>
      <c r="AD172" s="32">
        <f>SUM(PlanIndicativo[[#This Row],[Ingresos Corrientes de Libre Destinación - ICLD (2020)]:[Otros (2020)]])</f>
        <v>3128529.411764706</v>
      </c>
    </row>
    <row r="173" spans="1:30" ht="60" x14ac:dyDescent="0.25">
      <c r="A173" s="8">
        <v>2</v>
      </c>
      <c r="B173" s="55" t="s">
        <v>423</v>
      </c>
      <c r="C173" s="8" t="s">
        <v>492</v>
      </c>
      <c r="D173" s="8" t="s">
        <v>43</v>
      </c>
      <c r="E173" s="8" t="s">
        <v>492</v>
      </c>
      <c r="F173" s="55" t="s">
        <v>493</v>
      </c>
      <c r="G173" s="8" t="s">
        <v>495</v>
      </c>
      <c r="H173" s="55" t="s">
        <v>494</v>
      </c>
      <c r="I173" s="9">
        <v>2104010</v>
      </c>
      <c r="J173" s="10" t="s">
        <v>496</v>
      </c>
      <c r="K173" s="9">
        <v>210401001</v>
      </c>
      <c r="L173" s="10" t="s">
        <v>502</v>
      </c>
      <c r="M173" s="12" t="s">
        <v>180</v>
      </c>
      <c r="N173" s="27" t="s">
        <v>1</v>
      </c>
      <c r="O173" s="27" t="s">
        <v>779</v>
      </c>
      <c r="P173" s="28">
        <v>0</v>
      </c>
      <c r="Q173" s="29">
        <v>4</v>
      </c>
      <c r="R173" s="38">
        <v>1</v>
      </c>
      <c r="S173" s="14">
        <f>58012500/38*2</f>
        <v>3053289.4736842103</v>
      </c>
      <c r="T173" s="14">
        <v>0</v>
      </c>
      <c r="U173" s="14">
        <v>0</v>
      </c>
      <c r="V173" s="14">
        <v>0</v>
      </c>
      <c r="W173" s="14">
        <v>0</v>
      </c>
      <c r="X173" s="14">
        <v>0</v>
      </c>
      <c r="Y173" s="14">
        <v>0</v>
      </c>
      <c r="Z173" s="14">
        <v>0</v>
      </c>
      <c r="AA173" s="14">
        <v>0</v>
      </c>
      <c r="AB173" s="14">
        <v>0</v>
      </c>
      <c r="AC173" s="14">
        <v>0</v>
      </c>
      <c r="AD173" s="32">
        <f>SUM(PlanIndicativo[[#This Row],[Ingresos Corrientes de Libre Destinación - ICLD (2020)]:[Otros (2020)]])</f>
        <v>3053289.4736842103</v>
      </c>
    </row>
    <row r="174" spans="1:30" ht="60" x14ac:dyDescent="0.25">
      <c r="A174" s="8">
        <v>2</v>
      </c>
      <c r="B174" s="55" t="s">
        <v>423</v>
      </c>
      <c r="C174" s="8" t="s">
        <v>492</v>
      </c>
      <c r="D174" s="8" t="s">
        <v>43</v>
      </c>
      <c r="E174" s="8" t="s">
        <v>492</v>
      </c>
      <c r="F174" s="55" t="s">
        <v>493</v>
      </c>
      <c r="G174" s="8" t="s">
        <v>495</v>
      </c>
      <c r="H174" s="55" t="s">
        <v>494</v>
      </c>
      <c r="I174" s="9">
        <v>2104015</v>
      </c>
      <c r="J174" s="10" t="s">
        <v>497</v>
      </c>
      <c r="K174" s="9">
        <v>210401500</v>
      </c>
      <c r="L174" s="10" t="s">
        <v>503</v>
      </c>
      <c r="M174" s="12" t="s">
        <v>180</v>
      </c>
      <c r="N174" s="27" t="s">
        <v>1</v>
      </c>
      <c r="O174" s="27" t="s">
        <v>779</v>
      </c>
      <c r="P174" s="28">
        <v>0</v>
      </c>
      <c r="Q174" s="29">
        <v>2</v>
      </c>
      <c r="R174" s="38">
        <v>0</v>
      </c>
      <c r="S174" s="14">
        <v>0</v>
      </c>
      <c r="T174" s="14">
        <v>0</v>
      </c>
      <c r="U174" s="14">
        <v>0</v>
      </c>
      <c r="V174" s="14">
        <v>0</v>
      </c>
      <c r="W174" s="14">
        <v>0</v>
      </c>
      <c r="X174" s="14">
        <v>0</v>
      </c>
      <c r="Y174" s="14">
        <v>0</v>
      </c>
      <c r="Z174" s="14">
        <v>0</v>
      </c>
      <c r="AA174" s="14">
        <v>0</v>
      </c>
      <c r="AB174" s="14">
        <v>0</v>
      </c>
      <c r="AC174" s="14">
        <v>0</v>
      </c>
      <c r="AD174" s="32">
        <f>SUM(PlanIndicativo[[#This Row],[Ingresos Corrientes de Libre Destinación - ICLD (2020)]:[Otros (2020)]])</f>
        <v>0</v>
      </c>
    </row>
    <row r="175" spans="1:30" ht="60" x14ac:dyDescent="0.25">
      <c r="A175" s="8">
        <v>2</v>
      </c>
      <c r="B175" s="55" t="s">
        <v>423</v>
      </c>
      <c r="C175" s="8" t="s">
        <v>492</v>
      </c>
      <c r="D175" s="8" t="s">
        <v>43</v>
      </c>
      <c r="E175" s="8" t="s">
        <v>492</v>
      </c>
      <c r="F175" s="55" t="s">
        <v>493</v>
      </c>
      <c r="G175" s="8" t="s">
        <v>495</v>
      </c>
      <c r="H175" s="55" t="s">
        <v>494</v>
      </c>
      <c r="I175" s="9">
        <v>2104021</v>
      </c>
      <c r="J175" s="10" t="s">
        <v>498</v>
      </c>
      <c r="K175" s="9">
        <v>210402100</v>
      </c>
      <c r="L175" s="10" t="s">
        <v>504</v>
      </c>
      <c r="M175" s="12" t="s">
        <v>180</v>
      </c>
      <c r="N175" s="27" t="s">
        <v>1</v>
      </c>
      <c r="O175" s="27" t="s">
        <v>779</v>
      </c>
      <c r="P175" s="28">
        <v>0</v>
      </c>
      <c r="Q175" s="29">
        <v>4</v>
      </c>
      <c r="R175" s="38">
        <v>1</v>
      </c>
      <c r="S175" s="14">
        <f t="shared" ref="S175:S209" si="26">58012500/38</f>
        <v>1526644.7368421052</v>
      </c>
      <c r="T175" s="14">
        <v>0</v>
      </c>
      <c r="U175" s="14">
        <v>0</v>
      </c>
      <c r="V175" s="14">
        <v>0</v>
      </c>
      <c r="W175" s="14">
        <v>0</v>
      </c>
      <c r="X175" s="14">
        <v>0</v>
      </c>
      <c r="Y175" s="14">
        <v>0</v>
      </c>
      <c r="Z175" s="14">
        <v>0</v>
      </c>
      <c r="AA175" s="14">
        <v>0</v>
      </c>
      <c r="AB175" s="14">
        <v>0</v>
      </c>
      <c r="AC175" s="14">
        <v>0</v>
      </c>
      <c r="AD175" s="32">
        <f>SUM(PlanIndicativo[[#This Row],[Ingresos Corrientes de Libre Destinación - ICLD (2020)]:[Otros (2020)]])</f>
        <v>1526644.7368421052</v>
      </c>
    </row>
    <row r="176" spans="1:30" ht="60" x14ac:dyDescent="0.25">
      <c r="A176" s="8">
        <v>2</v>
      </c>
      <c r="B176" s="55" t="s">
        <v>423</v>
      </c>
      <c r="C176" s="8" t="s">
        <v>492</v>
      </c>
      <c r="D176" s="8" t="s">
        <v>43</v>
      </c>
      <c r="E176" s="8" t="s">
        <v>492</v>
      </c>
      <c r="F176" s="55" t="s">
        <v>493</v>
      </c>
      <c r="G176" s="8" t="s">
        <v>495</v>
      </c>
      <c r="H176" s="55" t="s">
        <v>494</v>
      </c>
      <c r="I176" s="9">
        <v>2104018</v>
      </c>
      <c r="J176" s="10" t="s">
        <v>499</v>
      </c>
      <c r="K176" s="9">
        <v>210401800</v>
      </c>
      <c r="L176" s="10" t="s">
        <v>505</v>
      </c>
      <c r="M176" s="12" t="s">
        <v>180</v>
      </c>
      <c r="N176" s="27" t="s">
        <v>1</v>
      </c>
      <c r="O176" s="27" t="s">
        <v>779</v>
      </c>
      <c r="P176" s="28">
        <v>0</v>
      </c>
      <c r="Q176" s="29">
        <v>6</v>
      </c>
      <c r="R176" s="38">
        <v>1</v>
      </c>
      <c r="S176" s="14">
        <f t="shared" si="26"/>
        <v>1526644.7368421052</v>
      </c>
      <c r="T176" s="14">
        <v>0</v>
      </c>
      <c r="U176" s="14">
        <v>0</v>
      </c>
      <c r="V176" s="14">
        <v>0</v>
      </c>
      <c r="W176" s="14">
        <v>0</v>
      </c>
      <c r="X176" s="14">
        <v>0</v>
      </c>
      <c r="Y176" s="14">
        <v>0</v>
      </c>
      <c r="Z176" s="14">
        <v>0</v>
      </c>
      <c r="AA176" s="14">
        <v>0</v>
      </c>
      <c r="AB176" s="14">
        <v>0</v>
      </c>
      <c r="AC176" s="14">
        <v>0</v>
      </c>
      <c r="AD176" s="32">
        <f>SUM(PlanIndicativo[[#This Row],[Ingresos Corrientes de Libre Destinación - ICLD (2020)]:[Otros (2020)]])</f>
        <v>1526644.7368421052</v>
      </c>
    </row>
    <row r="177" spans="1:30" ht="60" x14ac:dyDescent="0.25">
      <c r="A177" s="8">
        <v>2</v>
      </c>
      <c r="B177" s="55" t="s">
        <v>423</v>
      </c>
      <c r="C177" s="8" t="s">
        <v>492</v>
      </c>
      <c r="D177" s="8" t="s">
        <v>43</v>
      </c>
      <c r="E177" s="8" t="s">
        <v>492</v>
      </c>
      <c r="F177" s="55" t="s">
        <v>493</v>
      </c>
      <c r="G177" s="8" t="s">
        <v>495</v>
      </c>
      <c r="H177" s="55" t="s">
        <v>494</v>
      </c>
      <c r="I177" s="9">
        <v>2105019</v>
      </c>
      <c r="J177" s="10" t="s">
        <v>500</v>
      </c>
      <c r="K177" s="9">
        <v>210501900</v>
      </c>
      <c r="L177" s="10" t="s">
        <v>504</v>
      </c>
      <c r="M177" s="12" t="s">
        <v>180</v>
      </c>
      <c r="N177" s="27" t="s">
        <v>1</v>
      </c>
      <c r="O177" s="27" t="s">
        <v>779</v>
      </c>
      <c r="P177" s="28">
        <v>0</v>
      </c>
      <c r="Q177" s="29">
        <v>120</v>
      </c>
      <c r="R177" s="38">
        <v>30</v>
      </c>
      <c r="S177" s="14">
        <f t="shared" si="26"/>
        <v>1526644.7368421052</v>
      </c>
      <c r="T177" s="14">
        <v>0</v>
      </c>
      <c r="U177" s="14">
        <v>0</v>
      </c>
      <c r="V177" s="14">
        <v>0</v>
      </c>
      <c r="W177" s="14">
        <v>0</v>
      </c>
      <c r="X177" s="14">
        <v>0</v>
      </c>
      <c r="Y177" s="14">
        <v>0</v>
      </c>
      <c r="Z177" s="14">
        <v>0</v>
      </c>
      <c r="AA177" s="14">
        <v>0</v>
      </c>
      <c r="AB177" s="14">
        <v>0</v>
      </c>
      <c r="AC177" s="14">
        <v>0</v>
      </c>
      <c r="AD177" s="32">
        <f>SUM(PlanIndicativo[[#This Row],[Ingresos Corrientes de Libre Destinación - ICLD (2020)]:[Otros (2020)]])</f>
        <v>1526644.7368421052</v>
      </c>
    </row>
    <row r="178" spans="1:30" ht="60" x14ac:dyDescent="0.25">
      <c r="A178" s="8">
        <v>2</v>
      </c>
      <c r="B178" s="55" t="s">
        <v>423</v>
      </c>
      <c r="C178" s="8" t="s">
        <v>492</v>
      </c>
      <c r="D178" s="8" t="s">
        <v>43</v>
      </c>
      <c r="E178" s="8" t="s">
        <v>492</v>
      </c>
      <c r="F178" s="55" t="s">
        <v>493</v>
      </c>
      <c r="G178" s="8" t="s">
        <v>495</v>
      </c>
      <c r="H178" s="55" t="s">
        <v>494</v>
      </c>
      <c r="I178" s="9">
        <v>2104004</v>
      </c>
      <c r="J178" s="10" t="s">
        <v>501</v>
      </c>
      <c r="K178" s="9">
        <v>210400400</v>
      </c>
      <c r="L178" s="10" t="s">
        <v>506</v>
      </c>
      <c r="M178" s="12" t="s">
        <v>180</v>
      </c>
      <c r="N178" s="27" t="s">
        <v>1</v>
      </c>
      <c r="O178" s="27" t="s">
        <v>779</v>
      </c>
      <c r="P178" s="28">
        <v>0</v>
      </c>
      <c r="Q178" s="29">
        <v>6</v>
      </c>
      <c r="R178" s="38">
        <v>1</v>
      </c>
      <c r="S178" s="14">
        <f t="shared" si="26"/>
        <v>1526644.7368421052</v>
      </c>
      <c r="T178" s="14">
        <v>0</v>
      </c>
      <c r="U178" s="14">
        <v>0</v>
      </c>
      <c r="V178" s="14">
        <v>0</v>
      </c>
      <c r="W178" s="14">
        <v>0</v>
      </c>
      <c r="X178" s="14">
        <v>0</v>
      </c>
      <c r="Y178" s="14">
        <v>0</v>
      </c>
      <c r="Z178" s="14">
        <v>0</v>
      </c>
      <c r="AA178" s="14">
        <v>0</v>
      </c>
      <c r="AB178" s="14">
        <v>0</v>
      </c>
      <c r="AC178" s="14">
        <v>0</v>
      </c>
      <c r="AD178" s="32">
        <f>SUM(PlanIndicativo[[#This Row],[Ingresos Corrientes de Libre Destinación - ICLD (2020)]:[Otros (2020)]])</f>
        <v>1526644.7368421052</v>
      </c>
    </row>
    <row r="179" spans="1:30" ht="60" x14ac:dyDescent="0.25">
      <c r="A179" s="8">
        <v>2</v>
      </c>
      <c r="B179" s="55" t="s">
        <v>423</v>
      </c>
      <c r="C179" s="8" t="s">
        <v>492</v>
      </c>
      <c r="D179" s="8" t="s">
        <v>43</v>
      </c>
      <c r="E179" s="8" t="s">
        <v>492</v>
      </c>
      <c r="F179" s="55" t="s">
        <v>493</v>
      </c>
      <c r="G179" s="8" t="s">
        <v>507</v>
      </c>
      <c r="H179" s="55" t="s">
        <v>508</v>
      </c>
      <c r="I179" s="9">
        <v>2302086</v>
      </c>
      <c r="J179" s="10" t="s">
        <v>509</v>
      </c>
      <c r="K179" s="9">
        <v>230208600</v>
      </c>
      <c r="L179" s="10" t="s">
        <v>516</v>
      </c>
      <c r="M179" s="12" t="s">
        <v>180</v>
      </c>
      <c r="N179" s="27" t="s">
        <v>1</v>
      </c>
      <c r="O179" s="27" t="s">
        <v>779</v>
      </c>
      <c r="P179" s="28">
        <v>0</v>
      </c>
      <c r="Q179" s="29">
        <v>4</v>
      </c>
      <c r="R179" s="38">
        <v>1</v>
      </c>
      <c r="S179" s="14">
        <f t="shared" si="26"/>
        <v>1526644.7368421052</v>
      </c>
      <c r="T179" s="14">
        <v>0</v>
      </c>
      <c r="U179" s="14">
        <v>0</v>
      </c>
      <c r="V179" s="14">
        <v>0</v>
      </c>
      <c r="W179" s="14">
        <v>0</v>
      </c>
      <c r="X179" s="14">
        <v>0</v>
      </c>
      <c r="Y179" s="14">
        <v>0</v>
      </c>
      <c r="Z179" s="14">
        <v>0</v>
      </c>
      <c r="AA179" s="14">
        <v>0</v>
      </c>
      <c r="AB179" s="14">
        <v>0</v>
      </c>
      <c r="AC179" s="14">
        <v>0</v>
      </c>
      <c r="AD179" s="32">
        <f>SUM(PlanIndicativo[[#This Row],[Ingresos Corrientes de Libre Destinación - ICLD (2020)]:[Otros (2020)]])</f>
        <v>1526644.7368421052</v>
      </c>
    </row>
    <row r="180" spans="1:30" ht="60" x14ac:dyDescent="0.25">
      <c r="A180" s="8">
        <v>2</v>
      </c>
      <c r="B180" s="55" t="s">
        <v>423</v>
      </c>
      <c r="C180" s="8" t="s">
        <v>492</v>
      </c>
      <c r="D180" s="8" t="s">
        <v>43</v>
      </c>
      <c r="E180" s="8" t="s">
        <v>492</v>
      </c>
      <c r="F180" s="55" t="s">
        <v>493</v>
      </c>
      <c r="G180" s="8" t="s">
        <v>507</v>
      </c>
      <c r="H180" s="55" t="s">
        <v>508</v>
      </c>
      <c r="I180" s="9">
        <v>2302075</v>
      </c>
      <c r="J180" s="10" t="s">
        <v>510</v>
      </c>
      <c r="K180" s="9">
        <v>230207500</v>
      </c>
      <c r="L180" s="10" t="s">
        <v>517</v>
      </c>
      <c r="M180" s="12" t="s">
        <v>180</v>
      </c>
      <c r="N180" s="27" t="s">
        <v>1</v>
      </c>
      <c r="O180" s="27" t="s">
        <v>779</v>
      </c>
      <c r="P180" s="28">
        <v>0</v>
      </c>
      <c r="Q180" s="29">
        <v>4</v>
      </c>
      <c r="R180" s="38">
        <v>1</v>
      </c>
      <c r="S180" s="14">
        <f t="shared" si="26"/>
        <v>1526644.7368421052</v>
      </c>
      <c r="T180" s="14">
        <v>0</v>
      </c>
      <c r="U180" s="14">
        <v>0</v>
      </c>
      <c r="V180" s="14">
        <v>0</v>
      </c>
      <c r="W180" s="14">
        <v>0</v>
      </c>
      <c r="X180" s="14">
        <v>0</v>
      </c>
      <c r="Y180" s="14">
        <v>0</v>
      </c>
      <c r="Z180" s="14">
        <v>0</v>
      </c>
      <c r="AA180" s="14">
        <v>0</v>
      </c>
      <c r="AB180" s="14">
        <v>0</v>
      </c>
      <c r="AC180" s="14">
        <v>0</v>
      </c>
      <c r="AD180" s="32">
        <f>SUM(PlanIndicativo[[#This Row],[Ingresos Corrientes de Libre Destinación - ICLD (2020)]:[Otros (2020)]])</f>
        <v>1526644.7368421052</v>
      </c>
    </row>
    <row r="181" spans="1:30" ht="60" x14ac:dyDescent="0.25">
      <c r="A181" s="8">
        <v>2</v>
      </c>
      <c r="B181" s="55" t="s">
        <v>423</v>
      </c>
      <c r="C181" s="8" t="s">
        <v>492</v>
      </c>
      <c r="D181" s="8" t="s">
        <v>43</v>
      </c>
      <c r="E181" s="8" t="s">
        <v>492</v>
      </c>
      <c r="F181" s="55" t="s">
        <v>493</v>
      </c>
      <c r="G181" s="8" t="s">
        <v>507</v>
      </c>
      <c r="H181" s="55" t="s">
        <v>508</v>
      </c>
      <c r="I181" s="9">
        <v>2302033</v>
      </c>
      <c r="J181" s="10" t="s">
        <v>511</v>
      </c>
      <c r="K181" s="9">
        <v>230203300</v>
      </c>
      <c r="L181" s="10" t="s">
        <v>518</v>
      </c>
      <c r="M181" s="12" t="s">
        <v>180</v>
      </c>
      <c r="N181" s="27" t="s">
        <v>1</v>
      </c>
      <c r="O181" s="27" t="s">
        <v>779</v>
      </c>
      <c r="P181" s="28">
        <v>0</v>
      </c>
      <c r="Q181" s="29">
        <v>30</v>
      </c>
      <c r="R181" s="38">
        <v>7</v>
      </c>
      <c r="S181" s="14">
        <f>58012500/38*2</f>
        <v>3053289.4736842103</v>
      </c>
      <c r="T181" s="14">
        <v>0</v>
      </c>
      <c r="U181" s="14">
        <v>0</v>
      </c>
      <c r="V181" s="14">
        <v>0</v>
      </c>
      <c r="W181" s="14">
        <v>0</v>
      </c>
      <c r="X181" s="14">
        <v>0</v>
      </c>
      <c r="Y181" s="14">
        <v>0</v>
      </c>
      <c r="Z181" s="14">
        <v>0</v>
      </c>
      <c r="AA181" s="14">
        <v>0</v>
      </c>
      <c r="AB181" s="14">
        <v>0</v>
      </c>
      <c r="AC181" s="14">
        <v>0</v>
      </c>
      <c r="AD181" s="32">
        <f>SUM(PlanIndicativo[[#This Row],[Ingresos Corrientes de Libre Destinación - ICLD (2020)]:[Otros (2020)]])</f>
        <v>3053289.4736842103</v>
      </c>
    </row>
    <row r="182" spans="1:30" ht="84" x14ac:dyDescent="0.25">
      <c r="A182" s="8">
        <v>2</v>
      </c>
      <c r="B182" s="55" t="s">
        <v>423</v>
      </c>
      <c r="C182" s="8" t="s">
        <v>492</v>
      </c>
      <c r="D182" s="8" t="s">
        <v>43</v>
      </c>
      <c r="E182" s="8" t="s">
        <v>492</v>
      </c>
      <c r="F182" s="55" t="s">
        <v>493</v>
      </c>
      <c r="G182" s="8" t="s">
        <v>507</v>
      </c>
      <c r="H182" s="55" t="s">
        <v>508</v>
      </c>
      <c r="I182" s="9">
        <v>2302037</v>
      </c>
      <c r="J182" s="10" t="s">
        <v>512</v>
      </c>
      <c r="K182" s="9">
        <v>230203700</v>
      </c>
      <c r="L182" s="10" t="s">
        <v>519</v>
      </c>
      <c r="M182" s="12" t="s">
        <v>180</v>
      </c>
      <c r="N182" s="27" t="s">
        <v>1</v>
      </c>
      <c r="O182" s="27" t="s">
        <v>779</v>
      </c>
      <c r="P182" s="28">
        <v>0</v>
      </c>
      <c r="Q182" s="29">
        <v>1</v>
      </c>
      <c r="R182" s="38">
        <v>0</v>
      </c>
      <c r="S182" s="14">
        <v>0</v>
      </c>
      <c r="T182" s="14">
        <v>0</v>
      </c>
      <c r="U182" s="14">
        <v>0</v>
      </c>
      <c r="V182" s="14">
        <v>0</v>
      </c>
      <c r="W182" s="14">
        <v>0</v>
      </c>
      <c r="X182" s="14">
        <v>0</v>
      </c>
      <c r="Y182" s="14">
        <v>0</v>
      </c>
      <c r="Z182" s="14">
        <v>0</v>
      </c>
      <c r="AA182" s="14">
        <v>0</v>
      </c>
      <c r="AB182" s="14">
        <v>0</v>
      </c>
      <c r="AC182" s="14">
        <v>0</v>
      </c>
      <c r="AD182" s="32">
        <f>SUM(PlanIndicativo[[#This Row],[Ingresos Corrientes de Libre Destinación - ICLD (2020)]:[Otros (2020)]])</f>
        <v>0</v>
      </c>
    </row>
    <row r="183" spans="1:30" ht="60" x14ac:dyDescent="0.25">
      <c r="A183" s="8">
        <v>2</v>
      </c>
      <c r="B183" s="55" t="s">
        <v>423</v>
      </c>
      <c r="C183" s="8" t="s">
        <v>492</v>
      </c>
      <c r="D183" s="8" t="s">
        <v>43</v>
      </c>
      <c r="E183" s="8" t="s">
        <v>492</v>
      </c>
      <c r="F183" s="55" t="s">
        <v>493</v>
      </c>
      <c r="G183" s="8" t="s">
        <v>507</v>
      </c>
      <c r="H183" s="55" t="s">
        <v>508</v>
      </c>
      <c r="I183" s="9">
        <v>2302040</v>
      </c>
      <c r="J183" s="10" t="s">
        <v>513</v>
      </c>
      <c r="K183" s="9">
        <v>230204000</v>
      </c>
      <c r="L183" s="10" t="s">
        <v>520</v>
      </c>
      <c r="M183" s="12" t="s">
        <v>180</v>
      </c>
      <c r="N183" s="27" t="s">
        <v>1</v>
      </c>
      <c r="O183" s="27" t="s">
        <v>779</v>
      </c>
      <c r="P183" s="28">
        <v>0</v>
      </c>
      <c r="Q183" s="29">
        <v>4</v>
      </c>
      <c r="R183" s="38">
        <v>1</v>
      </c>
      <c r="S183" s="14">
        <f t="shared" si="26"/>
        <v>1526644.7368421052</v>
      </c>
      <c r="T183" s="14">
        <v>0</v>
      </c>
      <c r="U183" s="14">
        <v>0</v>
      </c>
      <c r="V183" s="14">
        <v>0</v>
      </c>
      <c r="W183" s="14">
        <v>0</v>
      </c>
      <c r="X183" s="14">
        <v>0</v>
      </c>
      <c r="Y183" s="14">
        <v>0</v>
      </c>
      <c r="Z183" s="14">
        <v>0</v>
      </c>
      <c r="AA183" s="14">
        <v>0</v>
      </c>
      <c r="AB183" s="14">
        <v>0</v>
      </c>
      <c r="AC183" s="14">
        <v>0</v>
      </c>
      <c r="AD183" s="32">
        <f>SUM(PlanIndicativo[[#This Row],[Ingresos Corrientes de Libre Destinación - ICLD (2020)]:[Otros (2020)]])</f>
        <v>1526644.7368421052</v>
      </c>
    </row>
    <row r="184" spans="1:30" ht="60" x14ac:dyDescent="0.25">
      <c r="A184" s="8">
        <v>2</v>
      </c>
      <c r="B184" s="55" t="s">
        <v>423</v>
      </c>
      <c r="C184" s="8" t="s">
        <v>492</v>
      </c>
      <c r="D184" s="8" t="s">
        <v>43</v>
      </c>
      <c r="E184" s="8" t="s">
        <v>492</v>
      </c>
      <c r="F184" s="55" t="s">
        <v>493</v>
      </c>
      <c r="G184" s="8" t="s">
        <v>507</v>
      </c>
      <c r="H184" s="55" t="s">
        <v>508</v>
      </c>
      <c r="I184" s="9">
        <v>2302052</v>
      </c>
      <c r="J184" s="10" t="s">
        <v>514</v>
      </c>
      <c r="K184" s="9">
        <v>230205200</v>
      </c>
      <c r="L184" s="10" t="s">
        <v>521</v>
      </c>
      <c r="M184" s="12" t="s">
        <v>180</v>
      </c>
      <c r="N184" s="27" t="s">
        <v>1</v>
      </c>
      <c r="O184" s="27" t="s">
        <v>779</v>
      </c>
      <c r="P184" s="28">
        <v>0</v>
      </c>
      <c r="Q184" s="29">
        <v>4</v>
      </c>
      <c r="R184" s="38">
        <v>1</v>
      </c>
      <c r="S184" s="14">
        <f t="shared" si="26"/>
        <v>1526644.7368421052</v>
      </c>
      <c r="T184" s="14">
        <v>0</v>
      </c>
      <c r="U184" s="14">
        <v>0</v>
      </c>
      <c r="V184" s="14">
        <v>0</v>
      </c>
      <c r="W184" s="14">
        <v>0</v>
      </c>
      <c r="X184" s="14">
        <v>0</v>
      </c>
      <c r="Y184" s="14">
        <v>0</v>
      </c>
      <c r="Z184" s="14">
        <v>0</v>
      </c>
      <c r="AA184" s="14">
        <v>0</v>
      </c>
      <c r="AB184" s="14">
        <v>0</v>
      </c>
      <c r="AC184" s="14">
        <v>0</v>
      </c>
      <c r="AD184" s="32">
        <f>SUM(PlanIndicativo[[#This Row],[Ingresos Corrientes de Libre Destinación - ICLD (2020)]:[Otros (2020)]])</f>
        <v>1526644.7368421052</v>
      </c>
    </row>
    <row r="185" spans="1:30" ht="60" x14ac:dyDescent="0.25">
      <c r="A185" s="8">
        <v>2</v>
      </c>
      <c r="B185" s="55" t="s">
        <v>423</v>
      </c>
      <c r="C185" s="8" t="s">
        <v>492</v>
      </c>
      <c r="D185" s="8" t="s">
        <v>43</v>
      </c>
      <c r="E185" s="8" t="s">
        <v>492</v>
      </c>
      <c r="F185" s="55" t="s">
        <v>493</v>
      </c>
      <c r="G185" s="8" t="s">
        <v>507</v>
      </c>
      <c r="H185" s="55" t="s">
        <v>508</v>
      </c>
      <c r="I185" s="9">
        <v>2302054</v>
      </c>
      <c r="J185" s="10" t="s">
        <v>515</v>
      </c>
      <c r="K185" s="9">
        <v>230205400</v>
      </c>
      <c r="L185" s="10" t="s">
        <v>522</v>
      </c>
      <c r="M185" s="12" t="s">
        <v>180</v>
      </c>
      <c r="N185" s="27" t="s">
        <v>1</v>
      </c>
      <c r="O185" s="27" t="s">
        <v>779</v>
      </c>
      <c r="P185" s="28">
        <v>0</v>
      </c>
      <c r="Q185" s="29">
        <v>4</v>
      </c>
      <c r="R185" s="38">
        <v>1</v>
      </c>
      <c r="S185" s="14">
        <f>58012500/38*2</f>
        <v>3053289.4736842103</v>
      </c>
      <c r="T185" s="14">
        <v>0</v>
      </c>
      <c r="U185" s="14">
        <v>0</v>
      </c>
      <c r="V185" s="14">
        <v>0</v>
      </c>
      <c r="W185" s="14">
        <v>0</v>
      </c>
      <c r="X185" s="14">
        <v>0</v>
      </c>
      <c r="Y185" s="14">
        <v>0</v>
      </c>
      <c r="Z185" s="14">
        <v>0</v>
      </c>
      <c r="AA185" s="14">
        <v>0</v>
      </c>
      <c r="AB185" s="14">
        <v>0</v>
      </c>
      <c r="AC185" s="14">
        <v>0</v>
      </c>
      <c r="AD185" s="32">
        <f>SUM(PlanIndicativo[[#This Row],[Ingresos Corrientes de Libre Destinación - ICLD (2020)]:[Otros (2020)]])</f>
        <v>3053289.4736842103</v>
      </c>
    </row>
    <row r="186" spans="1:30" ht="60" x14ac:dyDescent="0.25">
      <c r="A186" s="8">
        <v>2</v>
      </c>
      <c r="B186" s="55" t="s">
        <v>423</v>
      </c>
      <c r="C186" s="8" t="s">
        <v>492</v>
      </c>
      <c r="D186" s="8" t="s">
        <v>43</v>
      </c>
      <c r="E186" s="8" t="s">
        <v>492</v>
      </c>
      <c r="F186" s="55" t="s">
        <v>493</v>
      </c>
      <c r="G186" s="8" t="s">
        <v>523</v>
      </c>
      <c r="H186" s="55" t="s">
        <v>524</v>
      </c>
      <c r="I186" s="9">
        <v>3502008</v>
      </c>
      <c r="J186" s="10" t="s">
        <v>525</v>
      </c>
      <c r="K186" s="9">
        <v>350200800</v>
      </c>
      <c r="L186" s="10" t="s">
        <v>531</v>
      </c>
      <c r="M186" s="12" t="s">
        <v>180</v>
      </c>
      <c r="N186" s="27" t="s">
        <v>1</v>
      </c>
      <c r="O186" s="27" t="s">
        <v>779</v>
      </c>
      <c r="P186" s="28">
        <v>0</v>
      </c>
      <c r="Q186" s="29">
        <v>1</v>
      </c>
      <c r="R186" s="38">
        <v>0</v>
      </c>
      <c r="S186" s="14">
        <v>0</v>
      </c>
      <c r="T186" s="14">
        <v>0</v>
      </c>
      <c r="U186" s="14">
        <v>0</v>
      </c>
      <c r="V186" s="14">
        <v>0</v>
      </c>
      <c r="W186" s="14">
        <v>0</v>
      </c>
      <c r="X186" s="14">
        <v>0</v>
      </c>
      <c r="Y186" s="14">
        <v>0</v>
      </c>
      <c r="Z186" s="14">
        <v>0</v>
      </c>
      <c r="AA186" s="14">
        <v>0</v>
      </c>
      <c r="AB186" s="14">
        <v>0</v>
      </c>
      <c r="AC186" s="14">
        <v>0</v>
      </c>
      <c r="AD186" s="32">
        <f>SUM(PlanIndicativo[[#This Row],[Ingresos Corrientes de Libre Destinación - ICLD (2020)]:[Otros (2020)]])</f>
        <v>0</v>
      </c>
    </row>
    <row r="187" spans="1:30" ht="60" x14ac:dyDescent="0.25">
      <c r="A187" s="8">
        <v>2</v>
      </c>
      <c r="B187" s="55" t="s">
        <v>423</v>
      </c>
      <c r="C187" s="8" t="s">
        <v>492</v>
      </c>
      <c r="D187" s="8" t="s">
        <v>43</v>
      </c>
      <c r="E187" s="8" t="s">
        <v>492</v>
      </c>
      <c r="F187" s="55" t="s">
        <v>493</v>
      </c>
      <c r="G187" s="8" t="s">
        <v>523</v>
      </c>
      <c r="H187" s="55" t="s">
        <v>524</v>
      </c>
      <c r="I187" s="9">
        <v>3502019</v>
      </c>
      <c r="J187" s="10" t="s">
        <v>526</v>
      </c>
      <c r="K187" s="9">
        <v>350201900</v>
      </c>
      <c r="L187" s="10" t="s">
        <v>284</v>
      </c>
      <c r="M187" s="12" t="s">
        <v>180</v>
      </c>
      <c r="N187" s="27" t="s">
        <v>1</v>
      </c>
      <c r="O187" s="27" t="s">
        <v>779</v>
      </c>
      <c r="P187" s="28">
        <v>0</v>
      </c>
      <c r="Q187" s="29">
        <v>400</v>
      </c>
      <c r="R187" s="38">
        <v>100</v>
      </c>
      <c r="S187" s="14">
        <f t="shared" si="26"/>
        <v>1526644.7368421052</v>
      </c>
      <c r="T187" s="14">
        <v>0</v>
      </c>
      <c r="U187" s="14">
        <v>0</v>
      </c>
      <c r="V187" s="14">
        <v>0</v>
      </c>
      <c r="W187" s="14">
        <v>0</v>
      </c>
      <c r="X187" s="14">
        <v>0</v>
      </c>
      <c r="Y187" s="14">
        <v>0</v>
      </c>
      <c r="Z187" s="14">
        <v>0</v>
      </c>
      <c r="AA187" s="14">
        <v>0</v>
      </c>
      <c r="AB187" s="14">
        <v>0</v>
      </c>
      <c r="AC187" s="14">
        <v>0</v>
      </c>
      <c r="AD187" s="32">
        <f>SUM(PlanIndicativo[[#This Row],[Ingresos Corrientes de Libre Destinación - ICLD (2020)]:[Otros (2020)]])</f>
        <v>1526644.7368421052</v>
      </c>
    </row>
    <row r="188" spans="1:30" ht="60" x14ac:dyDescent="0.25">
      <c r="A188" s="8">
        <v>2</v>
      </c>
      <c r="B188" s="55" t="s">
        <v>423</v>
      </c>
      <c r="C188" s="8" t="s">
        <v>492</v>
      </c>
      <c r="D188" s="8" t="s">
        <v>43</v>
      </c>
      <c r="E188" s="8" t="s">
        <v>492</v>
      </c>
      <c r="F188" s="55" t="s">
        <v>493</v>
      </c>
      <c r="G188" s="8" t="s">
        <v>523</v>
      </c>
      <c r="H188" s="55" t="s">
        <v>524</v>
      </c>
      <c r="I188" s="9">
        <v>3502024</v>
      </c>
      <c r="J188" s="10" t="s">
        <v>527</v>
      </c>
      <c r="K188" s="9">
        <v>350202400</v>
      </c>
      <c r="L188" s="10" t="s">
        <v>532</v>
      </c>
      <c r="M188" s="12" t="s">
        <v>180</v>
      </c>
      <c r="N188" s="27" t="s">
        <v>1</v>
      </c>
      <c r="O188" s="27" t="s">
        <v>779</v>
      </c>
      <c r="P188" s="28">
        <v>0</v>
      </c>
      <c r="Q188" s="29">
        <v>60</v>
      </c>
      <c r="R188" s="38">
        <v>15</v>
      </c>
      <c r="S188" s="14">
        <f t="shared" si="26"/>
        <v>1526644.7368421052</v>
      </c>
      <c r="T188" s="14">
        <v>0</v>
      </c>
      <c r="U188" s="14">
        <v>0</v>
      </c>
      <c r="V188" s="14">
        <v>0</v>
      </c>
      <c r="W188" s="14">
        <v>0</v>
      </c>
      <c r="X188" s="14">
        <v>0</v>
      </c>
      <c r="Y188" s="14">
        <v>0</v>
      </c>
      <c r="Z188" s="14">
        <v>0</v>
      </c>
      <c r="AA188" s="14">
        <v>0</v>
      </c>
      <c r="AB188" s="14">
        <v>0</v>
      </c>
      <c r="AC188" s="14">
        <v>0</v>
      </c>
      <c r="AD188" s="32">
        <f>SUM(PlanIndicativo[[#This Row],[Ingresos Corrientes de Libre Destinación - ICLD (2020)]:[Otros (2020)]])</f>
        <v>1526644.7368421052</v>
      </c>
    </row>
    <row r="189" spans="1:30" ht="60" x14ac:dyDescent="0.25">
      <c r="A189" s="8">
        <v>2</v>
      </c>
      <c r="B189" s="55" t="s">
        <v>423</v>
      </c>
      <c r="C189" s="8" t="s">
        <v>492</v>
      </c>
      <c r="D189" s="8" t="s">
        <v>43</v>
      </c>
      <c r="E189" s="8" t="s">
        <v>492</v>
      </c>
      <c r="F189" s="55" t="s">
        <v>493</v>
      </c>
      <c r="G189" s="8" t="s">
        <v>523</v>
      </c>
      <c r="H189" s="55" t="s">
        <v>524</v>
      </c>
      <c r="I189" s="9">
        <v>3502046</v>
      </c>
      <c r="J189" s="10" t="s">
        <v>528</v>
      </c>
      <c r="K189" s="9">
        <v>350204600</v>
      </c>
      <c r="L189" s="10" t="s">
        <v>533</v>
      </c>
      <c r="M189" s="12" t="s">
        <v>180</v>
      </c>
      <c r="N189" s="27" t="s">
        <v>1</v>
      </c>
      <c r="O189" s="27" t="s">
        <v>779</v>
      </c>
      <c r="P189" s="28">
        <v>0</v>
      </c>
      <c r="Q189" s="29">
        <v>12</v>
      </c>
      <c r="R189" s="38">
        <v>3</v>
      </c>
      <c r="S189" s="14">
        <f>58012500/38*2</f>
        <v>3053289.4736842103</v>
      </c>
      <c r="T189" s="14">
        <v>0</v>
      </c>
      <c r="U189" s="14">
        <v>0</v>
      </c>
      <c r="V189" s="14">
        <v>0</v>
      </c>
      <c r="W189" s="14">
        <v>0</v>
      </c>
      <c r="X189" s="14">
        <v>0</v>
      </c>
      <c r="Y189" s="14">
        <v>0</v>
      </c>
      <c r="Z189" s="14">
        <v>0</v>
      </c>
      <c r="AA189" s="14">
        <v>0</v>
      </c>
      <c r="AB189" s="14">
        <v>0</v>
      </c>
      <c r="AC189" s="14">
        <v>0</v>
      </c>
      <c r="AD189" s="32">
        <f>SUM(PlanIndicativo[[#This Row],[Ingresos Corrientes de Libre Destinación - ICLD (2020)]:[Otros (2020)]])</f>
        <v>3053289.4736842103</v>
      </c>
    </row>
    <row r="190" spans="1:30" ht="60" x14ac:dyDescent="0.25">
      <c r="A190" s="8">
        <v>2</v>
      </c>
      <c r="B190" s="55" t="s">
        <v>423</v>
      </c>
      <c r="C190" s="8" t="s">
        <v>492</v>
      </c>
      <c r="D190" s="8" t="s">
        <v>43</v>
      </c>
      <c r="E190" s="8" t="s">
        <v>492</v>
      </c>
      <c r="F190" s="55" t="s">
        <v>493</v>
      </c>
      <c r="G190" s="8" t="s">
        <v>523</v>
      </c>
      <c r="H190" s="55" t="s">
        <v>524</v>
      </c>
      <c r="I190" s="9">
        <v>3502058</v>
      </c>
      <c r="J190" s="10" t="s">
        <v>529</v>
      </c>
      <c r="K190" s="9">
        <v>350205800</v>
      </c>
      <c r="L190" s="10" t="s">
        <v>534</v>
      </c>
      <c r="M190" s="12" t="s">
        <v>180</v>
      </c>
      <c r="N190" s="27" t="s">
        <v>1</v>
      </c>
      <c r="O190" s="27" t="s">
        <v>779</v>
      </c>
      <c r="P190" s="28">
        <v>0</v>
      </c>
      <c r="Q190" s="29">
        <v>1</v>
      </c>
      <c r="R190" s="38">
        <v>0</v>
      </c>
      <c r="S190" s="14">
        <v>0</v>
      </c>
      <c r="T190" s="14">
        <v>0</v>
      </c>
      <c r="U190" s="14">
        <v>0</v>
      </c>
      <c r="V190" s="14">
        <v>0</v>
      </c>
      <c r="W190" s="14">
        <v>0</v>
      </c>
      <c r="X190" s="14">
        <v>0</v>
      </c>
      <c r="Y190" s="14">
        <v>0</v>
      </c>
      <c r="Z190" s="14">
        <v>0</v>
      </c>
      <c r="AA190" s="14">
        <v>0</v>
      </c>
      <c r="AB190" s="14">
        <v>0</v>
      </c>
      <c r="AC190" s="14">
        <v>0</v>
      </c>
      <c r="AD190" s="32">
        <f>SUM(PlanIndicativo[[#This Row],[Ingresos Corrientes de Libre Destinación - ICLD (2020)]:[Otros (2020)]])</f>
        <v>0</v>
      </c>
    </row>
    <row r="191" spans="1:30" ht="60" x14ac:dyDescent="0.25">
      <c r="A191" s="8">
        <v>2</v>
      </c>
      <c r="B191" s="55" t="s">
        <v>423</v>
      </c>
      <c r="C191" s="8" t="s">
        <v>492</v>
      </c>
      <c r="D191" s="8" t="s">
        <v>43</v>
      </c>
      <c r="E191" s="8" t="s">
        <v>492</v>
      </c>
      <c r="F191" s="55" t="s">
        <v>493</v>
      </c>
      <c r="G191" s="8" t="s">
        <v>523</v>
      </c>
      <c r="H191" s="55" t="s">
        <v>524</v>
      </c>
      <c r="I191" s="9">
        <v>3502063</v>
      </c>
      <c r="J191" s="10" t="s">
        <v>530</v>
      </c>
      <c r="K191" s="9">
        <v>350206300</v>
      </c>
      <c r="L191" s="10" t="s">
        <v>535</v>
      </c>
      <c r="M191" s="12" t="s">
        <v>180</v>
      </c>
      <c r="N191" s="27" t="s">
        <v>1</v>
      </c>
      <c r="O191" s="27" t="s">
        <v>779</v>
      </c>
      <c r="P191" s="28">
        <v>0</v>
      </c>
      <c r="Q191" s="29">
        <v>1</v>
      </c>
      <c r="R191" s="38">
        <v>0</v>
      </c>
      <c r="S191" s="14">
        <v>0</v>
      </c>
      <c r="T191" s="14">
        <v>0</v>
      </c>
      <c r="U191" s="14">
        <v>0</v>
      </c>
      <c r="V191" s="14">
        <v>0</v>
      </c>
      <c r="W191" s="14">
        <v>0</v>
      </c>
      <c r="X191" s="14">
        <v>0</v>
      </c>
      <c r="Y191" s="14">
        <v>0</v>
      </c>
      <c r="Z191" s="14">
        <v>0</v>
      </c>
      <c r="AA191" s="14">
        <v>0</v>
      </c>
      <c r="AB191" s="14">
        <v>0</v>
      </c>
      <c r="AC191" s="14">
        <v>0</v>
      </c>
      <c r="AD191" s="32">
        <f>SUM(PlanIndicativo[[#This Row],[Ingresos Corrientes de Libre Destinación - ICLD (2020)]:[Otros (2020)]])</f>
        <v>0</v>
      </c>
    </row>
    <row r="192" spans="1:30" ht="60" x14ac:dyDescent="0.25">
      <c r="A192" s="8">
        <v>2</v>
      </c>
      <c r="B192" s="55" t="s">
        <v>423</v>
      </c>
      <c r="C192" s="8" t="s">
        <v>492</v>
      </c>
      <c r="D192" s="8" t="s">
        <v>43</v>
      </c>
      <c r="E192" s="8" t="s">
        <v>492</v>
      </c>
      <c r="F192" s="55" t="s">
        <v>493</v>
      </c>
      <c r="G192" s="8" t="s">
        <v>523</v>
      </c>
      <c r="H192" s="55" t="s">
        <v>524</v>
      </c>
      <c r="I192" s="9">
        <v>3502090</v>
      </c>
      <c r="J192" s="10" t="s">
        <v>142</v>
      </c>
      <c r="K192" s="9">
        <v>35029000</v>
      </c>
      <c r="L192" s="10" t="s">
        <v>536</v>
      </c>
      <c r="M192" s="12" t="s">
        <v>180</v>
      </c>
      <c r="N192" s="27" t="s">
        <v>1</v>
      </c>
      <c r="O192" s="27" t="s">
        <v>779</v>
      </c>
      <c r="P192" s="28">
        <v>0</v>
      </c>
      <c r="Q192" s="29">
        <v>4</v>
      </c>
      <c r="R192" s="38">
        <v>1</v>
      </c>
      <c r="S192" s="14">
        <f>58012500/38*2</f>
        <v>3053289.4736842103</v>
      </c>
      <c r="T192" s="14">
        <v>0</v>
      </c>
      <c r="U192" s="14">
        <v>0</v>
      </c>
      <c r="V192" s="14">
        <v>0</v>
      </c>
      <c r="W192" s="14">
        <v>0</v>
      </c>
      <c r="X192" s="14">
        <v>0</v>
      </c>
      <c r="Y192" s="14">
        <v>0</v>
      </c>
      <c r="Z192" s="14">
        <v>0</v>
      </c>
      <c r="AA192" s="14">
        <v>0</v>
      </c>
      <c r="AB192" s="14">
        <v>0</v>
      </c>
      <c r="AC192" s="14">
        <v>0</v>
      </c>
      <c r="AD192" s="32">
        <f>SUM(PlanIndicativo[[#This Row],[Ingresos Corrientes de Libre Destinación - ICLD (2020)]:[Otros (2020)]])</f>
        <v>3053289.4736842103</v>
      </c>
    </row>
    <row r="193" spans="1:30" ht="60" x14ac:dyDescent="0.25">
      <c r="A193" s="8">
        <v>2</v>
      </c>
      <c r="B193" s="55" t="s">
        <v>423</v>
      </c>
      <c r="C193" s="8" t="s">
        <v>492</v>
      </c>
      <c r="D193" s="8" t="s">
        <v>43</v>
      </c>
      <c r="E193" s="8" t="s">
        <v>492</v>
      </c>
      <c r="F193" s="55" t="s">
        <v>493</v>
      </c>
      <c r="G193" s="8" t="s">
        <v>537</v>
      </c>
      <c r="H193" s="55" t="s">
        <v>538</v>
      </c>
      <c r="I193" s="9">
        <v>3602034</v>
      </c>
      <c r="J193" s="10" t="s">
        <v>539</v>
      </c>
      <c r="K193" s="9">
        <v>360203400</v>
      </c>
      <c r="L193" s="10" t="s">
        <v>552</v>
      </c>
      <c r="M193" s="12" t="s">
        <v>180</v>
      </c>
      <c r="N193" s="27" t="s">
        <v>1</v>
      </c>
      <c r="O193" s="27" t="s">
        <v>779</v>
      </c>
      <c r="P193" s="28">
        <v>0</v>
      </c>
      <c r="Q193" s="29">
        <v>4</v>
      </c>
      <c r="R193" s="38">
        <v>1</v>
      </c>
      <c r="S193" s="14">
        <f>58012500/38*2</f>
        <v>3053289.4736842103</v>
      </c>
      <c r="T193" s="14">
        <v>0</v>
      </c>
      <c r="U193" s="14">
        <v>0</v>
      </c>
      <c r="V193" s="14">
        <v>0</v>
      </c>
      <c r="W193" s="14">
        <v>0</v>
      </c>
      <c r="X193" s="14">
        <v>0</v>
      </c>
      <c r="Y193" s="14">
        <v>0</v>
      </c>
      <c r="Z193" s="14">
        <v>0</v>
      </c>
      <c r="AA193" s="14">
        <v>0</v>
      </c>
      <c r="AB193" s="14">
        <v>0</v>
      </c>
      <c r="AC193" s="14">
        <v>0</v>
      </c>
      <c r="AD193" s="32">
        <f>SUM(PlanIndicativo[[#This Row],[Ingresos Corrientes de Libre Destinación - ICLD (2020)]:[Otros (2020)]])</f>
        <v>3053289.4736842103</v>
      </c>
    </row>
    <row r="194" spans="1:30" ht="60" x14ac:dyDescent="0.25">
      <c r="A194" s="8">
        <v>2</v>
      </c>
      <c r="B194" s="55" t="s">
        <v>423</v>
      </c>
      <c r="C194" s="8" t="s">
        <v>492</v>
      </c>
      <c r="D194" s="8" t="s">
        <v>43</v>
      </c>
      <c r="E194" s="8" t="s">
        <v>492</v>
      </c>
      <c r="F194" s="55" t="s">
        <v>493</v>
      </c>
      <c r="G194" s="8" t="s">
        <v>537</v>
      </c>
      <c r="H194" s="55" t="s">
        <v>538</v>
      </c>
      <c r="I194" s="9">
        <v>3602003</v>
      </c>
      <c r="J194" s="10" t="s">
        <v>540</v>
      </c>
      <c r="K194" s="9">
        <v>360200300</v>
      </c>
      <c r="L194" s="10" t="s">
        <v>553</v>
      </c>
      <c r="M194" s="12" t="s">
        <v>180</v>
      </c>
      <c r="N194" s="27" t="s">
        <v>1</v>
      </c>
      <c r="O194" s="27" t="s">
        <v>779</v>
      </c>
      <c r="P194" s="28">
        <v>0</v>
      </c>
      <c r="Q194" s="29">
        <v>1</v>
      </c>
      <c r="R194" s="38">
        <v>0</v>
      </c>
      <c r="S194" s="14">
        <v>0</v>
      </c>
      <c r="T194" s="14">
        <v>0</v>
      </c>
      <c r="U194" s="14">
        <v>0</v>
      </c>
      <c r="V194" s="14">
        <v>0</v>
      </c>
      <c r="W194" s="14">
        <v>0</v>
      </c>
      <c r="X194" s="14">
        <v>0</v>
      </c>
      <c r="Y194" s="14">
        <v>0</v>
      </c>
      <c r="Z194" s="14">
        <v>0</v>
      </c>
      <c r="AA194" s="14">
        <v>0</v>
      </c>
      <c r="AB194" s="14">
        <v>0</v>
      </c>
      <c r="AC194" s="14">
        <v>0</v>
      </c>
      <c r="AD194" s="32">
        <f>SUM(PlanIndicativo[[#This Row],[Ingresos Corrientes de Libre Destinación - ICLD (2020)]:[Otros (2020)]])</f>
        <v>0</v>
      </c>
    </row>
    <row r="195" spans="1:30" ht="60" x14ac:dyDescent="0.25">
      <c r="A195" s="8">
        <v>2</v>
      </c>
      <c r="B195" s="55" t="s">
        <v>423</v>
      </c>
      <c r="C195" s="8" t="s">
        <v>492</v>
      </c>
      <c r="D195" s="8" t="s">
        <v>43</v>
      </c>
      <c r="E195" s="8" t="s">
        <v>492</v>
      </c>
      <c r="F195" s="55" t="s">
        <v>493</v>
      </c>
      <c r="G195" s="8" t="s">
        <v>537</v>
      </c>
      <c r="H195" s="55" t="s">
        <v>538</v>
      </c>
      <c r="I195" s="9">
        <v>3604006</v>
      </c>
      <c r="J195" s="10" t="s">
        <v>541</v>
      </c>
      <c r="K195" s="9">
        <v>360400600</v>
      </c>
      <c r="L195" s="10" t="s">
        <v>219</v>
      </c>
      <c r="M195" s="12" t="s">
        <v>180</v>
      </c>
      <c r="N195" s="27" t="s">
        <v>1</v>
      </c>
      <c r="O195" s="27" t="s">
        <v>779</v>
      </c>
      <c r="P195" s="28">
        <v>0</v>
      </c>
      <c r="Q195" s="29">
        <v>100</v>
      </c>
      <c r="R195" s="38">
        <v>25</v>
      </c>
      <c r="S195" s="14">
        <f t="shared" si="26"/>
        <v>1526644.7368421052</v>
      </c>
      <c r="T195" s="14">
        <v>0</v>
      </c>
      <c r="U195" s="14">
        <v>0</v>
      </c>
      <c r="V195" s="14">
        <v>0</v>
      </c>
      <c r="W195" s="14">
        <v>0</v>
      </c>
      <c r="X195" s="14">
        <v>0</v>
      </c>
      <c r="Y195" s="14">
        <v>0</v>
      </c>
      <c r="Z195" s="14">
        <v>0</v>
      </c>
      <c r="AA195" s="14">
        <v>0</v>
      </c>
      <c r="AB195" s="14">
        <v>0</v>
      </c>
      <c r="AC195" s="14">
        <v>0</v>
      </c>
      <c r="AD195" s="32">
        <f>SUM(PlanIndicativo[[#This Row],[Ingresos Corrientes de Libre Destinación - ICLD (2020)]:[Otros (2020)]])</f>
        <v>1526644.7368421052</v>
      </c>
    </row>
    <row r="196" spans="1:30" ht="60" x14ac:dyDescent="0.25">
      <c r="A196" s="8">
        <v>2</v>
      </c>
      <c r="B196" s="55" t="s">
        <v>423</v>
      </c>
      <c r="C196" s="8" t="s">
        <v>492</v>
      </c>
      <c r="D196" s="8" t="s">
        <v>43</v>
      </c>
      <c r="E196" s="8" t="s">
        <v>492</v>
      </c>
      <c r="F196" s="55" t="s">
        <v>493</v>
      </c>
      <c r="G196" s="8" t="s">
        <v>537</v>
      </c>
      <c r="H196" s="55" t="s">
        <v>538</v>
      </c>
      <c r="I196" s="9">
        <v>3604013</v>
      </c>
      <c r="J196" s="10" t="s">
        <v>542</v>
      </c>
      <c r="K196" s="9">
        <v>360401300</v>
      </c>
      <c r="L196" s="10" t="s">
        <v>219</v>
      </c>
      <c r="M196" s="12" t="s">
        <v>180</v>
      </c>
      <c r="N196" s="27" t="s">
        <v>1</v>
      </c>
      <c r="O196" s="27" t="s">
        <v>779</v>
      </c>
      <c r="P196" s="28">
        <v>0</v>
      </c>
      <c r="Q196" s="29">
        <v>20</v>
      </c>
      <c r="R196" s="38">
        <v>5</v>
      </c>
      <c r="S196" s="14">
        <f t="shared" si="26"/>
        <v>1526644.7368421052</v>
      </c>
      <c r="T196" s="14">
        <v>0</v>
      </c>
      <c r="U196" s="14">
        <v>0</v>
      </c>
      <c r="V196" s="14">
        <v>0</v>
      </c>
      <c r="W196" s="14">
        <v>0</v>
      </c>
      <c r="X196" s="14">
        <v>0</v>
      </c>
      <c r="Y196" s="14">
        <v>0</v>
      </c>
      <c r="Z196" s="14">
        <v>0</v>
      </c>
      <c r="AA196" s="14">
        <v>0</v>
      </c>
      <c r="AB196" s="14">
        <v>0</v>
      </c>
      <c r="AC196" s="14">
        <v>0</v>
      </c>
      <c r="AD196" s="32">
        <f>SUM(PlanIndicativo[[#This Row],[Ingresos Corrientes de Libre Destinación - ICLD (2020)]:[Otros (2020)]])</f>
        <v>1526644.7368421052</v>
      </c>
    </row>
    <row r="197" spans="1:30" ht="60" x14ac:dyDescent="0.25">
      <c r="A197" s="8">
        <v>2</v>
      </c>
      <c r="B197" s="55" t="s">
        <v>423</v>
      </c>
      <c r="C197" s="8" t="s">
        <v>492</v>
      </c>
      <c r="D197" s="8" t="s">
        <v>43</v>
      </c>
      <c r="E197" s="8" t="s">
        <v>492</v>
      </c>
      <c r="F197" s="55" t="s">
        <v>493</v>
      </c>
      <c r="G197" s="8" t="s">
        <v>537</v>
      </c>
      <c r="H197" s="55" t="s">
        <v>538</v>
      </c>
      <c r="I197" s="9">
        <v>3602017</v>
      </c>
      <c r="J197" s="10" t="s">
        <v>543</v>
      </c>
      <c r="K197" s="9">
        <v>360201700</v>
      </c>
      <c r="L197" s="10" t="s">
        <v>554</v>
      </c>
      <c r="M197" s="12" t="s">
        <v>180</v>
      </c>
      <c r="N197" s="27" t="s">
        <v>1</v>
      </c>
      <c r="O197" s="27" t="s">
        <v>779</v>
      </c>
      <c r="P197" s="28">
        <v>0</v>
      </c>
      <c r="Q197" s="29">
        <v>10</v>
      </c>
      <c r="R197" s="38">
        <v>2</v>
      </c>
      <c r="S197" s="14">
        <f>58012500/38*2</f>
        <v>3053289.4736842103</v>
      </c>
      <c r="T197" s="14">
        <v>0</v>
      </c>
      <c r="U197" s="14">
        <v>0</v>
      </c>
      <c r="V197" s="14">
        <v>0</v>
      </c>
      <c r="W197" s="14">
        <v>0</v>
      </c>
      <c r="X197" s="14">
        <v>0</v>
      </c>
      <c r="Y197" s="14">
        <v>0</v>
      </c>
      <c r="Z197" s="14">
        <v>0</v>
      </c>
      <c r="AA197" s="14">
        <v>0</v>
      </c>
      <c r="AB197" s="14">
        <v>0</v>
      </c>
      <c r="AC197" s="14">
        <v>0</v>
      </c>
      <c r="AD197" s="32">
        <f>SUM(PlanIndicativo[[#This Row],[Ingresos Corrientes de Libre Destinación - ICLD (2020)]:[Otros (2020)]])</f>
        <v>3053289.4736842103</v>
      </c>
    </row>
    <row r="198" spans="1:30" ht="60" x14ac:dyDescent="0.25">
      <c r="A198" s="8">
        <v>2</v>
      </c>
      <c r="B198" s="55" t="s">
        <v>423</v>
      </c>
      <c r="C198" s="8" t="s">
        <v>492</v>
      </c>
      <c r="D198" s="8" t="s">
        <v>43</v>
      </c>
      <c r="E198" s="8" t="s">
        <v>492</v>
      </c>
      <c r="F198" s="55" t="s">
        <v>493</v>
      </c>
      <c r="G198" s="8" t="s">
        <v>537</v>
      </c>
      <c r="H198" s="55" t="s">
        <v>538</v>
      </c>
      <c r="I198" s="9">
        <v>3603017</v>
      </c>
      <c r="J198" s="10" t="s">
        <v>544</v>
      </c>
      <c r="K198" s="9">
        <v>360301700</v>
      </c>
      <c r="L198" s="10" t="s">
        <v>555</v>
      </c>
      <c r="M198" s="12" t="s">
        <v>180</v>
      </c>
      <c r="N198" s="27" t="s">
        <v>1</v>
      </c>
      <c r="O198" s="27" t="s">
        <v>779</v>
      </c>
      <c r="P198" s="28">
        <v>0</v>
      </c>
      <c r="Q198" s="29">
        <v>2</v>
      </c>
      <c r="R198" s="38">
        <v>0</v>
      </c>
      <c r="S198" s="14">
        <v>0</v>
      </c>
      <c r="T198" s="14">
        <v>0</v>
      </c>
      <c r="U198" s="14">
        <v>0</v>
      </c>
      <c r="V198" s="14">
        <v>0</v>
      </c>
      <c r="W198" s="14">
        <v>0</v>
      </c>
      <c r="X198" s="14">
        <v>0</v>
      </c>
      <c r="Y198" s="14">
        <v>0</v>
      </c>
      <c r="Z198" s="14">
        <v>0</v>
      </c>
      <c r="AA198" s="14">
        <v>0</v>
      </c>
      <c r="AB198" s="14">
        <v>0</v>
      </c>
      <c r="AC198" s="14">
        <v>0</v>
      </c>
      <c r="AD198" s="32">
        <f>SUM(PlanIndicativo[[#This Row],[Ingresos Corrientes de Libre Destinación - ICLD (2020)]:[Otros (2020)]])</f>
        <v>0</v>
      </c>
    </row>
    <row r="199" spans="1:30" ht="60" x14ac:dyDescent="0.25">
      <c r="A199" s="8">
        <v>2</v>
      </c>
      <c r="B199" s="55" t="s">
        <v>423</v>
      </c>
      <c r="C199" s="8" t="s">
        <v>492</v>
      </c>
      <c r="D199" s="8" t="s">
        <v>43</v>
      </c>
      <c r="E199" s="8" t="s">
        <v>492</v>
      </c>
      <c r="F199" s="55" t="s">
        <v>493</v>
      </c>
      <c r="G199" s="8" t="s">
        <v>537</v>
      </c>
      <c r="H199" s="55" t="s">
        <v>538</v>
      </c>
      <c r="I199" s="9">
        <v>3602029</v>
      </c>
      <c r="J199" s="10" t="s">
        <v>545</v>
      </c>
      <c r="K199" s="9">
        <v>360202900</v>
      </c>
      <c r="L199" s="10" t="s">
        <v>504</v>
      </c>
      <c r="M199" s="12" t="s">
        <v>180</v>
      </c>
      <c r="N199" s="27" t="s">
        <v>1</v>
      </c>
      <c r="O199" s="27" t="s">
        <v>779</v>
      </c>
      <c r="P199" s="28">
        <v>0</v>
      </c>
      <c r="Q199" s="29">
        <v>20</v>
      </c>
      <c r="R199" s="38">
        <v>5</v>
      </c>
      <c r="S199" s="14">
        <f t="shared" si="26"/>
        <v>1526644.7368421052</v>
      </c>
      <c r="T199" s="14">
        <v>0</v>
      </c>
      <c r="U199" s="14">
        <v>0</v>
      </c>
      <c r="V199" s="14">
        <v>0</v>
      </c>
      <c r="W199" s="14">
        <v>0</v>
      </c>
      <c r="X199" s="14">
        <v>0</v>
      </c>
      <c r="Y199" s="14">
        <v>0</v>
      </c>
      <c r="Z199" s="14">
        <v>0</v>
      </c>
      <c r="AA199" s="14">
        <v>0</v>
      </c>
      <c r="AB199" s="14">
        <v>0</v>
      </c>
      <c r="AC199" s="14">
        <v>0</v>
      </c>
      <c r="AD199" s="32">
        <f>SUM(PlanIndicativo[[#This Row],[Ingresos Corrientes de Libre Destinación - ICLD (2020)]:[Otros (2020)]])</f>
        <v>1526644.7368421052</v>
      </c>
    </row>
    <row r="200" spans="1:30" ht="60" x14ac:dyDescent="0.25">
      <c r="A200" s="8">
        <v>2</v>
      </c>
      <c r="B200" s="55" t="s">
        <v>423</v>
      </c>
      <c r="C200" s="8" t="s">
        <v>492</v>
      </c>
      <c r="D200" s="8" t="s">
        <v>43</v>
      </c>
      <c r="E200" s="8" t="s">
        <v>492</v>
      </c>
      <c r="F200" s="55" t="s">
        <v>493</v>
      </c>
      <c r="G200" s="8" t="s">
        <v>537</v>
      </c>
      <c r="H200" s="55" t="s">
        <v>538</v>
      </c>
      <c r="I200" s="9">
        <v>3604026</v>
      </c>
      <c r="J200" s="10" t="s">
        <v>546</v>
      </c>
      <c r="K200" s="9">
        <v>360402600</v>
      </c>
      <c r="L200" s="10" t="s">
        <v>556</v>
      </c>
      <c r="M200" s="12" t="s">
        <v>180</v>
      </c>
      <c r="N200" s="27" t="s">
        <v>1</v>
      </c>
      <c r="O200" s="27" t="s">
        <v>779</v>
      </c>
      <c r="P200" s="28">
        <v>0</v>
      </c>
      <c r="Q200" s="29">
        <v>100</v>
      </c>
      <c r="R200" s="38">
        <v>25</v>
      </c>
      <c r="S200" s="14">
        <f t="shared" si="26"/>
        <v>1526644.7368421052</v>
      </c>
      <c r="T200" s="14">
        <v>0</v>
      </c>
      <c r="U200" s="14">
        <v>0</v>
      </c>
      <c r="V200" s="14">
        <v>0</v>
      </c>
      <c r="W200" s="14">
        <v>0</v>
      </c>
      <c r="X200" s="14">
        <v>0</v>
      </c>
      <c r="Y200" s="14">
        <v>0</v>
      </c>
      <c r="Z200" s="14">
        <v>0</v>
      </c>
      <c r="AA200" s="14">
        <v>0</v>
      </c>
      <c r="AB200" s="14">
        <v>0</v>
      </c>
      <c r="AC200" s="14">
        <v>0</v>
      </c>
      <c r="AD200" s="32">
        <f>SUM(PlanIndicativo[[#This Row],[Ingresos Corrientes de Libre Destinación - ICLD (2020)]:[Otros (2020)]])</f>
        <v>1526644.7368421052</v>
      </c>
    </row>
    <row r="201" spans="1:30" ht="60" x14ac:dyDescent="0.25">
      <c r="A201" s="8">
        <v>2</v>
      </c>
      <c r="B201" s="55" t="s">
        <v>423</v>
      </c>
      <c r="C201" s="8" t="s">
        <v>492</v>
      </c>
      <c r="D201" s="8" t="s">
        <v>43</v>
      </c>
      <c r="E201" s="8" t="s">
        <v>492</v>
      </c>
      <c r="F201" s="55" t="s">
        <v>493</v>
      </c>
      <c r="G201" s="8" t="s">
        <v>537</v>
      </c>
      <c r="H201" s="55" t="s">
        <v>538</v>
      </c>
      <c r="I201" s="9">
        <v>3604020</v>
      </c>
      <c r="J201" s="10" t="s">
        <v>547</v>
      </c>
      <c r="K201" s="9">
        <v>360402000</v>
      </c>
      <c r="L201" s="10" t="s">
        <v>219</v>
      </c>
      <c r="M201" s="12" t="s">
        <v>180</v>
      </c>
      <c r="N201" s="27" t="s">
        <v>1</v>
      </c>
      <c r="O201" s="27" t="s">
        <v>779</v>
      </c>
      <c r="P201" s="28">
        <v>0</v>
      </c>
      <c r="Q201" s="29">
        <v>100</v>
      </c>
      <c r="R201" s="38">
        <v>25</v>
      </c>
      <c r="S201" s="14">
        <f t="shared" si="26"/>
        <v>1526644.7368421052</v>
      </c>
      <c r="T201" s="14">
        <v>0</v>
      </c>
      <c r="U201" s="14">
        <v>0</v>
      </c>
      <c r="V201" s="14">
        <v>0</v>
      </c>
      <c r="W201" s="14">
        <v>0</v>
      </c>
      <c r="X201" s="14">
        <v>0</v>
      </c>
      <c r="Y201" s="14">
        <v>0</v>
      </c>
      <c r="Z201" s="14">
        <v>0</v>
      </c>
      <c r="AA201" s="14">
        <v>0</v>
      </c>
      <c r="AB201" s="14">
        <v>0</v>
      </c>
      <c r="AC201" s="14">
        <v>0</v>
      </c>
      <c r="AD201" s="32">
        <f>SUM(PlanIndicativo[[#This Row],[Ingresos Corrientes de Libre Destinación - ICLD (2020)]:[Otros (2020)]])</f>
        <v>1526644.7368421052</v>
      </c>
    </row>
    <row r="202" spans="1:30" ht="60" x14ac:dyDescent="0.25">
      <c r="A202" s="8">
        <v>2</v>
      </c>
      <c r="B202" s="55" t="s">
        <v>423</v>
      </c>
      <c r="C202" s="8" t="s">
        <v>492</v>
      </c>
      <c r="D202" s="8" t="s">
        <v>43</v>
      </c>
      <c r="E202" s="8" t="s">
        <v>492</v>
      </c>
      <c r="F202" s="55" t="s">
        <v>493</v>
      </c>
      <c r="G202" s="8" t="s">
        <v>537</v>
      </c>
      <c r="H202" s="55" t="s">
        <v>538</v>
      </c>
      <c r="I202" s="9">
        <v>3602028</v>
      </c>
      <c r="J202" s="10" t="s">
        <v>548</v>
      </c>
      <c r="K202" s="9">
        <v>360202800</v>
      </c>
      <c r="L202" s="10" t="s">
        <v>557</v>
      </c>
      <c r="M202" s="12" t="s">
        <v>180</v>
      </c>
      <c r="N202" s="27" t="s">
        <v>1</v>
      </c>
      <c r="O202" s="27" t="s">
        <v>779</v>
      </c>
      <c r="P202" s="28">
        <v>0</v>
      </c>
      <c r="Q202" s="29">
        <v>4</v>
      </c>
      <c r="R202" s="38">
        <v>1</v>
      </c>
      <c r="S202" s="14">
        <f>58012500/38*2</f>
        <v>3053289.4736842103</v>
      </c>
      <c r="T202" s="14">
        <v>0</v>
      </c>
      <c r="U202" s="14">
        <v>0</v>
      </c>
      <c r="V202" s="14">
        <v>0</v>
      </c>
      <c r="W202" s="14">
        <v>0</v>
      </c>
      <c r="X202" s="14">
        <v>0</v>
      </c>
      <c r="Y202" s="14">
        <v>0</v>
      </c>
      <c r="Z202" s="14">
        <v>0</v>
      </c>
      <c r="AA202" s="14">
        <v>0</v>
      </c>
      <c r="AB202" s="14">
        <v>0</v>
      </c>
      <c r="AC202" s="14">
        <v>0</v>
      </c>
      <c r="AD202" s="32">
        <f>SUM(PlanIndicativo[[#This Row],[Ingresos Corrientes de Libre Destinación - ICLD (2020)]:[Otros (2020)]])</f>
        <v>3053289.4736842103</v>
      </c>
    </row>
    <row r="203" spans="1:30" ht="60" x14ac:dyDescent="0.25">
      <c r="A203" s="8">
        <v>2</v>
      </c>
      <c r="B203" s="55" t="s">
        <v>423</v>
      </c>
      <c r="C203" s="8" t="s">
        <v>492</v>
      </c>
      <c r="D203" s="8" t="s">
        <v>43</v>
      </c>
      <c r="E203" s="8" t="s">
        <v>492</v>
      </c>
      <c r="F203" s="55" t="s">
        <v>493</v>
      </c>
      <c r="G203" s="8" t="s">
        <v>537</v>
      </c>
      <c r="H203" s="55" t="s">
        <v>538</v>
      </c>
      <c r="I203" s="9">
        <v>3604022</v>
      </c>
      <c r="J203" s="10" t="s">
        <v>549</v>
      </c>
      <c r="K203" s="9">
        <v>360402200</v>
      </c>
      <c r="L203" s="10" t="s">
        <v>558</v>
      </c>
      <c r="M203" s="12" t="s">
        <v>180</v>
      </c>
      <c r="N203" s="27" t="s">
        <v>1</v>
      </c>
      <c r="O203" s="27" t="s">
        <v>779</v>
      </c>
      <c r="P203" s="28">
        <v>0</v>
      </c>
      <c r="Q203" s="29">
        <v>2</v>
      </c>
      <c r="R203" s="38">
        <v>0</v>
      </c>
      <c r="S203" s="14">
        <v>0</v>
      </c>
      <c r="T203" s="14">
        <v>0</v>
      </c>
      <c r="U203" s="14">
        <v>0</v>
      </c>
      <c r="V203" s="14">
        <v>0</v>
      </c>
      <c r="W203" s="14">
        <v>0</v>
      </c>
      <c r="X203" s="14">
        <v>0</v>
      </c>
      <c r="Y203" s="14">
        <v>0</v>
      </c>
      <c r="Z203" s="14">
        <v>0</v>
      </c>
      <c r="AA203" s="14">
        <v>0</v>
      </c>
      <c r="AB203" s="14">
        <v>0</v>
      </c>
      <c r="AC203" s="14">
        <v>0</v>
      </c>
      <c r="AD203" s="32">
        <f>SUM(PlanIndicativo[[#This Row],[Ingresos Corrientes de Libre Destinación - ICLD (2020)]:[Otros (2020)]])</f>
        <v>0</v>
      </c>
    </row>
    <row r="204" spans="1:30" ht="60" x14ac:dyDescent="0.25">
      <c r="A204" s="8">
        <v>2</v>
      </c>
      <c r="B204" s="55" t="s">
        <v>423</v>
      </c>
      <c r="C204" s="8" t="s">
        <v>492</v>
      </c>
      <c r="D204" s="8" t="s">
        <v>43</v>
      </c>
      <c r="E204" s="8" t="s">
        <v>492</v>
      </c>
      <c r="F204" s="55" t="s">
        <v>493</v>
      </c>
      <c r="G204" s="8" t="s">
        <v>537</v>
      </c>
      <c r="H204" s="55" t="s">
        <v>538</v>
      </c>
      <c r="I204" s="9">
        <v>3603016</v>
      </c>
      <c r="J204" s="10" t="s">
        <v>550</v>
      </c>
      <c r="K204" s="9">
        <v>360301600</v>
      </c>
      <c r="L204" s="10" t="s">
        <v>559</v>
      </c>
      <c r="M204" s="12" t="s">
        <v>180</v>
      </c>
      <c r="N204" s="27" t="s">
        <v>1</v>
      </c>
      <c r="O204" s="27" t="s">
        <v>779</v>
      </c>
      <c r="P204" s="28">
        <v>0</v>
      </c>
      <c r="Q204" s="29">
        <v>4</v>
      </c>
      <c r="R204" s="38">
        <v>1</v>
      </c>
      <c r="S204" s="14">
        <f>58012500/38*2</f>
        <v>3053289.4736842103</v>
      </c>
      <c r="T204" s="14">
        <v>0</v>
      </c>
      <c r="U204" s="14">
        <v>0</v>
      </c>
      <c r="V204" s="14">
        <v>0</v>
      </c>
      <c r="W204" s="14">
        <v>0</v>
      </c>
      <c r="X204" s="14">
        <v>0</v>
      </c>
      <c r="Y204" s="14">
        <v>0</v>
      </c>
      <c r="Z204" s="14">
        <v>0</v>
      </c>
      <c r="AA204" s="14">
        <v>0</v>
      </c>
      <c r="AB204" s="14">
        <v>0</v>
      </c>
      <c r="AC204" s="14">
        <v>0</v>
      </c>
      <c r="AD204" s="32">
        <f>SUM(PlanIndicativo[[#This Row],[Ingresos Corrientes de Libre Destinación - ICLD (2020)]:[Otros (2020)]])</f>
        <v>3053289.4736842103</v>
      </c>
    </row>
    <row r="205" spans="1:30" ht="60" x14ac:dyDescent="0.25">
      <c r="A205" s="8">
        <v>2</v>
      </c>
      <c r="B205" s="55" t="s">
        <v>423</v>
      </c>
      <c r="C205" s="8" t="s">
        <v>492</v>
      </c>
      <c r="D205" s="8" t="s">
        <v>43</v>
      </c>
      <c r="E205" s="8" t="s">
        <v>492</v>
      </c>
      <c r="F205" s="55" t="s">
        <v>493</v>
      </c>
      <c r="G205" s="8" t="s">
        <v>537</v>
      </c>
      <c r="H205" s="55" t="s">
        <v>538</v>
      </c>
      <c r="I205" s="9">
        <v>3605008</v>
      </c>
      <c r="J205" s="10" t="s">
        <v>551</v>
      </c>
      <c r="K205" s="9">
        <v>360500800</v>
      </c>
      <c r="L205" s="10" t="s">
        <v>219</v>
      </c>
      <c r="M205" s="12" t="s">
        <v>180</v>
      </c>
      <c r="N205" s="27" t="s">
        <v>1</v>
      </c>
      <c r="O205" s="27" t="s">
        <v>779</v>
      </c>
      <c r="P205" s="28">
        <v>0</v>
      </c>
      <c r="Q205" s="29">
        <v>60</v>
      </c>
      <c r="R205" s="38">
        <v>15</v>
      </c>
      <c r="S205" s="14">
        <f>58012500/38*2</f>
        <v>3053289.4736842103</v>
      </c>
      <c r="T205" s="14">
        <v>0</v>
      </c>
      <c r="U205" s="14">
        <v>0</v>
      </c>
      <c r="V205" s="14">
        <v>0</v>
      </c>
      <c r="W205" s="14">
        <v>0</v>
      </c>
      <c r="X205" s="14">
        <v>0</v>
      </c>
      <c r="Y205" s="14">
        <v>0</v>
      </c>
      <c r="Z205" s="14">
        <v>0</v>
      </c>
      <c r="AA205" s="14">
        <v>0</v>
      </c>
      <c r="AB205" s="14">
        <v>0</v>
      </c>
      <c r="AC205" s="14">
        <v>0</v>
      </c>
      <c r="AD205" s="32">
        <f>SUM(PlanIndicativo[[#This Row],[Ingresos Corrientes de Libre Destinación - ICLD (2020)]:[Otros (2020)]])</f>
        <v>3053289.4736842103</v>
      </c>
    </row>
    <row r="206" spans="1:30" ht="60" x14ac:dyDescent="0.25">
      <c r="A206" s="8">
        <v>2</v>
      </c>
      <c r="B206" s="55" t="s">
        <v>423</v>
      </c>
      <c r="C206" s="8" t="s">
        <v>492</v>
      </c>
      <c r="D206" s="8" t="s">
        <v>43</v>
      </c>
      <c r="E206" s="8" t="s">
        <v>492</v>
      </c>
      <c r="F206" s="55" t="s">
        <v>493</v>
      </c>
      <c r="G206" s="8" t="s">
        <v>561</v>
      </c>
      <c r="H206" s="55" t="s">
        <v>560</v>
      </c>
      <c r="I206" s="9">
        <v>3903002</v>
      </c>
      <c r="J206" s="10" t="s">
        <v>562</v>
      </c>
      <c r="K206" s="9">
        <v>390300200</v>
      </c>
      <c r="L206" s="10" t="s">
        <v>567</v>
      </c>
      <c r="M206" s="12" t="s">
        <v>180</v>
      </c>
      <c r="N206" s="27" t="s">
        <v>1</v>
      </c>
      <c r="O206" s="27" t="s">
        <v>779</v>
      </c>
      <c r="P206" s="28">
        <v>0</v>
      </c>
      <c r="Q206" s="29">
        <v>1</v>
      </c>
      <c r="R206" s="38">
        <v>0</v>
      </c>
      <c r="S206" s="14">
        <v>0</v>
      </c>
      <c r="T206" s="14">
        <v>0</v>
      </c>
      <c r="U206" s="14">
        <v>0</v>
      </c>
      <c r="V206" s="14">
        <v>0</v>
      </c>
      <c r="W206" s="14">
        <v>0</v>
      </c>
      <c r="X206" s="14">
        <v>0</v>
      </c>
      <c r="Y206" s="14">
        <v>0</v>
      </c>
      <c r="Z206" s="14">
        <v>0</v>
      </c>
      <c r="AA206" s="14">
        <v>0</v>
      </c>
      <c r="AB206" s="14">
        <v>0</v>
      </c>
      <c r="AC206" s="14">
        <v>0</v>
      </c>
      <c r="AD206" s="32">
        <f>SUM(PlanIndicativo[[#This Row],[Ingresos Corrientes de Libre Destinación - ICLD (2020)]:[Otros (2020)]])</f>
        <v>0</v>
      </c>
    </row>
    <row r="207" spans="1:30" ht="60" x14ac:dyDescent="0.25">
      <c r="A207" s="8">
        <v>2</v>
      </c>
      <c r="B207" s="55" t="s">
        <v>423</v>
      </c>
      <c r="C207" s="8" t="s">
        <v>492</v>
      </c>
      <c r="D207" s="8" t="s">
        <v>43</v>
      </c>
      <c r="E207" s="8" t="s">
        <v>492</v>
      </c>
      <c r="F207" s="55" t="s">
        <v>493</v>
      </c>
      <c r="G207" s="8" t="s">
        <v>561</v>
      </c>
      <c r="H207" s="55" t="s">
        <v>560</v>
      </c>
      <c r="I207" s="9">
        <v>3903005</v>
      </c>
      <c r="J207" s="10" t="s">
        <v>563</v>
      </c>
      <c r="K207" s="9">
        <v>390300500</v>
      </c>
      <c r="L207" s="10" t="s">
        <v>568</v>
      </c>
      <c r="M207" s="12" t="s">
        <v>180</v>
      </c>
      <c r="N207" s="27" t="s">
        <v>1</v>
      </c>
      <c r="O207" s="27" t="s">
        <v>779</v>
      </c>
      <c r="P207" s="28">
        <v>0</v>
      </c>
      <c r="Q207" s="29">
        <v>1</v>
      </c>
      <c r="R207" s="38">
        <v>0</v>
      </c>
      <c r="S207" s="14">
        <v>0</v>
      </c>
      <c r="T207" s="14">
        <v>0</v>
      </c>
      <c r="U207" s="14">
        <v>0</v>
      </c>
      <c r="V207" s="14">
        <v>0</v>
      </c>
      <c r="W207" s="14">
        <v>0</v>
      </c>
      <c r="X207" s="14">
        <v>0</v>
      </c>
      <c r="Y207" s="14">
        <v>0</v>
      </c>
      <c r="Z207" s="14">
        <v>0</v>
      </c>
      <c r="AA207" s="14">
        <v>0</v>
      </c>
      <c r="AB207" s="14">
        <v>0</v>
      </c>
      <c r="AC207" s="14">
        <v>0</v>
      </c>
      <c r="AD207" s="32">
        <f>SUM(PlanIndicativo[[#This Row],[Ingresos Corrientes de Libre Destinación - ICLD (2020)]:[Otros (2020)]])</f>
        <v>0</v>
      </c>
    </row>
    <row r="208" spans="1:30" ht="60" x14ac:dyDescent="0.25">
      <c r="A208" s="8">
        <v>2</v>
      </c>
      <c r="B208" s="55" t="s">
        <v>423</v>
      </c>
      <c r="C208" s="8" t="s">
        <v>492</v>
      </c>
      <c r="D208" s="8" t="s">
        <v>43</v>
      </c>
      <c r="E208" s="8" t="s">
        <v>492</v>
      </c>
      <c r="F208" s="55" t="s">
        <v>493</v>
      </c>
      <c r="G208" s="8" t="s">
        <v>561</v>
      </c>
      <c r="H208" s="55" t="s">
        <v>560</v>
      </c>
      <c r="I208" s="9">
        <v>3904005</v>
      </c>
      <c r="J208" s="10" t="s">
        <v>564</v>
      </c>
      <c r="K208" s="9">
        <v>390400500</v>
      </c>
      <c r="L208" s="10" t="s">
        <v>569</v>
      </c>
      <c r="M208" s="12" t="s">
        <v>180</v>
      </c>
      <c r="N208" s="27" t="s">
        <v>1</v>
      </c>
      <c r="O208" s="27" t="s">
        <v>779</v>
      </c>
      <c r="P208" s="28">
        <v>0</v>
      </c>
      <c r="Q208" s="29">
        <v>50</v>
      </c>
      <c r="R208" s="38">
        <v>10</v>
      </c>
      <c r="S208" s="14">
        <f>58012500/38*2</f>
        <v>3053289.4736842103</v>
      </c>
      <c r="T208" s="14">
        <v>0</v>
      </c>
      <c r="U208" s="14">
        <v>0</v>
      </c>
      <c r="V208" s="14">
        <v>0</v>
      </c>
      <c r="W208" s="14">
        <v>0</v>
      </c>
      <c r="X208" s="14">
        <v>0</v>
      </c>
      <c r="Y208" s="14">
        <v>0</v>
      </c>
      <c r="Z208" s="14">
        <v>0</v>
      </c>
      <c r="AA208" s="14">
        <v>0</v>
      </c>
      <c r="AB208" s="14">
        <v>0</v>
      </c>
      <c r="AC208" s="14">
        <v>0</v>
      </c>
      <c r="AD208" s="32">
        <f>SUM(PlanIndicativo[[#This Row],[Ingresos Corrientes de Libre Destinación - ICLD (2020)]:[Otros (2020)]])</f>
        <v>3053289.4736842103</v>
      </c>
    </row>
    <row r="209" spans="1:30" ht="72" x14ac:dyDescent="0.25">
      <c r="A209" s="8">
        <v>2</v>
      </c>
      <c r="B209" s="55" t="s">
        <v>423</v>
      </c>
      <c r="C209" s="8" t="s">
        <v>492</v>
      </c>
      <c r="D209" s="8" t="s">
        <v>43</v>
      </c>
      <c r="E209" s="8" t="s">
        <v>492</v>
      </c>
      <c r="F209" s="55" t="s">
        <v>493</v>
      </c>
      <c r="G209" s="8" t="s">
        <v>561</v>
      </c>
      <c r="H209" s="55" t="s">
        <v>560</v>
      </c>
      <c r="I209" s="9">
        <v>3904006</v>
      </c>
      <c r="J209" s="10" t="s">
        <v>565</v>
      </c>
      <c r="K209" s="9">
        <v>390400600</v>
      </c>
      <c r="L209" s="10" t="s">
        <v>570</v>
      </c>
      <c r="M209" s="12" t="s">
        <v>180</v>
      </c>
      <c r="N209" s="27" t="s">
        <v>1</v>
      </c>
      <c r="O209" s="27" t="s">
        <v>779</v>
      </c>
      <c r="P209" s="28">
        <v>0</v>
      </c>
      <c r="Q209" s="29">
        <v>1</v>
      </c>
      <c r="R209" s="38">
        <v>1</v>
      </c>
      <c r="S209" s="14">
        <f t="shared" si="26"/>
        <v>1526644.7368421052</v>
      </c>
      <c r="T209" s="14">
        <v>0</v>
      </c>
      <c r="U209" s="14">
        <v>0</v>
      </c>
      <c r="V209" s="14">
        <v>0</v>
      </c>
      <c r="W209" s="14">
        <v>0</v>
      </c>
      <c r="X209" s="14">
        <v>0</v>
      </c>
      <c r="Y209" s="14">
        <v>0</v>
      </c>
      <c r="Z209" s="14">
        <v>0</v>
      </c>
      <c r="AA209" s="14">
        <v>0</v>
      </c>
      <c r="AB209" s="14">
        <v>0</v>
      </c>
      <c r="AC209" s="14">
        <v>0</v>
      </c>
      <c r="AD209" s="32">
        <f>SUM(PlanIndicativo[[#This Row],[Ingresos Corrientes de Libre Destinación - ICLD (2020)]:[Otros (2020)]])</f>
        <v>1526644.7368421052</v>
      </c>
    </row>
    <row r="210" spans="1:30" ht="72" x14ac:dyDescent="0.25">
      <c r="A210" s="8">
        <v>2</v>
      </c>
      <c r="B210" s="55" t="s">
        <v>423</v>
      </c>
      <c r="C210" s="8" t="s">
        <v>492</v>
      </c>
      <c r="D210" s="8" t="s">
        <v>43</v>
      </c>
      <c r="E210" s="8" t="s">
        <v>492</v>
      </c>
      <c r="F210" s="55" t="s">
        <v>493</v>
      </c>
      <c r="G210" s="8" t="s">
        <v>561</v>
      </c>
      <c r="H210" s="55" t="s">
        <v>560</v>
      </c>
      <c r="I210" s="9">
        <v>3904007</v>
      </c>
      <c r="J210" s="10" t="s">
        <v>566</v>
      </c>
      <c r="K210" s="9">
        <v>390400700</v>
      </c>
      <c r="L210" s="10" t="s">
        <v>571</v>
      </c>
      <c r="M210" s="12" t="s">
        <v>180</v>
      </c>
      <c r="N210" s="27" t="s">
        <v>1</v>
      </c>
      <c r="O210" s="27" t="s">
        <v>779</v>
      </c>
      <c r="P210" s="28">
        <v>0</v>
      </c>
      <c r="Q210" s="29">
        <v>1</v>
      </c>
      <c r="R210" s="38">
        <v>0</v>
      </c>
      <c r="S210" s="14">
        <v>0</v>
      </c>
      <c r="T210" s="14">
        <v>0</v>
      </c>
      <c r="U210" s="14">
        <v>0</v>
      </c>
      <c r="V210" s="14">
        <v>0</v>
      </c>
      <c r="W210" s="14">
        <v>0</v>
      </c>
      <c r="X210" s="14">
        <v>0</v>
      </c>
      <c r="Y210" s="14">
        <v>0</v>
      </c>
      <c r="Z210" s="14">
        <v>0</v>
      </c>
      <c r="AA210" s="14">
        <v>0</v>
      </c>
      <c r="AB210" s="14">
        <v>0</v>
      </c>
      <c r="AC210" s="14">
        <v>0</v>
      </c>
      <c r="AD210" s="32">
        <f>SUM(PlanIndicativo[[#This Row],[Ingresos Corrientes de Libre Destinación - ICLD (2020)]:[Otros (2020)]])</f>
        <v>0</v>
      </c>
    </row>
    <row r="211" spans="1:30" ht="96" x14ac:dyDescent="0.25">
      <c r="A211" s="8">
        <v>3</v>
      </c>
      <c r="B211" s="55" t="s">
        <v>572</v>
      </c>
      <c r="C211" s="8" t="s">
        <v>573</v>
      </c>
      <c r="D211" s="8" t="s">
        <v>40</v>
      </c>
      <c r="E211" s="8" t="s">
        <v>573</v>
      </c>
      <c r="F211" s="55" t="s">
        <v>574</v>
      </c>
      <c r="G211" s="8" t="s">
        <v>575</v>
      </c>
      <c r="H211" s="55" t="s">
        <v>576</v>
      </c>
      <c r="I211" s="9">
        <v>3201003</v>
      </c>
      <c r="J211" s="10" t="s">
        <v>577</v>
      </c>
      <c r="K211" s="9">
        <v>320100300</v>
      </c>
      <c r="L211" s="10" t="s">
        <v>584</v>
      </c>
      <c r="M211" s="12" t="s">
        <v>180</v>
      </c>
      <c r="N211" s="27" t="s">
        <v>1</v>
      </c>
      <c r="O211" s="27" t="s">
        <v>777</v>
      </c>
      <c r="P211" s="28">
        <v>0</v>
      </c>
      <c r="Q211" s="29">
        <v>2</v>
      </c>
      <c r="R211" s="38">
        <v>0</v>
      </c>
      <c r="S211" s="14">
        <v>0</v>
      </c>
      <c r="T211" s="14">
        <v>0</v>
      </c>
      <c r="U211" s="14">
        <v>0</v>
      </c>
      <c r="V211" s="14">
        <v>0</v>
      </c>
      <c r="W211" s="14">
        <v>0</v>
      </c>
      <c r="X211" s="14">
        <v>0</v>
      </c>
      <c r="Y211" s="14">
        <v>0</v>
      </c>
      <c r="Z211" s="14">
        <v>0</v>
      </c>
      <c r="AA211" s="14">
        <v>0</v>
      </c>
      <c r="AB211" s="14">
        <v>0</v>
      </c>
      <c r="AC211" s="14">
        <v>0</v>
      </c>
      <c r="AD211" s="32">
        <f>SUM(PlanIndicativo[[#This Row],[Ingresos Corrientes de Libre Destinación - ICLD (2020)]:[Otros (2020)]])</f>
        <v>0</v>
      </c>
    </row>
    <row r="212" spans="1:30" ht="96" x14ac:dyDescent="0.25">
      <c r="A212" s="8">
        <v>3</v>
      </c>
      <c r="B212" s="55" t="s">
        <v>572</v>
      </c>
      <c r="C212" s="8" t="s">
        <v>573</v>
      </c>
      <c r="D212" s="8" t="s">
        <v>40</v>
      </c>
      <c r="E212" s="8" t="s">
        <v>573</v>
      </c>
      <c r="F212" s="55" t="s">
        <v>574</v>
      </c>
      <c r="G212" s="8" t="s">
        <v>575</v>
      </c>
      <c r="H212" s="55" t="s">
        <v>576</v>
      </c>
      <c r="I212" s="9">
        <v>3201009</v>
      </c>
      <c r="J212" s="10" t="s">
        <v>749</v>
      </c>
      <c r="K212" s="9">
        <v>320100900</v>
      </c>
      <c r="L212" s="10" t="s">
        <v>750</v>
      </c>
      <c r="M212" s="12" t="s">
        <v>180</v>
      </c>
      <c r="N212" s="27" t="s">
        <v>1</v>
      </c>
      <c r="O212" s="27" t="s">
        <v>777</v>
      </c>
      <c r="P212" s="28">
        <v>0</v>
      </c>
      <c r="Q212" s="29">
        <v>1</v>
      </c>
      <c r="R212" s="38">
        <v>1</v>
      </c>
      <c r="S212" s="14">
        <f>15000000/23*2</f>
        <v>1304347.8260869565</v>
      </c>
      <c r="T212" s="14">
        <v>0</v>
      </c>
      <c r="U212" s="14">
        <v>0</v>
      </c>
      <c r="V212" s="14">
        <v>0</v>
      </c>
      <c r="W212" s="14">
        <v>0</v>
      </c>
      <c r="X212" s="14">
        <f>69037600/23*2</f>
        <v>6003269.5652173916</v>
      </c>
      <c r="Y212" s="14">
        <v>0</v>
      </c>
      <c r="Z212" s="14">
        <v>0</v>
      </c>
      <c r="AA212" s="14">
        <v>0</v>
      </c>
      <c r="AB212" s="14">
        <v>0</v>
      </c>
      <c r="AC212" s="14">
        <v>0</v>
      </c>
      <c r="AD212" s="32">
        <f>SUM(PlanIndicativo[[#This Row],[Ingresos Corrientes de Libre Destinación - ICLD (2020)]:[Otros (2020)]])</f>
        <v>7307617.3913043477</v>
      </c>
    </row>
    <row r="213" spans="1:30" ht="96" x14ac:dyDescent="0.25">
      <c r="A213" s="8">
        <v>3</v>
      </c>
      <c r="B213" s="55" t="s">
        <v>572</v>
      </c>
      <c r="C213" s="8" t="s">
        <v>573</v>
      </c>
      <c r="D213" s="8" t="s">
        <v>40</v>
      </c>
      <c r="E213" s="8" t="s">
        <v>573</v>
      </c>
      <c r="F213" s="55" t="s">
        <v>574</v>
      </c>
      <c r="G213" s="8" t="s">
        <v>575</v>
      </c>
      <c r="H213" s="55" t="s">
        <v>576</v>
      </c>
      <c r="I213" s="9">
        <v>3201015</v>
      </c>
      <c r="J213" s="10" t="s">
        <v>751</v>
      </c>
      <c r="K213" s="11">
        <v>320101500</v>
      </c>
      <c r="L213" s="10" t="s">
        <v>752</v>
      </c>
      <c r="M213" s="31" t="s">
        <v>180</v>
      </c>
      <c r="N213" s="27" t="s">
        <v>1</v>
      </c>
      <c r="O213" s="27" t="s">
        <v>777</v>
      </c>
      <c r="P213" s="23">
        <v>0</v>
      </c>
      <c r="Q213" s="25">
        <v>1</v>
      </c>
      <c r="R213" s="33">
        <v>0</v>
      </c>
      <c r="S213" s="14">
        <v>0</v>
      </c>
      <c r="T213" s="14">
        <v>0</v>
      </c>
      <c r="U213" s="14">
        <v>0</v>
      </c>
      <c r="V213" s="14">
        <v>0</v>
      </c>
      <c r="W213" s="14">
        <v>0</v>
      </c>
      <c r="X213" s="14">
        <v>0</v>
      </c>
      <c r="Y213" s="14">
        <v>0</v>
      </c>
      <c r="Z213" s="14">
        <v>0</v>
      </c>
      <c r="AA213" s="14">
        <v>0</v>
      </c>
      <c r="AB213" s="14">
        <v>0</v>
      </c>
      <c r="AC213" s="14">
        <v>0</v>
      </c>
      <c r="AD213" s="32">
        <f>SUM(PlanIndicativo[[#This Row],[Ingresos Corrientes de Libre Destinación - ICLD (2020)]:[Otros (2020)]])</f>
        <v>0</v>
      </c>
    </row>
    <row r="214" spans="1:30" ht="96" x14ac:dyDescent="0.25">
      <c r="A214" s="8">
        <v>3</v>
      </c>
      <c r="B214" s="55" t="s">
        <v>572</v>
      </c>
      <c r="C214" s="8" t="s">
        <v>573</v>
      </c>
      <c r="D214" s="8" t="s">
        <v>40</v>
      </c>
      <c r="E214" s="8" t="s">
        <v>573</v>
      </c>
      <c r="F214" s="55" t="s">
        <v>574</v>
      </c>
      <c r="G214" s="8" t="s">
        <v>575</v>
      </c>
      <c r="H214" s="55" t="s">
        <v>576</v>
      </c>
      <c r="I214" s="9">
        <v>3202006</v>
      </c>
      <c r="J214" s="10" t="s">
        <v>578</v>
      </c>
      <c r="K214" s="9">
        <v>320200600</v>
      </c>
      <c r="L214" s="10" t="s">
        <v>585</v>
      </c>
      <c r="M214" s="12" t="s">
        <v>586</v>
      </c>
      <c r="N214" s="27" t="s">
        <v>1</v>
      </c>
      <c r="O214" s="27" t="s">
        <v>777</v>
      </c>
      <c r="P214" s="28">
        <v>0</v>
      </c>
      <c r="Q214" s="29">
        <v>8</v>
      </c>
      <c r="R214" s="38">
        <v>2</v>
      </c>
      <c r="S214" s="14">
        <f>15000000/23*2</f>
        <v>1304347.8260869565</v>
      </c>
      <c r="T214" s="14">
        <v>0</v>
      </c>
      <c r="U214" s="14">
        <v>0</v>
      </c>
      <c r="V214" s="14">
        <v>0</v>
      </c>
      <c r="W214" s="14">
        <v>0</v>
      </c>
      <c r="X214" s="14">
        <f>69037600/23*2</f>
        <v>6003269.5652173916</v>
      </c>
      <c r="Y214" s="14">
        <v>0</v>
      </c>
      <c r="Z214" s="14">
        <v>0</v>
      </c>
      <c r="AA214" s="14">
        <v>0</v>
      </c>
      <c r="AB214" s="14">
        <v>0</v>
      </c>
      <c r="AC214" s="14">
        <v>0</v>
      </c>
      <c r="AD214" s="32">
        <f>SUM(PlanIndicativo[[#This Row],[Ingresos Corrientes de Libre Destinación - ICLD (2020)]:[Otros (2020)]])</f>
        <v>7307617.3913043477</v>
      </c>
    </row>
    <row r="215" spans="1:30" ht="96" x14ac:dyDescent="0.25">
      <c r="A215" s="8">
        <v>3</v>
      </c>
      <c r="B215" s="55" t="s">
        <v>572</v>
      </c>
      <c r="C215" s="8" t="s">
        <v>573</v>
      </c>
      <c r="D215" s="8" t="s">
        <v>40</v>
      </c>
      <c r="E215" s="8" t="s">
        <v>573</v>
      </c>
      <c r="F215" s="55" t="s">
        <v>574</v>
      </c>
      <c r="G215" s="8" t="s">
        <v>575</v>
      </c>
      <c r="H215" s="55" t="s">
        <v>576</v>
      </c>
      <c r="I215" s="9">
        <v>3202014</v>
      </c>
      <c r="J215" s="10" t="s">
        <v>579</v>
      </c>
      <c r="K215" s="9">
        <v>320201400</v>
      </c>
      <c r="L215" s="10" t="s">
        <v>219</v>
      </c>
      <c r="M215" s="12" t="s">
        <v>180</v>
      </c>
      <c r="N215" s="27" t="s">
        <v>1</v>
      </c>
      <c r="O215" s="27" t="s">
        <v>777</v>
      </c>
      <c r="P215" s="28">
        <v>0</v>
      </c>
      <c r="Q215" s="29">
        <v>300</v>
      </c>
      <c r="R215" s="38">
        <v>75</v>
      </c>
      <c r="S215" s="14">
        <f>15000000/23*2</f>
        <v>1304347.8260869565</v>
      </c>
      <c r="T215" s="14">
        <v>0</v>
      </c>
      <c r="U215" s="14">
        <v>0</v>
      </c>
      <c r="V215" s="14">
        <v>0</v>
      </c>
      <c r="W215" s="14">
        <v>0</v>
      </c>
      <c r="X215" s="14">
        <f>69037600/23*2</f>
        <v>6003269.5652173916</v>
      </c>
      <c r="Y215" s="14">
        <v>0</v>
      </c>
      <c r="Z215" s="14">
        <v>0</v>
      </c>
      <c r="AA215" s="14">
        <v>0</v>
      </c>
      <c r="AB215" s="14">
        <v>0</v>
      </c>
      <c r="AC215" s="14">
        <v>0</v>
      </c>
      <c r="AD215" s="32">
        <f>SUM(PlanIndicativo[[#This Row],[Ingresos Corrientes de Libre Destinación - ICLD (2020)]:[Otros (2020)]])</f>
        <v>7307617.3913043477</v>
      </c>
    </row>
    <row r="216" spans="1:30" ht="96" x14ac:dyDescent="0.25">
      <c r="A216" s="8">
        <v>3</v>
      </c>
      <c r="B216" s="55" t="s">
        <v>572</v>
      </c>
      <c r="C216" s="8" t="s">
        <v>573</v>
      </c>
      <c r="D216" s="8" t="s">
        <v>40</v>
      </c>
      <c r="E216" s="8" t="s">
        <v>573</v>
      </c>
      <c r="F216" s="55" t="s">
        <v>574</v>
      </c>
      <c r="G216" s="8" t="s">
        <v>575</v>
      </c>
      <c r="H216" s="55" t="s">
        <v>576</v>
      </c>
      <c r="I216" s="9">
        <v>3202033</v>
      </c>
      <c r="J216" s="10" t="s">
        <v>580</v>
      </c>
      <c r="K216" s="9">
        <v>320203300</v>
      </c>
      <c r="L216" s="10" t="s">
        <v>587</v>
      </c>
      <c r="M216" s="12" t="s">
        <v>180</v>
      </c>
      <c r="N216" s="27" t="s">
        <v>1</v>
      </c>
      <c r="O216" s="27" t="s">
        <v>777</v>
      </c>
      <c r="P216" s="28">
        <v>0</v>
      </c>
      <c r="Q216" s="29">
        <v>1</v>
      </c>
      <c r="R216" s="38">
        <v>0</v>
      </c>
      <c r="S216" s="14">
        <v>0</v>
      </c>
      <c r="T216" s="14">
        <v>0</v>
      </c>
      <c r="U216" s="14">
        <v>0</v>
      </c>
      <c r="V216" s="14">
        <v>0</v>
      </c>
      <c r="W216" s="14">
        <v>0</v>
      </c>
      <c r="X216" s="14">
        <v>0</v>
      </c>
      <c r="Y216" s="14">
        <v>0</v>
      </c>
      <c r="Z216" s="14">
        <v>0</v>
      </c>
      <c r="AA216" s="14">
        <v>0</v>
      </c>
      <c r="AB216" s="14">
        <v>0</v>
      </c>
      <c r="AC216" s="14">
        <v>0</v>
      </c>
      <c r="AD216" s="32">
        <f>SUM(PlanIndicativo[[#This Row],[Ingresos Corrientes de Libre Destinación - ICLD (2020)]:[Otros (2020)]])</f>
        <v>0</v>
      </c>
    </row>
    <row r="217" spans="1:30" ht="96" x14ac:dyDescent="0.25">
      <c r="A217" s="8">
        <v>3</v>
      </c>
      <c r="B217" s="55" t="s">
        <v>572</v>
      </c>
      <c r="C217" s="8" t="s">
        <v>573</v>
      </c>
      <c r="D217" s="8" t="s">
        <v>40</v>
      </c>
      <c r="E217" s="8" t="s">
        <v>573</v>
      </c>
      <c r="F217" s="55" t="s">
        <v>574</v>
      </c>
      <c r="G217" s="8" t="s">
        <v>575</v>
      </c>
      <c r="H217" s="55" t="s">
        <v>576</v>
      </c>
      <c r="I217" s="9">
        <v>3202040</v>
      </c>
      <c r="J217" s="10" t="s">
        <v>755</v>
      </c>
      <c r="K217" s="11">
        <v>320204000</v>
      </c>
      <c r="L217" s="10" t="s">
        <v>756</v>
      </c>
      <c r="M217" s="31" t="s">
        <v>180</v>
      </c>
      <c r="N217" s="27" t="s">
        <v>1</v>
      </c>
      <c r="O217" s="27" t="s">
        <v>777</v>
      </c>
      <c r="P217" s="23">
        <v>0</v>
      </c>
      <c r="Q217" s="25">
        <v>1</v>
      </c>
      <c r="R217" s="33">
        <v>1</v>
      </c>
      <c r="S217" s="14">
        <f t="shared" ref="S217:S233" si="27">15000000/23</f>
        <v>652173.91304347827</v>
      </c>
      <c r="T217" s="14">
        <v>0</v>
      </c>
      <c r="U217" s="14">
        <v>0</v>
      </c>
      <c r="V217" s="14">
        <v>0</v>
      </c>
      <c r="W217" s="14">
        <v>0</v>
      </c>
      <c r="X217" s="14">
        <f t="shared" ref="X217:X233" si="28">69037600/23</f>
        <v>3001634.7826086958</v>
      </c>
      <c r="Y217" s="14">
        <v>0</v>
      </c>
      <c r="Z217" s="14">
        <v>0</v>
      </c>
      <c r="AA217" s="14">
        <v>0</v>
      </c>
      <c r="AB217" s="14">
        <v>0</v>
      </c>
      <c r="AC217" s="14">
        <v>0</v>
      </c>
      <c r="AD217" s="32">
        <f>SUM(PlanIndicativo[[#This Row],[Ingresos Corrientes de Libre Destinación - ICLD (2020)]:[Otros (2020)]])</f>
        <v>3653808.6956521738</v>
      </c>
    </row>
    <row r="218" spans="1:30" ht="96" x14ac:dyDescent="0.25">
      <c r="A218" s="8">
        <v>3</v>
      </c>
      <c r="B218" s="55" t="s">
        <v>572</v>
      </c>
      <c r="C218" s="8" t="s">
        <v>573</v>
      </c>
      <c r="D218" s="8" t="s">
        <v>40</v>
      </c>
      <c r="E218" s="8" t="s">
        <v>573</v>
      </c>
      <c r="F218" s="55" t="s">
        <v>574</v>
      </c>
      <c r="G218" s="8" t="s">
        <v>575</v>
      </c>
      <c r="H218" s="55" t="s">
        <v>576</v>
      </c>
      <c r="I218" s="9">
        <v>3203006</v>
      </c>
      <c r="J218" s="10" t="s">
        <v>757</v>
      </c>
      <c r="K218" s="11">
        <v>320300600</v>
      </c>
      <c r="L218" s="10" t="s">
        <v>758</v>
      </c>
      <c r="M218" s="31" t="s">
        <v>180</v>
      </c>
      <c r="N218" s="27" t="s">
        <v>1</v>
      </c>
      <c r="O218" s="27" t="s">
        <v>777</v>
      </c>
      <c r="P218" s="23">
        <v>0</v>
      </c>
      <c r="Q218" s="25">
        <v>12</v>
      </c>
      <c r="R218" s="33">
        <v>3</v>
      </c>
      <c r="S218" s="14">
        <f t="shared" si="27"/>
        <v>652173.91304347827</v>
      </c>
      <c r="T218" s="14">
        <v>0</v>
      </c>
      <c r="U218" s="14">
        <v>0</v>
      </c>
      <c r="V218" s="14">
        <v>0</v>
      </c>
      <c r="W218" s="14">
        <v>0</v>
      </c>
      <c r="X218" s="14">
        <f t="shared" si="28"/>
        <v>3001634.7826086958</v>
      </c>
      <c r="Y218" s="14">
        <v>0</v>
      </c>
      <c r="Z218" s="14">
        <v>0</v>
      </c>
      <c r="AA218" s="14">
        <v>0</v>
      </c>
      <c r="AB218" s="14">
        <v>0</v>
      </c>
      <c r="AC218" s="14">
        <v>0</v>
      </c>
      <c r="AD218" s="32">
        <f>SUM(PlanIndicativo[[#This Row],[Ingresos Corrientes de Libre Destinación - ICLD (2020)]:[Otros (2020)]])</f>
        <v>3653808.6956521738</v>
      </c>
    </row>
    <row r="219" spans="1:30" ht="96" x14ac:dyDescent="0.25">
      <c r="A219" s="8">
        <v>3</v>
      </c>
      <c r="B219" s="55" t="s">
        <v>572</v>
      </c>
      <c r="C219" s="8" t="s">
        <v>573</v>
      </c>
      <c r="D219" s="8" t="s">
        <v>40</v>
      </c>
      <c r="E219" s="8" t="s">
        <v>573</v>
      </c>
      <c r="F219" s="55" t="s">
        <v>574</v>
      </c>
      <c r="G219" s="8" t="s">
        <v>575</v>
      </c>
      <c r="H219" s="55" t="s">
        <v>576</v>
      </c>
      <c r="I219" s="9">
        <v>3203009</v>
      </c>
      <c r="J219" s="10" t="s">
        <v>753</v>
      </c>
      <c r="K219" s="11">
        <v>320300900</v>
      </c>
      <c r="L219" s="10" t="s">
        <v>754</v>
      </c>
      <c r="M219" s="31" t="s">
        <v>180</v>
      </c>
      <c r="N219" s="27" t="s">
        <v>1</v>
      </c>
      <c r="O219" s="27" t="s">
        <v>777</v>
      </c>
      <c r="P219" s="23">
        <v>0</v>
      </c>
      <c r="Q219" s="25">
        <v>4</v>
      </c>
      <c r="R219" s="33">
        <v>1</v>
      </c>
      <c r="S219" s="14">
        <f t="shared" si="27"/>
        <v>652173.91304347827</v>
      </c>
      <c r="T219" s="14">
        <v>0</v>
      </c>
      <c r="U219" s="14">
        <v>0</v>
      </c>
      <c r="V219" s="14">
        <v>0</v>
      </c>
      <c r="W219" s="14">
        <v>0</v>
      </c>
      <c r="X219" s="14">
        <f t="shared" si="28"/>
        <v>3001634.7826086958</v>
      </c>
      <c r="Y219" s="14">
        <v>0</v>
      </c>
      <c r="Z219" s="14">
        <v>0</v>
      </c>
      <c r="AA219" s="14">
        <v>0</v>
      </c>
      <c r="AB219" s="14">
        <v>0</v>
      </c>
      <c r="AC219" s="14">
        <v>0</v>
      </c>
      <c r="AD219" s="32">
        <f>SUM(PlanIndicativo[[#This Row],[Ingresos Corrientes de Libre Destinación - ICLD (2020)]:[Otros (2020)]])</f>
        <v>3653808.6956521738</v>
      </c>
    </row>
    <row r="220" spans="1:30" ht="96" x14ac:dyDescent="0.25">
      <c r="A220" s="8">
        <v>3</v>
      </c>
      <c r="B220" s="55" t="s">
        <v>572</v>
      </c>
      <c r="C220" s="8" t="s">
        <v>573</v>
      </c>
      <c r="D220" s="8" t="s">
        <v>40</v>
      </c>
      <c r="E220" s="8" t="s">
        <v>573</v>
      </c>
      <c r="F220" s="55" t="s">
        <v>574</v>
      </c>
      <c r="G220" s="8" t="s">
        <v>575</v>
      </c>
      <c r="H220" s="55" t="s">
        <v>576</v>
      </c>
      <c r="I220" s="9">
        <v>3203030</v>
      </c>
      <c r="J220" s="10" t="s">
        <v>759</v>
      </c>
      <c r="K220" s="9">
        <v>320303000</v>
      </c>
      <c r="L220" s="10" t="s">
        <v>760</v>
      </c>
      <c r="M220" s="12" t="s">
        <v>180</v>
      </c>
      <c r="N220" s="27" t="s">
        <v>1</v>
      </c>
      <c r="O220" s="27" t="s">
        <v>777</v>
      </c>
      <c r="P220" s="28">
        <v>0</v>
      </c>
      <c r="Q220" s="29">
        <v>4</v>
      </c>
      <c r="R220" s="38">
        <v>1</v>
      </c>
      <c r="S220" s="14">
        <f t="shared" si="27"/>
        <v>652173.91304347827</v>
      </c>
      <c r="T220" s="14">
        <v>0</v>
      </c>
      <c r="U220" s="14">
        <v>0</v>
      </c>
      <c r="V220" s="14">
        <v>0</v>
      </c>
      <c r="W220" s="14">
        <v>0</v>
      </c>
      <c r="X220" s="14">
        <f t="shared" si="28"/>
        <v>3001634.7826086958</v>
      </c>
      <c r="Y220" s="14">
        <v>0</v>
      </c>
      <c r="Z220" s="14">
        <v>0</v>
      </c>
      <c r="AA220" s="14">
        <v>0</v>
      </c>
      <c r="AB220" s="14">
        <v>0</v>
      </c>
      <c r="AC220" s="14">
        <v>0</v>
      </c>
      <c r="AD220" s="32">
        <f>SUM(PlanIndicativo[[#This Row],[Ingresos Corrientes de Libre Destinación - ICLD (2020)]:[Otros (2020)]])</f>
        <v>3653808.6956521738</v>
      </c>
    </row>
    <row r="221" spans="1:30" ht="96" x14ac:dyDescent="0.25">
      <c r="A221" s="8">
        <v>3</v>
      </c>
      <c r="B221" s="55" t="s">
        <v>572</v>
      </c>
      <c r="C221" s="8" t="s">
        <v>573</v>
      </c>
      <c r="D221" s="8" t="s">
        <v>40</v>
      </c>
      <c r="E221" s="8" t="s">
        <v>573</v>
      </c>
      <c r="F221" s="55" t="s">
        <v>574</v>
      </c>
      <c r="G221" s="8" t="s">
        <v>575</v>
      </c>
      <c r="H221" s="55" t="s">
        <v>576</v>
      </c>
      <c r="I221" s="9">
        <v>3204012</v>
      </c>
      <c r="J221" s="10" t="s">
        <v>581</v>
      </c>
      <c r="K221" s="9">
        <v>320401200</v>
      </c>
      <c r="L221" s="10" t="s">
        <v>588</v>
      </c>
      <c r="M221" s="12" t="s">
        <v>180</v>
      </c>
      <c r="N221" s="27" t="s">
        <v>1</v>
      </c>
      <c r="O221" s="27" t="s">
        <v>777</v>
      </c>
      <c r="P221" s="28">
        <v>0</v>
      </c>
      <c r="Q221" s="29">
        <v>4</v>
      </c>
      <c r="R221" s="38">
        <v>1</v>
      </c>
      <c r="S221" s="14">
        <f>15000000/23*2</f>
        <v>1304347.8260869565</v>
      </c>
      <c r="T221" s="14">
        <v>0</v>
      </c>
      <c r="U221" s="14">
        <v>0</v>
      </c>
      <c r="V221" s="14">
        <v>0</v>
      </c>
      <c r="W221" s="14">
        <v>0</v>
      </c>
      <c r="X221" s="14">
        <f>69037600/23*2</f>
        <v>6003269.5652173916</v>
      </c>
      <c r="Y221" s="14">
        <v>0</v>
      </c>
      <c r="Z221" s="14">
        <v>0</v>
      </c>
      <c r="AA221" s="14">
        <v>0</v>
      </c>
      <c r="AB221" s="14">
        <v>0</v>
      </c>
      <c r="AC221" s="14">
        <v>0</v>
      </c>
      <c r="AD221" s="32">
        <f>SUM(PlanIndicativo[[#This Row],[Ingresos Corrientes de Libre Destinación - ICLD (2020)]:[Otros (2020)]])</f>
        <v>7307617.3913043477</v>
      </c>
    </row>
    <row r="222" spans="1:30" ht="96" x14ac:dyDescent="0.25">
      <c r="A222" s="8">
        <v>3</v>
      </c>
      <c r="B222" s="55" t="s">
        <v>572</v>
      </c>
      <c r="C222" s="8" t="s">
        <v>573</v>
      </c>
      <c r="D222" s="8" t="s">
        <v>40</v>
      </c>
      <c r="E222" s="8" t="s">
        <v>573</v>
      </c>
      <c r="F222" s="55" t="s">
        <v>574</v>
      </c>
      <c r="G222" s="8" t="s">
        <v>575</v>
      </c>
      <c r="H222" s="55" t="s">
        <v>576</v>
      </c>
      <c r="I222" s="9">
        <v>3204009</v>
      </c>
      <c r="J222" s="10" t="s">
        <v>761</v>
      </c>
      <c r="K222" s="11">
        <v>320400900</v>
      </c>
      <c r="L222" s="10" t="s">
        <v>762</v>
      </c>
      <c r="M222" s="12" t="s">
        <v>180</v>
      </c>
      <c r="N222" s="27" t="s">
        <v>1</v>
      </c>
      <c r="O222" s="27" t="s">
        <v>777</v>
      </c>
      <c r="P222" s="23">
        <v>0</v>
      </c>
      <c r="Q222" s="25">
        <v>1</v>
      </c>
      <c r="R222" s="33">
        <v>0</v>
      </c>
      <c r="S222" s="14">
        <v>0</v>
      </c>
      <c r="T222" s="14">
        <v>0</v>
      </c>
      <c r="U222" s="14">
        <v>0</v>
      </c>
      <c r="V222" s="14">
        <v>0</v>
      </c>
      <c r="W222" s="14">
        <v>0</v>
      </c>
      <c r="X222" s="14">
        <v>0</v>
      </c>
      <c r="Y222" s="14">
        <v>0</v>
      </c>
      <c r="Z222" s="14">
        <v>0</v>
      </c>
      <c r="AA222" s="14">
        <v>0</v>
      </c>
      <c r="AB222" s="14">
        <v>0</v>
      </c>
      <c r="AC222" s="14">
        <v>0</v>
      </c>
      <c r="AD222" s="32">
        <f>SUM(PlanIndicativo[[#This Row],[Ingresos Corrientes de Libre Destinación - ICLD (2020)]:[Otros (2020)]])</f>
        <v>0</v>
      </c>
    </row>
    <row r="223" spans="1:30" ht="96" x14ac:dyDescent="0.25">
      <c r="A223" s="8">
        <v>3</v>
      </c>
      <c r="B223" s="55" t="s">
        <v>572</v>
      </c>
      <c r="C223" s="8" t="s">
        <v>573</v>
      </c>
      <c r="D223" s="8" t="s">
        <v>40</v>
      </c>
      <c r="E223" s="8" t="s">
        <v>573</v>
      </c>
      <c r="F223" s="55" t="s">
        <v>574</v>
      </c>
      <c r="G223" s="8" t="s">
        <v>575</v>
      </c>
      <c r="H223" s="55" t="s">
        <v>576</v>
      </c>
      <c r="I223" s="9">
        <v>3204025</v>
      </c>
      <c r="J223" s="10" t="s">
        <v>763</v>
      </c>
      <c r="K223" s="11">
        <v>320402500</v>
      </c>
      <c r="L223" s="10" t="s">
        <v>764</v>
      </c>
      <c r="M223" s="31" t="s">
        <v>180</v>
      </c>
      <c r="N223" s="27" t="s">
        <v>1</v>
      </c>
      <c r="O223" s="27" t="s">
        <v>777</v>
      </c>
      <c r="P223" s="23">
        <v>0</v>
      </c>
      <c r="Q223" s="25">
        <v>40</v>
      </c>
      <c r="R223" s="33">
        <v>10</v>
      </c>
      <c r="S223" s="14">
        <f t="shared" si="27"/>
        <v>652173.91304347827</v>
      </c>
      <c r="T223" s="14">
        <v>0</v>
      </c>
      <c r="U223" s="14">
        <v>0</v>
      </c>
      <c r="V223" s="14">
        <v>0</v>
      </c>
      <c r="W223" s="14">
        <v>0</v>
      </c>
      <c r="X223" s="14">
        <f t="shared" si="28"/>
        <v>3001634.7826086958</v>
      </c>
      <c r="Y223" s="14">
        <v>0</v>
      </c>
      <c r="Z223" s="14">
        <v>0</v>
      </c>
      <c r="AA223" s="14">
        <v>0</v>
      </c>
      <c r="AB223" s="14">
        <v>0</v>
      </c>
      <c r="AC223" s="14">
        <v>0</v>
      </c>
      <c r="AD223" s="32">
        <f>SUM(PlanIndicativo[[#This Row],[Ingresos Corrientes de Libre Destinación - ICLD (2020)]:[Otros (2020)]])</f>
        <v>3653808.6956521738</v>
      </c>
    </row>
    <row r="224" spans="1:30" ht="96" x14ac:dyDescent="0.25">
      <c r="A224" s="8">
        <v>3</v>
      </c>
      <c r="B224" s="55" t="s">
        <v>572</v>
      </c>
      <c r="C224" s="8" t="s">
        <v>573</v>
      </c>
      <c r="D224" s="8" t="s">
        <v>40</v>
      </c>
      <c r="E224" s="8" t="s">
        <v>573</v>
      </c>
      <c r="F224" s="55" t="s">
        <v>574</v>
      </c>
      <c r="G224" s="8" t="s">
        <v>575</v>
      </c>
      <c r="H224" s="55" t="s">
        <v>576</v>
      </c>
      <c r="I224" s="9">
        <v>3205006</v>
      </c>
      <c r="J224" s="10" t="s">
        <v>582</v>
      </c>
      <c r="K224" s="9">
        <v>320500600</v>
      </c>
      <c r="L224" s="10" t="s">
        <v>533</v>
      </c>
      <c r="M224" s="12" t="s">
        <v>180</v>
      </c>
      <c r="N224" s="27" t="s">
        <v>1</v>
      </c>
      <c r="O224" s="27" t="s">
        <v>777</v>
      </c>
      <c r="P224" s="28">
        <v>0</v>
      </c>
      <c r="Q224" s="29">
        <v>4</v>
      </c>
      <c r="R224" s="38">
        <v>1</v>
      </c>
      <c r="S224" s="14">
        <f>15000000/23*2</f>
        <v>1304347.8260869565</v>
      </c>
      <c r="T224" s="14">
        <v>0</v>
      </c>
      <c r="U224" s="14">
        <v>0</v>
      </c>
      <c r="V224" s="14">
        <v>0</v>
      </c>
      <c r="W224" s="14">
        <v>0</v>
      </c>
      <c r="X224" s="14">
        <f>69037600/23*2</f>
        <v>6003269.5652173916</v>
      </c>
      <c r="Y224" s="14">
        <v>0</v>
      </c>
      <c r="Z224" s="14">
        <v>0</v>
      </c>
      <c r="AA224" s="14">
        <v>0</v>
      </c>
      <c r="AB224" s="14">
        <v>0</v>
      </c>
      <c r="AC224" s="14">
        <v>0</v>
      </c>
      <c r="AD224" s="32">
        <f>SUM(PlanIndicativo[[#This Row],[Ingresos Corrientes de Libre Destinación - ICLD (2020)]:[Otros (2020)]])</f>
        <v>7307617.3913043477</v>
      </c>
    </row>
    <row r="225" spans="1:30" ht="96" x14ac:dyDescent="0.25">
      <c r="A225" s="8">
        <v>3</v>
      </c>
      <c r="B225" s="55" t="s">
        <v>572</v>
      </c>
      <c r="C225" s="8" t="s">
        <v>573</v>
      </c>
      <c r="D225" s="8" t="s">
        <v>40</v>
      </c>
      <c r="E225" s="8" t="s">
        <v>573</v>
      </c>
      <c r="F225" s="55" t="s">
        <v>574</v>
      </c>
      <c r="G225" s="8" t="s">
        <v>575</v>
      </c>
      <c r="H225" s="55" t="s">
        <v>576</v>
      </c>
      <c r="I225" s="9">
        <v>3205021</v>
      </c>
      <c r="J225" s="10" t="s">
        <v>583</v>
      </c>
      <c r="K225" s="9">
        <v>320502100</v>
      </c>
      <c r="L225" s="10" t="s">
        <v>589</v>
      </c>
      <c r="M225" s="12" t="s">
        <v>180</v>
      </c>
      <c r="N225" s="27" t="s">
        <v>1</v>
      </c>
      <c r="O225" s="27" t="s">
        <v>777</v>
      </c>
      <c r="P225" s="28">
        <v>0</v>
      </c>
      <c r="Q225" s="29">
        <v>1</v>
      </c>
      <c r="R225" s="38">
        <v>0</v>
      </c>
      <c r="S225" s="14">
        <v>0</v>
      </c>
      <c r="T225" s="14">
        <v>0</v>
      </c>
      <c r="U225" s="14">
        <v>0</v>
      </c>
      <c r="V225" s="14">
        <v>0</v>
      </c>
      <c r="W225" s="14">
        <v>0</v>
      </c>
      <c r="X225" s="14">
        <v>0</v>
      </c>
      <c r="Y225" s="14">
        <v>0</v>
      </c>
      <c r="Z225" s="14">
        <v>0</v>
      </c>
      <c r="AA225" s="14">
        <v>0</v>
      </c>
      <c r="AB225" s="14">
        <v>0</v>
      </c>
      <c r="AC225" s="14">
        <v>0</v>
      </c>
      <c r="AD225" s="32">
        <f>SUM(PlanIndicativo[[#This Row],[Ingresos Corrientes de Libre Destinación - ICLD (2020)]:[Otros (2020)]])</f>
        <v>0</v>
      </c>
    </row>
    <row r="226" spans="1:30" ht="96" x14ac:dyDescent="0.25">
      <c r="A226" s="8">
        <v>3</v>
      </c>
      <c r="B226" s="55" t="s">
        <v>572</v>
      </c>
      <c r="C226" s="8" t="s">
        <v>573</v>
      </c>
      <c r="D226" s="8" t="s">
        <v>40</v>
      </c>
      <c r="E226" s="8" t="s">
        <v>573</v>
      </c>
      <c r="F226" s="55" t="s">
        <v>574</v>
      </c>
      <c r="G226" s="8" t="s">
        <v>590</v>
      </c>
      <c r="H226" s="55" t="s">
        <v>591</v>
      </c>
      <c r="I226" s="9">
        <v>3206013</v>
      </c>
      <c r="J226" s="10" t="s">
        <v>592</v>
      </c>
      <c r="K226" s="9">
        <v>320601300</v>
      </c>
      <c r="L226" s="10" t="s">
        <v>600</v>
      </c>
      <c r="M226" s="12" t="s">
        <v>586</v>
      </c>
      <c r="N226" s="27" t="s">
        <v>1</v>
      </c>
      <c r="O226" s="27" t="s">
        <v>777</v>
      </c>
      <c r="P226" s="28">
        <v>0</v>
      </c>
      <c r="Q226" s="29">
        <v>2</v>
      </c>
      <c r="R226" s="38">
        <v>0</v>
      </c>
      <c r="S226" s="14">
        <v>0</v>
      </c>
      <c r="T226" s="14">
        <v>0</v>
      </c>
      <c r="U226" s="14">
        <v>0</v>
      </c>
      <c r="V226" s="14">
        <v>0</v>
      </c>
      <c r="W226" s="14">
        <v>0</v>
      </c>
      <c r="X226" s="14">
        <v>0</v>
      </c>
      <c r="Y226" s="14">
        <v>0</v>
      </c>
      <c r="Z226" s="14">
        <v>0</v>
      </c>
      <c r="AA226" s="14">
        <v>0</v>
      </c>
      <c r="AB226" s="14">
        <v>0</v>
      </c>
      <c r="AC226" s="14">
        <v>0</v>
      </c>
      <c r="AD226" s="32">
        <f>SUM(PlanIndicativo[[#This Row],[Ingresos Corrientes de Libre Destinación - ICLD (2020)]:[Otros (2020)]])</f>
        <v>0</v>
      </c>
    </row>
    <row r="227" spans="1:30" ht="96" x14ac:dyDescent="0.25">
      <c r="A227" s="8">
        <v>3</v>
      </c>
      <c r="B227" s="55" t="s">
        <v>572</v>
      </c>
      <c r="C227" s="8" t="s">
        <v>573</v>
      </c>
      <c r="D227" s="8" t="s">
        <v>40</v>
      </c>
      <c r="E227" s="8" t="s">
        <v>573</v>
      </c>
      <c r="F227" s="55" t="s">
        <v>574</v>
      </c>
      <c r="G227" s="8" t="s">
        <v>590</v>
      </c>
      <c r="H227" s="55" t="s">
        <v>591</v>
      </c>
      <c r="I227" s="9">
        <v>3206004</v>
      </c>
      <c r="J227" s="10" t="s">
        <v>593</v>
      </c>
      <c r="K227" s="9">
        <v>320600400</v>
      </c>
      <c r="L227" s="10" t="s">
        <v>601</v>
      </c>
      <c r="M227" s="12" t="s">
        <v>180</v>
      </c>
      <c r="N227" s="27" t="s">
        <v>1</v>
      </c>
      <c r="O227" s="27" t="s">
        <v>777</v>
      </c>
      <c r="P227" s="28">
        <v>0</v>
      </c>
      <c r="Q227" s="29">
        <v>1000</v>
      </c>
      <c r="R227" s="38">
        <v>250</v>
      </c>
      <c r="S227" s="14">
        <f>15000000/23*2</f>
        <v>1304347.8260869565</v>
      </c>
      <c r="T227" s="14">
        <v>0</v>
      </c>
      <c r="U227" s="14">
        <v>0</v>
      </c>
      <c r="V227" s="14">
        <v>0</v>
      </c>
      <c r="W227" s="14">
        <v>0</v>
      </c>
      <c r="X227" s="14">
        <f>69037600/23*2</f>
        <v>6003269.5652173916</v>
      </c>
      <c r="Y227" s="14">
        <v>0</v>
      </c>
      <c r="Z227" s="14">
        <v>0</v>
      </c>
      <c r="AA227" s="14">
        <v>0</v>
      </c>
      <c r="AB227" s="14">
        <v>0</v>
      </c>
      <c r="AC227" s="14">
        <v>0</v>
      </c>
      <c r="AD227" s="32">
        <f>SUM(PlanIndicativo[[#This Row],[Ingresos Corrientes de Libre Destinación - ICLD (2020)]:[Otros (2020)]])</f>
        <v>7307617.3913043477</v>
      </c>
    </row>
    <row r="228" spans="1:30" ht="96" x14ac:dyDescent="0.25">
      <c r="A228" s="8">
        <v>3</v>
      </c>
      <c r="B228" s="55" t="s">
        <v>572</v>
      </c>
      <c r="C228" s="8" t="s">
        <v>573</v>
      </c>
      <c r="D228" s="8" t="s">
        <v>40</v>
      </c>
      <c r="E228" s="8" t="s">
        <v>573</v>
      </c>
      <c r="F228" s="55" t="s">
        <v>574</v>
      </c>
      <c r="G228" s="8" t="s">
        <v>590</v>
      </c>
      <c r="H228" s="55" t="s">
        <v>591</v>
      </c>
      <c r="I228" s="9">
        <v>3206005</v>
      </c>
      <c r="J228" s="10" t="s">
        <v>594</v>
      </c>
      <c r="K228" s="9">
        <v>320600500</v>
      </c>
      <c r="L228" s="10" t="s">
        <v>602</v>
      </c>
      <c r="M228" s="12" t="s">
        <v>180</v>
      </c>
      <c r="N228" s="27" t="s">
        <v>1</v>
      </c>
      <c r="O228" s="27" t="s">
        <v>777</v>
      </c>
      <c r="P228" s="28">
        <v>0</v>
      </c>
      <c r="Q228" s="29">
        <v>12</v>
      </c>
      <c r="R228" s="38">
        <v>3</v>
      </c>
      <c r="S228" s="14">
        <f t="shared" si="27"/>
        <v>652173.91304347827</v>
      </c>
      <c r="T228" s="14">
        <v>0</v>
      </c>
      <c r="U228" s="14">
        <v>0</v>
      </c>
      <c r="V228" s="14">
        <v>0</v>
      </c>
      <c r="W228" s="14">
        <v>0</v>
      </c>
      <c r="X228" s="14">
        <f t="shared" si="28"/>
        <v>3001634.7826086958</v>
      </c>
      <c r="Y228" s="14">
        <v>0</v>
      </c>
      <c r="Z228" s="14">
        <v>0</v>
      </c>
      <c r="AA228" s="14">
        <v>0</v>
      </c>
      <c r="AB228" s="14">
        <v>0</v>
      </c>
      <c r="AC228" s="14">
        <v>0</v>
      </c>
      <c r="AD228" s="32">
        <f>SUM(PlanIndicativo[[#This Row],[Ingresos Corrientes de Libre Destinación - ICLD (2020)]:[Otros (2020)]])</f>
        <v>3653808.6956521738</v>
      </c>
    </row>
    <row r="229" spans="1:30" ht="96" x14ac:dyDescent="0.25">
      <c r="A229" s="8">
        <v>3</v>
      </c>
      <c r="B229" s="55" t="s">
        <v>572</v>
      </c>
      <c r="C229" s="8" t="s">
        <v>573</v>
      </c>
      <c r="D229" s="8" t="s">
        <v>40</v>
      </c>
      <c r="E229" s="8" t="s">
        <v>573</v>
      </c>
      <c r="F229" s="55" t="s">
        <v>574</v>
      </c>
      <c r="G229" s="8" t="s">
        <v>590</v>
      </c>
      <c r="H229" s="55" t="s">
        <v>591</v>
      </c>
      <c r="I229" s="9">
        <v>3206001</v>
      </c>
      <c r="J229" s="10" t="s">
        <v>595</v>
      </c>
      <c r="K229" s="9">
        <v>320600100</v>
      </c>
      <c r="L229" s="10" t="s">
        <v>603</v>
      </c>
      <c r="M229" s="12" t="s">
        <v>180</v>
      </c>
      <c r="N229" s="27" t="s">
        <v>1</v>
      </c>
      <c r="O229" s="27" t="s">
        <v>777</v>
      </c>
      <c r="P229" s="28">
        <v>0</v>
      </c>
      <c r="Q229" s="29">
        <v>1</v>
      </c>
      <c r="R229" s="38">
        <v>1</v>
      </c>
      <c r="S229" s="14">
        <f>15000000/23*2</f>
        <v>1304347.8260869565</v>
      </c>
      <c r="T229" s="14">
        <v>0</v>
      </c>
      <c r="U229" s="14">
        <v>0</v>
      </c>
      <c r="V229" s="14">
        <v>0</v>
      </c>
      <c r="W229" s="14">
        <v>0</v>
      </c>
      <c r="X229" s="14">
        <f>69037600/23*2</f>
        <v>6003269.5652173916</v>
      </c>
      <c r="Y229" s="14">
        <v>0</v>
      </c>
      <c r="Z229" s="14">
        <v>0</v>
      </c>
      <c r="AA229" s="14">
        <v>0</v>
      </c>
      <c r="AB229" s="14">
        <v>0</v>
      </c>
      <c r="AC229" s="14">
        <v>0</v>
      </c>
      <c r="AD229" s="32">
        <f>SUM(PlanIndicativo[[#This Row],[Ingresos Corrientes de Libre Destinación - ICLD (2020)]:[Otros (2020)]])</f>
        <v>7307617.3913043477</v>
      </c>
    </row>
    <row r="230" spans="1:30" ht="96" x14ac:dyDescent="0.25">
      <c r="A230" s="8">
        <v>3</v>
      </c>
      <c r="B230" s="55" t="s">
        <v>572</v>
      </c>
      <c r="C230" s="8" t="s">
        <v>573</v>
      </c>
      <c r="D230" s="8" t="s">
        <v>40</v>
      </c>
      <c r="E230" s="8" t="s">
        <v>573</v>
      </c>
      <c r="F230" s="55" t="s">
        <v>574</v>
      </c>
      <c r="G230" s="8" t="s">
        <v>590</v>
      </c>
      <c r="H230" s="55" t="s">
        <v>591</v>
      </c>
      <c r="I230" s="9">
        <v>3206015</v>
      </c>
      <c r="J230" s="10" t="s">
        <v>596</v>
      </c>
      <c r="K230" s="9">
        <v>320601500</v>
      </c>
      <c r="L230" s="10" t="s">
        <v>604</v>
      </c>
      <c r="M230" s="12" t="s">
        <v>180</v>
      </c>
      <c r="N230" s="27" t="s">
        <v>1</v>
      </c>
      <c r="O230" s="27" t="s">
        <v>777</v>
      </c>
      <c r="P230" s="28">
        <v>0</v>
      </c>
      <c r="Q230" s="29">
        <v>50</v>
      </c>
      <c r="R230" s="38">
        <v>0</v>
      </c>
      <c r="S230" s="14">
        <v>0</v>
      </c>
      <c r="T230" s="14">
        <v>0</v>
      </c>
      <c r="U230" s="14">
        <v>0</v>
      </c>
      <c r="V230" s="14">
        <v>0</v>
      </c>
      <c r="W230" s="14">
        <v>0</v>
      </c>
      <c r="X230" s="14">
        <v>0</v>
      </c>
      <c r="Y230" s="14">
        <v>0</v>
      </c>
      <c r="Z230" s="14">
        <v>0</v>
      </c>
      <c r="AA230" s="14">
        <v>0</v>
      </c>
      <c r="AB230" s="14">
        <v>0</v>
      </c>
      <c r="AC230" s="14">
        <v>0</v>
      </c>
      <c r="AD230" s="32">
        <f>SUM(PlanIndicativo[[#This Row],[Ingresos Corrientes de Libre Destinación - ICLD (2020)]:[Otros (2020)]])</f>
        <v>0</v>
      </c>
    </row>
    <row r="231" spans="1:30" ht="96" x14ac:dyDescent="0.25">
      <c r="A231" s="8">
        <v>3</v>
      </c>
      <c r="B231" s="55" t="s">
        <v>572</v>
      </c>
      <c r="C231" s="8" t="s">
        <v>573</v>
      </c>
      <c r="D231" s="8" t="s">
        <v>40</v>
      </c>
      <c r="E231" s="8" t="s">
        <v>573</v>
      </c>
      <c r="F231" s="55" t="s">
        <v>574</v>
      </c>
      <c r="G231" s="8" t="s">
        <v>590</v>
      </c>
      <c r="H231" s="55" t="s">
        <v>591</v>
      </c>
      <c r="I231" s="9">
        <v>3206014</v>
      </c>
      <c r="J231" s="10" t="s">
        <v>597</v>
      </c>
      <c r="K231" s="9">
        <v>320601400</v>
      </c>
      <c r="L231" s="10" t="s">
        <v>605</v>
      </c>
      <c r="M231" s="12" t="s">
        <v>180</v>
      </c>
      <c r="N231" s="27" t="s">
        <v>1</v>
      </c>
      <c r="O231" s="27" t="s">
        <v>777</v>
      </c>
      <c r="P231" s="28">
        <v>0</v>
      </c>
      <c r="Q231" s="29">
        <v>3000</v>
      </c>
      <c r="R231" s="38">
        <v>0</v>
      </c>
      <c r="S231" s="14">
        <v>0</v>
      </c>
      <c r="T231" s="14">
        <v>0</v>
      </c>
      <c r="U231" s="14">
        <v>0</v>
      </c>
      <c r="V231" s="14">
        <v>0</v>
      </c>
      <c r="W231" s="14">
        <v>0</v>
      </c>
      <c r="X231" s="14">
        <v>0</v>
      </c>
      <c r="Y231" s="14">
        <v>0</v>
      </c>
      <c r="Z231" s="14">
        <v>0</v>
      </c>
      <c r="AA231" s="14">
        <v>0</v>
      </c>
      <c r="AB231" s="14">
        <v>0</v>
      </c>
      <c r="AC231" s="14">
        <v>0</v>
      </c>
      <c r="AD231" s="32">
        <f>SUM(PlanIndicativo[[#This Row],[Ingresos Corrientes de Libre Destinación - ICLD (2020)]:[Otros (2020)]])</f>
        <v>0</v>
      </c>
    </row>
    <row r="232" spans="1:30" ht="96" x14ac:dyDescent="0.25">
      <c r="A232" s="8">
        <v>3</v>
      </c>
      <c r="B232" s="55" t="s">
        <v>572</v>
      </c>
      <c r="C232" s="8" t="s">
        <v>573</v>
      </c>
      <c r="D232" s="8" t="s">
        <v>40</v>
      </c>
      <c r="E232" s="8" t="s">
        <v>573</v>
      </c>
      <c r="F232" s="55" t="s">
        <v>574</v>
      </c>
      <c r="G232" s="8" t="s">
        <v>590</v>
      </c>
      <c r="H232" s="55" t="s">
        <v>591</v>
      </c>
      <c r="I232" s="9">
        <v>3208006</v>
      </c>
      <c r="J232" s="10" t="s">
        <v>598</v>
      </c>
      <c r="K232" s="9">
        <v>320800600</v>
      </c>
      <c r="L232" s="10" t="s">
        <v>606</v>
      </c>
      <c r="M232" s="12" t="s">
        <v>180</v>
      </c>
      <c r="N232" s="27" t="s">
        <v>1</v>
      </c>
      <c r="O232" s="27" t="s">
        <v>777</v>
      </c>
      <c r="P232" s="28">
        <v>0</v>
      </c>
      <c r="Q232" s="29">
        <v>4</v>
      </c>
      <c r="R232" s="38">
        <v>1</v>
      </c>
      <c r="S232" s="14">
        <f>15000000/23*2</f>
        <v>1304347.8260869565</v>
      </c>
      <c r="T232" s="14">
        <v>0</v>
      </c>
      <c r="U232" s="14">
        <v>0</v>
      </c>
      <c r="V232" s="14">
        <v>0</v>
      </c>
      <c r="W232" s="14">
        <v>0</v>
      </c>
      <c r="X232" s="14">
        <f>69037600/23*2</f>
        <v>6003269.5652173916</v>
      </c>
      <c r="Y232" s="14">
        <v>0</v>
      </c>
      <c r="Z232" s="14">
        <v>0</v>
      </c>
      <c r="AA232" s="14">
        <v>0</v>
      </c>
      <c r="AB232" s="14">
        <v>0</v>
      </c>
      <c r="AC232" s="14">
        <v>0</v>
      </c>
      <c r="AD232" s="32">
        <f>SUM(PlanIndicativo[[#This Row],[Ingresos Corrientes de Libre Destinación - ICLD (2020)]:[Otros (2020)]])</f>
        <v>7307617.3913043477</v>
      </c>
    </row>
    <row r="233" spans="1:30" ht="96" x14ac:dyDescent="0.25">
      <c r="A233" s="8">
        <v>3</v>
      </c>
      <c r="B233" s="55" t="s">
        <v>572</v>
      </c>
      <c r="C233" s="8" t="s">
        <v>573</v>
      </c>
      <c r="D233" s="8" t="s">
        <v>40</v>
      </c>
      <c r="E233" s="8" t="s">
        <v>573</v>
      </c>
      <c r="F233" s="55" t="s">
        <v>574</v>
      </c>
      <c r="G233" s="8" t="s">
        <v>590</v>
      </c>
      <c r="H233" s="55" t="s">
        <v>591</v>
      </c>
      <c r="I233" s="9">
        <v>3208008</v>
      </c>
      <c r="J233" s="10" t="s">
        <v>599</v>
      </c>
      <c r="K233" s="9">
        <v>320800800</v>
      </c>
      <c r="L233" s="10" t="s">
        <v>607</v>
      </c>
      <c r="M233" s="12" t="s">
        <v>180</v>
      </c>
      <c r="N233" s="27" t="s">
        <v>1</v>
      </c>
      <c r="O233" s="27" t="s">
        <v>777</v>
      </c>
      <c r="P233" s="28">
        <v>0</v>
      </c>
      <c r="Q233" s="29">
        <v>16</v>
      </c>
      <c r="R233" s="38">
        <v>4</v>
      </c>
      <c r="S233" s="14">
        <f t="shared" si="27"/>
        <v>652173.91304347827</v>
      </c>
      <c r="T233" s="14">
        <v>0</v>
      </c>
      <c r="U233" s="14">
        <v>0</v>
      </c>
      <c r="V233" s="14">
        <v>0</v>
      </c>
      <c r="W233" s="14">
        <v>0</v>
      </c>
      <c r="X233" s="14">
        <f t="shared" si="28"/>
        <v>3001634.7826086958</v>
      </c>
      <c r="Y233" s="14">
        <v>0</v>
      </c>
      <c r="Z233" s="14">
        <v>0</v>
      </c>
      <c r="AA233" s="14">
        <v>0</v>
      </c>
      <c r="AB233" s="14">
        <v>0</v>
      </c>
      <c r="AC233" s="14">
        <v>0</v>
      </c>
      <c r="AD233" s="32">
        <f>SUM(PlanIndicativo[[#This Row],[Ingresos Corrientes de Libre Destinación - ICLD (2020)]:[Otros (2020)]])</f>
        <v>3653808.6956521738</v>
      </c>
    </row>
    <row r="234" spans="1:30" ht="96" x14ac:dyDescent="0.25">
      <c r="A234" s="8">
        <v>3</v>
      </c>
      <c r="B234" s="55" t="s">
        <v>572</v>
      </c>
      <c r="C234" s="8" t="s">
        <v>608</v>
      </c>
      <c r="D234" s="8" t="s">
        <v>609</v>
      </c>
      <c r="E234" s="8" t="s">
        <v>608</v>
      </c>
      <c r="F234" s="55" t="s">
        <v>610</v>
      </c>
      <c r="G234" s="8" t="s">
        <v>611</v>
      </c>
      <c r="H234" s="55" t="s">
        <v>612</v>
      </c>
      <c r="I234" s="9">
        <v>4503001</v>
      </c>
      <c r="J234" s="10" t="s">
        <v>613</v>
      </c>
      <c r="K234" s="9">
        <v>450300100</v>
      </c>
      <c r="L234" s="10" t="s">
        <v>615</v>
      </c>
      <c r="M234" s="12" t="s">
        <v>180</v>
      </c>
      <c r="N234" s="27" t="s">
        <v>2</v>
      </c>
      <c r="O234" s="27" t="s">
        <v>778</v>
      </c>
      <c r="P234" s="28">
        <v>0</v>
      </c>
      <c r="Q234" s="29">
        <v>1</v>
      </c>
      <c r="R234" s="38">
        <v>1</v>
      </c>
      <c r="S234" s="14">
        <v>0</v>
      </c>
      <c r="T234" s="14">
        <v>0</v>
      </c>
      <c r="U234" s="14">
        <v>0</v>
      </c>
      <c r="V234" s="14">
        <v>0</v>
      </c>
      <c r="W234" s="14">
        <v>0</v>
      </c>
      <c r="X234" s="14">
        <f t="shared" ref="X234:X237" si="29">42000000/4</f>
        <v>10500000</v>
      </c>
      <c r="Y234" s="14">
        <v>0</v>
      </c>
      <c r="Z234" s="14">
        <v>0</v>
      </c>
      <c r="AA234" s="14">
        <v>0</v>
      </c>
      <c r="AB234" s="14">
        <v>0</v>
      </c>
      <c r="AC234" s="14">
        <v>0</v>
      </c>
      <c r="AD234" s="32">
        <f>SUM(PlanIndicativo[[#This Row],[Ingresos Corrientes de Libre Destinación - ICLD (2020)]:[Otros (2020)]])</f>
        <v>10500000</v>
      </c>
    </row>
    <row r="235" spans="1:30" ht="96" x14ac:dyDescent="0.25">
      <c r="A235" s="8">
        <v>3</v>
      </c>
      <c r="B235" s="55" t="s">
        <v>572</v>
      </c>
      <c r="C235" s="8" t="s">
        <v>608</v>
      </c>
      <c r="D235" s="8" t="s">
        <v>609</v>
      </c>
      <c r="E235" s="8" t="s">
        <v>608</v>
      </c>
      <c r="F235" s="55" t="s">
        <v>610</v>
      </c>
      <c r="G235" s="8" t="s">
        <v>611</v>
      </c>
      <c r="H235" s="55" t="s">
        <v>612</v>
      </c>
      <c r="I235" s="8">
        <v>4503002</v>
      </c>
      <c r="J235" s="10" t="s">
        <v>142</v>
      </c>
      <c r="K235" s="9">
        <v>450300200</v>
      </c>
      <c r="L235" s="10" t="s">
        <v>219</v>
      </c>
      <c r="M235" s="12" t="s">
        <v>180</v>
      </c>
      <c r="N235" s="27" t="s">
        <v>1</v>
      </c>
      <c r="O235" s="27" t="s">
        <v>778</v>
      </c>
      <c r="P235" s="28">
        <v>0</v>
      </c>
      <c r="Q235" s="29">
        <v>300</v>
      </c>
      <c r="R235" s="38">
        <v>75</v>
      </c>
      <c r="S235" s="14">
        <v>0</v>
      </c>
      <c r="T235" s="14">
        <v>0</v>
      </c>
      <c r="U235" s="14">
        <v>0</v>
      </c>
      <c r="V235" s="14">
        <v>0</v>
      </c>
      <c r="W235" s="14">
        <v>0</v>
      </c>
      <c r="X235" s="14">
        <f t="shared" si="29"/>
        <v>10500000</v>
      </c>
      <c r="Y235" s="14">
        <v>0</v>
      </c>
      <c r="Z235" s="14">
        <v>0</v>
      </c>
      <c r="AA235" s="14">
        <v>0</v>
      </c>
      <c r="AB235" s="14">
        <v>0</v>
      </c>
      <c r="AC235" s="14">
        <v>0</v>
      </c>
      <c r="AD235" s="32">
        <f>SUM(PlanIndicativo[[#This Row],[Ingresos Corrientes de Libre Destinación - ICLD (2020)]:[Otros (2020)]])</f>
        <v>10500000</v>
      </c>
    </row>
    <row r="236" spans="1:30" ht="96" x14ac:dyDescent="0.25">
      <c r="A236" s="8">
        <v>3</v>
      </c>
      <c r="B236" s="55" t="s">
        <v>572</v>
      </c>
      <c r="C236" s="8" t="s">
        <v>608</v>
      </c>
      <c r="D236" s="8" t="s">
        <v>609</v>
      </c>
      <c r="E236" s="8" t="s">
        <v>608</v>
      </c>
      <c r="F236" s="55" t="s">
        <v>610</v>
      </c>
      <c r="G236" s="8" t="s">
        <v>611</v>
      </c>
      <c r="H236" s="55" t="s">
        <v>612</v>
      </c>
      <c r="I236" s="8">
        <v>4503004</v>
      </c>
      <c r="J236" s="10" t="s">
        <v>614</v>
      </c>
      <c r="K236" s="9">
        <v>450300400</v>
      </c>
      <c r="L236" s="10" t="s">
        <v>616</v>
      </c>
      <c r="M236" s="12" t="s">
        <v>180</v>
      </c>
      <c r="N236" s="27" t="s">
        <v>1</v>
      </c>
      <c r="O236" s="27" t="s">
        <v>778</v>
      </c>
      <c r="P236" s="28">
        <v>0</v>
      </c>
      <c r="Q236" s="29">
        <v>4</v>
      </c>
      <c r="R236" s="38">
        <v>4</v>
      </c>
      <c r="S236" s="14">
        <v>0</v>
      </c>
      <c r="T236" s="14">
        <v>0</v>
      </c>
      <c r="U236" s="14">
        <v>0</v>
      </c>
      <c r="V236" s="14">
        <v>0</v>
      </c>
      <c r="W236" s="14">
        <v>0</v>
      </c>
      <c r="X236" s="14">
        <f t="shared" si="29"/>
        <v>10500000</v>
      </c>
      <c r="Y236" s="14">
        <v>0</v>
      </c>
      <c r="Z236" s="14">
        <v>0</v>
      </c>
      <c r="AA236" s="14">
        <v>0</v>
      </c>
      <c r="AB236" s="14">
        <v>0</v>
      </c>
      <c r="AC236" s="14">
        <v>0</v>
      </c>
      <c r="AD236" s="32">
        <f>SUM(PlanIndicativo[[#This Row],[Ingresos Corrientes de Libre Destinación - ICLD (2020)]:[Otros (2020)]])</f>
        <v>10500000</v>
      </c>
    </row>
    <row r="237" spans="1:30" ht="96" x14ac:dyDescent="0.25">
      <c r="A237" s="8">
        <v>3</v>
      </c>
      <c r="B237" s="55" t="s">
        <v>572</v>
      </c>
      <c r="C237" s="8" t="s">
        <v>608</v>
      </c>
      <c r="D237" s="8" t="s">
        <v>609</v>
      </c>
      <c r="E237" s="8" t="s">
        <v>608</v>
      </c>
      <c r="F237" s="55" t="s">
        <v>610</v>
      </c>
      <c r="G237" s="8" t="s">
        <v>611</v>
      </c>
      <c r="H237" s="55" t="s">
        <v>612</v>
      </c>
      <c r="I237" s="9">
        <v>4503012</v>
      </c>
      <c r="J237" s="10" t="s">
        <v>323</v>
      </c>
      <c r="K237" s="9">
        <v>450301200</v>
      </c>
      <c r="L237" s="10" t="s">
        <v>332</v>
      </c>
      <c r="M237" s="12" t="s">
        <v>180</v>
      </c>
      <c r="N237" s="27" t="s">
        <v>1</v>
      </c>
      <c r="O237" s="27" t="s">
        <v>778</v>
      </c>
      <c r="P237" s="28">
        <v>0</v>
      </c>
      <c r="Q237" s="29">
        <v>50</v>
      </c>
      <c r="R237" s="38">
        <v>13</v>
      </c>
      <c r="S237" s="14">
        <v>0</v>
      </c>
      <c r="T237" s="14">
        <v>0</v>
      </c>
      <c r="U237" s="14">
        <v>0</v>
      </c>
      <c r="V237" s="14">
        <v>0</v>
      </c>
      <c r="W237" s="14">
        <v>0</v>
      </c>
      <c r="X237" s="14">
        <f t="shared" si="29"/>
        <v>10500000</v>
      </c>
      <c r="Y237" s="14">
        <v>0</v>
      </c>
      <c r="Z237" s="14">
        <v>0</v>
      </c>
      <c r="AA237" s="14">
        <v>0</v>
      </c>
      <c r="AB237" s="14">
        <v>0</v>
      </c>
      <c r="AC237" s="14">
        <v>0</v>
      </c>
      <c r="AD237" s="32">
        <f>SUM(PlanIndicativo[[#This Row],[Ingresos Corrientes de Libre Destinación - ICLD (2020)]:[Otros (2020)]])</f>
        <v>10500000</v>
      </c>
    </row>
    <row r="238" spans="1:30" ht="84" x14ac:dyDescent="0.25">
      <c r="A238" s="8">
        <v>4</v>
      </c>
      <c r="B238" s="55" t="s">
        <v>617</v>
      </c>
      <c r="C238" s="8" t="s">
        <v>618</v>
      </c>
      <c r="D238" s="8" t="s">
        <v>619</v>
      </c>
      <c r="E238" s="8" t="s">
        <v>618</v>
      </c>
      <c r="F238" s="55" t="s">
        <v>620</v>
      </c>
      <c r="G238" s="8" t="s">
        <v>621</v>
      </c>
      <c r="H238" s="55" t="s">
        <v>622</v>
      </c>
      <c r="I238" s="30" t="s">
        <v>627</v>
      </c>
      <c r="J238" s="10" t="s">
        <v>126</v>
      </c>
      <c r="K238" s="30" t="s">
        <v>629</v>
      </c>
      <c r="L238" s="10" t="s">
        <v>623</v>
      </c>
      <c r="M238" s="12" t="s">
        <v>180</v>
      </c>
      <c r="N238" s="27" t="s">
        <v>1</v>
      </c>
      <c r="O238" s="27" t="s">
        <v>779</v>
      </c>
      <c r="P238" s="28">
        <v>0</v>
      </c>
      <c r="Q238" s="29">
        <v>1</v>
      </c>
      <c r="R238" s="38">
        <v>1</v>
      </c>
      <c r="S238" s="14">
        <f t="shared" ref="S238:S251" si="30">53790000/16</f>
        <v>3361875</v>
      </c>
      <c r="T238" s="14">
        <v>0</v>
      </c>
      <c r="U238" s="14">
        <v>0</v>
      </c>
      <c r="V238" s="14">
        <v>0</v>
      </c>
      <c r="W238" s="14">
        <v>0</v>
      </c>
      <c r="X238" s="14">
        <f t="shared" ref="X238:X251" si="31">3000000/16</f>
        <v>187500</v>
      </c>
      <c r="Y238" s="14">
        <v>0</v>
      </c>
      <c r="Z238" s="14">
        <v>0</v>
      </c>
      <c r="AA238" s="14">
        <v>0</v>
      </c>
      <c r="AB238" s="14">
        <v>0</v>
      </c>
      <c r="AC238" s="14">
        <v>0</v>
      </c>
      <c r="AD238" s="32">
        <f>SUM(PlanIndicativo[[#This Row],[Ingresos Corrientes de Libre Destinación - ICLD (2020)]:[Otros (2020)]])</f>
        <v>3549375</v>
      </c>
    </row>
    <row r="239" spans="1:30" ht="84" x14ac:dyDescent="0.25">
      <c r="A239" s="8">
        <v>4</v>
      </c>
      <c r="B239" s="55" t="s">
        <v>617</v>
      </c>
      <c r="C239" s="8" t="s">
        <v>618</v>
      </c>
      <c r="D239" s="8" t="s">
        <v>619</v>
      </c>
      <c r="E239" s="8" t="s">
        <v>618</v>
      </c>
      <c r="F239" s="55" t="s">
        <v>620</v>
      </c>
      <c r="G239" s="8" t="s">
        <v>621</v>
      </c>
      <c r="H239" s="55" t="s">
        <v>622</v>
      </c>
      <c r="I239" s="30" t="s">
        <v>628</v>
      </c>
      <c r="J239" s="10" t="s">
        <v>625</v>
      </c>
      <c r="K239" s="30" t="s">
        <v>630</v>
      </c>
      <c r="L239" s="10" t="s">
        <v>624</v>
      </c>
      <c r="M239" s="12" t="s">
        <v>180</v>
      </c>
      <c r="N239" s="27" t="s">
        <v>1</v>
      </c>
      <c r="O239" s="27" t="s">
        <v>779</v>
      </c>
      <c r="P239" s="28">
        <v>0</v>
      </c>
      <c r="Q239" s="29">
        <v>1</v>
      </c>
      <c r="R239" s="38">
        <v>1</v>
      </c>
      <c r="S239" s="14">
        <f t="shared" si="30"/>
        <v>3361875</v>
      </c>
      <c r="T239" s="14">
        <v>0</v>
      </c>
      <c r="U239" s="14">
        <v>0</v>
      </c>
      <c r="V239" s="14">
        <v>0</v>
      </c>
      <c r="W239" s="14">
        <v>0</v>
      </c>
      <c r="X239" s="14">
        <f t="shared" si="31"/>
        <v>187500</v>
      </c>
      <c r="Y239" s="14">
        <v>0</v>
      </c>
      <c r="Z239" s="14">
        <v>0</v>
      </c>
      <c r="AA239" s="14">
        <v>0</v>
      </c>
      <c r="AB239" s="14">
        <v>0</v>
      </c>
      <c r="AC239" s="14">
        <v>0</v>
      </c>
      <c r="AD239" s="32">
        <f>SUM(PlanIndicativo[[#This Row],[Ingresos Corrientes de Libre Destinación - ICLD (2020)]:[Otros (2020)]])</f>
        <v>3549375</v>
      </c>
    </row>
    <row r="240" spans="1:30" ht="84" x14ac:dyDescent="0.25">
      <c r="A240" s="8">
        <v>4</v>
      </c>
      <c r="B240" s="55" t="s">
        <v>617</v>
      </c>
      <c r="C240" s="8" t="s">
        <v>618</v>
      </c>
      <c r="D240" s="8" t="s">
        <v>619</v>
      </c>
      <c r="E240" s="8" t="s">
        <v>618</v>
      </c>
      <c r="F240" s="55" t="s">
        <v>620</v>
      </c>
      <c r="G240" s="8" t="s">
        <v>621</v>
      </c>
      <c r="H240" s="55" t="s">
        <v>622</v>
      </c>
      <c r="I240" s="30" t="s">
        <v>633</v>
      </c>
      <c r="J240" s="10" t="s">
        <v>632</v>
      </c>
      <c r="K240" s="30" t="s">
        <v>631</v>
      </c>
      <c r="L240" s="10" t="s">
        <v>626</v>
      </c>
      <c r="M240" s="12" t="s">
        <v>180</v>
      </c>
      <c r="N240" s="27" t="s">
        <v>1</v>
      </c>
      <c r="O240" s="27" t="s">
        <v>779</v>
      </c>
      <c r="P240" s="28">
        <v>0</v>
      </c>
      <c r="Q240" s="29">
        <v>4</v>
      </c>
      <c r="R240" s="38">
        <v>1</v>
      </c>
      <c r="S240" s="14">
        <f t="shared" si="30"/>
        <v>3361875</v>
      </c>
      <c r="T240" s="14">
        <v>0</v>
      </c>
      <c r="U240" s="14">
        <v>0</v>
      </c>
      <c r="V240" s="14">
        <v>0</v>
      </c>
      <c r="W240" s="14">
        <v>0</v>
      </c>
      <c r="X240" s="14">
        <f t="shared" si="31"/>
        <v>187500</v>
      </c>
      <c r="Y240" s="14">
        <v>0</v>
      </c>
      <c r="Z240" s="14">
        <v>0</v>
      </c>
      <c r="AA240" s="14">
        <v>0</v>
      </c>
      <c r="AB240" s="14">
        <v>0</v>
      </c>
      <c r="AC240" s="14">
        <v>0</v>
      </c>
      <c r="AD240" s="32">
        <f>SUM(PlanIndicativo[[#This Row],[Ingresos Corrientes de Libre Destinación - ICLD (2020)]:[Otros (2020)]])</f>
        <v>3549375</v>
      </c>
    </row>
    <row r="241" spans="1:30" ht="84" x14ac:dyDescent="0.25">
      <c r="A241" s="8">
        <v>4</v>
      </c>
      <c r="B241" s="55" t="s">
        <v>617</v>
      </c>
      <c r="C241" s="8" t="s">
        <v>618</v>
      </c>
      <c r="D241" s="8" t="s">
        <v>619</v>
      </c>
      <c r="E241" s="8" t="s">
        <v>618</v>
      </c>
      <c r="F241" s="55" t="s">
        <v>620</v>
      </c>
      <c r="G241" s="8" t="s">
        <v>621</v>
      </c>
      <c r="H241" s="55" t="s">
        <v>622</v>
      </c>
      <c r="I241" s="30" t="s">
        <v>637</v>
      </c>
      <c r="J241" s="10" t="s">
        <v>636</v>
      </c>
      <c r="K241" s="30" t="s">
        <v>635</v>
      </c>
      <c r="L241" s="10" t="s">
        <v>634</v>
      </c>
      <c r="M241" s="12" t="s">
        <v>180</v>
      </c>
      <c r="N241" s="27" t="s">
        <v>1</v>
      </c>
      <c r="O241" s="27" t="s">
        <v>779</v>
      </c>
      <c r="P241" s="28">
        <v>0</v>
      </c>
      <c r="Q241" s="29">
        <v>1</v>
      </c>
      <c r="R241" s="38">
        <v>1</v>
      </c>
      <c r="S241" s="14">
        <f t="shared" si="30"/>
        <v>3361875</v>
      </c>
      <c r="T241" s="14">
        <v>0</v>
      </c>
      <c r="U241" s="14">
        <v>0</v>
      </c>
      <c r="V241" s="14">
        <v>0</v>
      </c>
      <c r="W241" s="14">
        <v>0</v>
      </c>
      <c r="X241" s="14">
        <f t="shared" si="31"/>
        <v>187500</v>
      </c>
      <c r="Y241" s="14">
        <v>0</v>
      </c>
      <c r="Z241" s="14">
        <v>0</v>
      </c>
      <c r="AA241" s="14">
        <v>0</v>
      </c>
      <c r="AB241" s="14">
        <v>0</v>
      </c>
      <c r="AC241" s="14">
        <v>0</v>
      </c>
      <c r="AD241" s="32">
        <f>SUM(PlanIndicativo[[#This Row],[Ingresos Corrientes de Libre Destinación - ICLD (2020)]:[Otros (2020)]])</f>
        <v>3549375</v>
      </c>
    </row>
    <row r="242" spans="1:30" ht="84" x14ac:dyDescent="0.25">
      <c r="A242" s="8">
        <v>4</v>
      </c>
      <c r="B242" s="55" t="s">
        <v>617</v>
      </c>
      <c r="C242" s="8" t="s">
        <v>618</v>
      </c>
      <c r="D242" s="8" t="s">
        <v>619</v>
      </c>
      <c r="E242" s="8" t="s">
        <v>618</v>
      </c>
      <c r="F242" s="55" t="s">
        <v>620</v>
      </c>
      <c r="G242" s="8" t="s">
        <v>621</v>
      </c>
      <c r="H242" s="55" t="s">
        <v>622</v>
      </c>
      <c r="I242" s="30" t="s">
        <v>765</v>
      </c>
      <c r="J242" s="10" t="s">
        <v>447</v>
      </c>
      <c r="K242" s="11">
        <v>30400200</v>
      </c>
      <c r="L242" s="10" t="s">
        <v>766</v>
      </c>
      <c r="M242" s="31" t="s">
        <v>180</v>
      </c>
      <c r="N242" s="27" t="s">
        <v>1</v>
      </c>
      <c r="O242" s="27" t="s">
        <v>779</v>
      </c>
      <c r="P242" s="23">
        <v>0</v>
      </c>
      <c r="Q242" s="25">
        <v>1</v>
      </c>
      <c r="R242" s="33">
        <v>0</v>
      </c>
      <c r="S242" s="14">
        <v>0</v>
      </c>
      <c r="T242" s="14">
        <v>0</v>
      </c>
      <c r="U242" s="14">
        <v>0</v>
      </c>
      <c r="V242" s="14">
        <v>0</v>
      </c>
      <c r="W242" s="14">
        <v>0</v>
      </c>
      <c r="X242" s="14">
        <v>0</v>
      </c>
      <c r="Y242" s="14">
        <v>0</v>
      </c>
      <c r="Z242" s="14">
        <v>0</v>
      </c>
      <c r="AA242" s="14">
        <v>0</v>
      </c>
      <c r="AB242" s="14">
        <v>0</v>
      </c>
      <c r="AC242" s="14">
        <v>0</v>
      </c>
      <c r="AD242" s="32">
        <f>SUM(PlanIndicativo[[#This Row],[Ingresos Corrientes de Libre Destinación - ICLD (2020)]:[Otros (2020)]])</f>
        <v>0</v>
      </c>
    </row>
    <row r="243" spans="1:30" ht="84" x14ac:dyDescent="0.25">
      <c r="A243" s="8">
        <v>4</v>
      </c>
      <c r="B243" s="55" t="s">
        <v>617</v>
      </c>
      <c r="C243" s="8" t="s">
        <v>618</v>
      </c>
      <c r="D243" s="8" t="s">
        <v>619</v>
      </c>
      <c r="E243" s="8" t="s">
        <v>618</v>
      </c>
      <c r="F243" s="55" t="s">
        <v>620</v>
      </c>
      <c r="G243" s="8" t="s">
        <v>621</v>
      </c>
      <c r="H243" s="55" t="s">
        <v>622</v>
      </c>
      <c r="I243" s="30" t="s">
        <v>767</v>
      </c>
      <c r="J243" s="10" t="s">
        <v>768</v>
      </c>
      <c r="K243" s="11">
        <v>30400900</v>
      </c>
      <c r="L243" s="10" t="s">
        <v>769</v>
      </c>
      <c r="M243" s="31" t="s">
        <v>335</v>
      </c>
      <c r="N243" s="27" t="s">
        <v>1</v>
      </c>
      <c r="O243" s="27" t="s">
        <v>779</v>
      </c>
      <c r="P243" s="23">
        <v>0</v>
      </c>
      <c r="Q243" s="25">
        <v>100</v>
      </c>
      <c r="R243" s="33">
        <v>25</v>
      </c>
      <c r="S243" s="14">
        <f>53790000/16*2</f>
        <v>6723750</v>
      </c>
      <c r="T243" s="14">
        <v>0</v>
      </c>
      <c r="U243" s="14">
        <v>0</v>
      </c>
      <c r="V243" s="14">
        <v>0</v>
      </c>
      <c r="W243" s="14">
        <v>0</v>
      </c>
      <c r="X243" s="14">
        <f>3000000/16*2</f>
        <v>375000</v>
      </c>
      <c r="Y243" s="14">
        <v>0</v>
      </c>
      <c r="Z243" s="14">
        <v>0</v>
      </c>
      <c r="AA243" s="14">
        <v>0</v>
      </c>
      <c r="AB243" s="14">
        <v>0</v>
      </c>
      <c r="AC243" s="14">
        <v>0</v>
      </c>
      <c r="AD243" s="32">
        <f>SUM(PlanIndicativo[[#This Row],[Ingresos Corrientes de Libre Destinación - ICLD (2020)]:[Otros (2020)]])</f>
        <v>7098750</v>
      </c>
    </row>
    <row r="244" spans="1:30" ht="84" x14ac:dyDescent="0.25">
      <c r="A244" s="8">
        <v>4</v>
      </c>
      <c r="B244" s="55" t="s">
        <v>617</v>
      </c>
      <c r="C244" s="8" t="s">
        <v>618</v>
      </c>
      <c r="D244" s="8" t="s">
        <v>619</v>
      </c>
      <c r="E244" s="8" t="s">
        <v>618</v>
      </c>
      <c r="F244" s="55" t="s">
        <v>620</v>
      </c>
      <c r="G244" s="8" t="s">
        <v>621</v>
      </c>
      <c r="H244" s="55" t="s">
        <v>622</v>
      </c>
      <c r="I244" s="30" t="s">
        <v>641</v>
      </c>
      <c r="J244" s="57" t="s">
        <v>643</v>
      </c>
      <c r="K244" s="11" t="s">
        <v>648</v>
      </c>
      <c r="L244" s="57" t="s">
        <v>649</v>
      </c>
      <c r="M244" s="12" t="s">
        <v>180</v>
      </c>
      <c r="N244" s="27" t="s">
        <v>1</v>
      </c>
      <c r="O244" s="27" t="s">
        <v>779</v>
      </c>
      <c r="P244" s="23">
        <v>0</v>
      </c>
      <c r="Q244" s="25">
        <v>200</v>
      </c>
      <c r="R244" s="33">
        <v>50</v>
      </c>
      <c r="S244" s="14">
        <f t="shared" si="30"/>
        <v>3361875</v>
      </c>
      <c r="T244" s="14">
        <v>0</v>
      </c>
      <c r="U244" s="14">
        <v>0</v>
      </c>
      <c r="V244" s="14">
        <v>0</v>
      </c>
      <c r="W244" s="14">
        <v>0</v>
      </c>
      <c r="X244" s="14">
        <f t="shared" si="31"/>
        <v>187500</v>
      </c>
      <c r="Y244" s="14">
        <v>0</v>
      </c>
      <c r="Z244" s="14">
        <v>0</v>
      </c>
      <c r="AA244" s="14">
        <v>0</v>
      </c>
      <c r="AB244" s="14">
        <v>0</v>
      </c>
      <c r="AC244" s="14">
        <v>0</v>
      </c>
      <c r="AD244" s="32">
        <f>SUM(PlanIndicativo[[#This Row],[Ingresos Corrientes de Libre Destinación - ICLD (2020)]:[Otros (2020)]])</f>
        <v>3549375</v>
      </c>
    </row>
    <row r="245" spans="1:30" ht="84" x14ac:dyDescent="0.25">
      <c r="A245" s="8">
        <v>4</v>
      </c>
      <c r="B245" s="55" t="s">
        <v>617</v>
      </c>
      <c r="C245" s="8" t="s">
        <v>618</v>
      </c>
      <c r="D245" s="8" t="s">
        <v>619</v>
      </c>
      <c r="E245" s="8" t="s">
        <v>618</v>
      </c>
      <c r="F245" s="55" t="s">
        <v>620</v>
      </c>
      <c r="G245" s="8" t="s">
        <v>621</v>
      </c>
      <c r="H245" s="55" t="s">
        <v>622</v>
      </c>
      <c r="I245" s="30" t="s">
        <v>638</v>
      </c>
      <c r="J245" s="57" t="s">
        <v>644</v>
      </c>
      <c r="K245" s="11" t="s">
        <v>650</v>
      </c>
      <c r="L245" s="57" t="s">
        <v>651</v>
      </c>
      <c r="M245" s="12" t="s">
        <v>180</v>
      </c>
      <c r="N245" s="27" t="s">
        <v>1</v>
      </c>
      <c r="O245" s="27" t="s">
        <v>779</v>
      </c>
      <c r="P245" s="23">
        <v>0</v>
      </c>
      <c r="Q245" s="25">
        <v>50</v>
      </c>
      <c r="R245" s="33">
        <v>10</v>
      </c>
      <c r="S245" s="14">
        <f t="shared" si="30"/>
        <v>3361875</v>
      </c>
      <c r="T245" s="14">
        <v>0</v>
      </c>
      <c r="U245" s="14">
        <v>0</v>
      </c>
      <c r="V245" s="14">
        <v>0</v>
      </c>
      <c r="W245" s="14">
        <v>0</v>
      </c>
      <c r="X245" s="14">
        <f t="shared" si="31"/>
        <v>187500</v>
      </c>
      <c r="Y245" s="14">
        <v>0</v>
      </c>
      <c r="Z245" s="14">
        <v>0</v>
      </c>
      <c r="AA245" s="14">
        <v>0</v>
      </c>
      <c r="AB245" s="14">
        <v>0</v>
      </c>
      <c r="AC245" s="14">
        <v>0</v>
      </c>
      <c r="AD245" s="32">
        <f>SUM(PlanIndicativo[[#This Row],[Ingresos Corrientes de Libre Destinación - ICLD (2020)]:[Otros (2020)]])</f>
        <v>3549375</v>
      </c>
    </row>
    <row r="246" spans="1:30" ht="84" x14ac:dyDescent="0.25">
      <c r="A246" s="8">
        <v>4</v>
      </c>
      <c r="B246" s="55" t="s">
        <v>617</v>
      </c>
      <c r="C246" s="8" t="s">
        <v>618</v>
      </c>
      <c r="D246" s="8" t="s">
        <v>619</v>
      </c>
      <c r="E246" s="8" t="s">
        <v>618</v>
      </c>
      <c r="F246" s="55" t="s">
        <v>620</v>
      </c>
      <c r="G246" s="8" t="s">
        <v>621</v>
      </c>
      <c r="H246" s="55" t="s">
        <v>622</v>
      </c>
      <c r="I246" s="30" t="s">
        <v>639</v>
      </c>
      <c r="J246" s="57" t="s">
        <v>645</v>
      </c>
      <c r="K246" s="11" t="s">
        <v>652</v>
      </c>
      <c r="L246" s="57" t="s">
        <v>653</v>
      </c>
      <c r="M246" s="12" t="s">
        <v>180</v>
      </c>
      <c r="N246" s="27" t="s">
        <v>1</v>
      </c>
      <c r="O246" s="27" t="s">
        <v>779</v>
      </c>
      <c r="P246" s="23">
        <v>0</v>
      </c>
      <c r="Q246" s="25">
        <v>400</v>
      </c>
      <c r="R246" s="33">
        <v>100</v>
      </c>
      <c r="S246" s="14">
        <f t="shared" si="30"/>
        <v>3361875</v>
      </c>
      <c r="T246" s="14">
        <v>0</v>
      </c>
      <c r="U246" s="14">
        <v>0</v>
      </c>
      <c r="V246" s="14">
        <v>0</v>
      </c>
      <c r="W246" s="14">
        <v>0</v>
      </c>
      <c r="X246" s="14">
        <f t="shared" si="31"/>
        <v>187500</v>
      </c>
      <c r="Y246" s="14">
        <v>0</v>
      </c>
      <c r="Z246" s="14">
        <v>0</v>
      </c>
      <c r="AA246" s="14">
        <v>0</v>
      </c>
      <c r="AB246" s="14">
        <v>0</v>
      </c>
      <c r="AC246" s="14">
        <v>0</v>
      </c>
      <c r="AD246" s="32">
        <f>SUM(PlanIndicativo[[#This Row],[Ingresos Corrientes de Libre Destinación - ICLD (2020)]:[Otros (2020)]])</f>
        <v>3549375</v>
      </c>
    </row>
    <row r="247" spans="1:30" ht="84" x14ac:dyDescent="0.25">
      <c r="A247" s="8">
        <v>4</v>
      </c>
      <c r="B247" s="55" t="s">
        <v>617</v>
      </c>
      <c r="C247" s="8" t="s">
        <v>618</v>
      </c>
      <c r="D247" s="8" t="s">
        <v>619</v>
      </c>
      <c r="E247" s="8" t="s">
        <v>618</v>
      </c>
      <c r="F247" s="55" t="s">
        <v>620</v>
      </c>
      <c r="G247" s="8" t="s">
        <v>621</v>
      </c>
      <c r="H247" s="55" t="s">
        <v>622</v>
      </c>
      <c r="I247" s="30" t="s">
        <v>640</v>
      </c>
      <c r="J247" s="57" t="s">
        <v>646</v>
      </c>
      <c r="K247" s="11" t="s">
        <v>654</v>
      </c>
      <c r="L247" s="57" t="s">
        <v>655</v>
      </c>
      <c r="M247" s="12" t="s">
        <v>180</v>
      </c>
      <c r="N247" s="27" t="s">
        <v>1</v>
      </c>
      <c r="O247" s="27" t="s">
        <v>779</v>
      </c>
      <c r="P247" s="23">
        <v>0</v>
      </c>
      <c r="Q247" s="25">
        <v>2</v>
      </c>
      <c r="R247" s="33">
        <v>0</v>
      </c>
      <c r="S247" s="14">
        <v>0</v>
      </c>
      <c r="T247" s="14">
        <v>0</v>
      </c>
      <c r="U247" s="14">
        <v>0</v>
      </c>
      <c r="V247" s="14">
        <v>0</v>
      </c>
      <c r="W247" s="14">
        <v>0</v>
      </c>
      <c r="X247" s="14">
        <v>0</v>
      </c>
      <c r="Y247" s="14">
        <v>0</v>
      </c>
      <c r="Z247" s="14">
        <v>0</v>
      </c>
      <c r="AA247" s="14">
        <v>0</v>
      </c>
      <c r="AB247" s="14">
        <v>0</v>
      </c>
      <c r="AC247" s="14">
        <v>0</v>
      </c>
      <c r="AD247" s="32">
        <f>SUM(PlanIndicativo[[#This Row],[Ingresos Corrientes de Libre Destinación - ICLD (2020)]:[Otros (2020)]])</f>
        <v>0</v>
      </c>
    </row>
    <row r="248" spans="1:30" ht="84" x14ac:dyDescent="0.25">
      <c r="A248" s="8">
        <v>4</v>
      </c>
      <c r="B248" s="55" t="s">
        <v>617</v>
      </c>
      <c r="C248" s="8" t="s">
        <v>618</v>
      </c>
      <c r="D248" s="8" t="s">
        <v>619</v>
      </c>
      <c r="E248" s="8" t="s">
        <v>618</v>
      </c>
      <c r="F248" s="55" t="s">
        <v>620</v>
      </c>
      <c r="G248" s="8" t="s">
        <v>621</v>
      </c>
      <c r="H248" s="55" t="s">
        <v>622</v>
      </c>
      <c r="I248" s="30" t="s">
        <v>656</v>
      </c>
      <c r="J248" s="57" t="s">
        <v>657</v>
      </c>
      <c r="K248" s="30" t="s">
        <v>658</v>
      </c>
      <c r="L248" s="57" t="s">
        <v>659</v>
      </c>
      <c r="M248" s="12" t="s">
        <v>180</v>
      </c>
      <c r="N248" s="27" t="s">
        <v>1</v>
      </c>
      <c r="O248" s="27" t="s">
        <v>779</v>
      </c>
      <c r="P248" s="23">
        <v>4</v>
      </c>
      <c r="Q248" s="25">
        <v>4</v>
      </c>
      <c r="R248" s="33">
        <v>1</v>
      </c>
      <c r="S248" s="14">
        <f>53790000/16*2</f>
        <v>6723750</v>
      </c>
      <c r="T248" s="14">
        <v>0</v>
      </c>
      <c r="U248" s="14">
        <v>0</v>
      </c>
      <c r="V248" s="14">
        <v>0</v>
      </c>
      <c r="W248" s="14">
        <v>0</v>
      </c>
      <c r="X248" s="14">
        <f>3000000/16*2</f>
        <v>375000</v>
      </c>
      <c r="Y248" s="14">
        <v>0</v>
      </c>
      <c r="Z248" s="14">
        <v>0</v>
      </c>
      <c r="AA248" s="14">
        <v>0</v>
      </c>
      <c r="AB248" s="14">
        <v>0</v>
      </c>
      <c r="AC248" s="14">
        <v>0</v>
      </c>
      <c r="AD248" s="32">
        <f>SUM(PlanIndicativo[[#This Row],[Ingresos Corrientes de Libre Destinación - ICLD (2020)]:[Otros (2020)]])</f>
        <v>7098750</v>
      </c>
    </row>
    <row r="249" spans="1:30" ht="84" x14ac:dyDescent="0.25">
      <c r="A249" s="8">
        <v>4</v>
      </c>
      <c r="B249" s="55" t="s">
        <v>617</v>
      </c>
      <c r="C249" s="8" t="s">
        <v>618</v>
      </c>
      <c r="D249" s="8" t="s">
        <v>619</v>
      </c>
      <c r="E249" s="8" t="s">
        <v>618</v>
      </c>
      <c r="F249" s="55" t="s">
        <v>620</v>
      </c>
      <c r="G249" s="8" t="s">
        <v>621</v>
      </c>
      <c r="H249" s="55" t="s">
        <v>622</v>
      </c>
      <c r="I249" s="30" t="s">
        <v>660</v>
      </c>
      <c r="J249" s="57" t="s">
        <v>661</v>
      </c>
      <c r="K249" s="30" t="s">
        <v>662</v>
      </c>
      <c r="L249" s="57" t="s">
        <v>663</v>
      </c>
      <c r="M249" s="12" t="s">
        <v>180</v>
      </c>
      <c r="N249" s="27" t="s">
        <v>1</v>
      </c>
      <c r="O249" s="27" t="s">
        <v>779</v>
      </c>
      <c r="P249" s="23">
        <v>1</v>
      </c>
      <c r="Q249" s="25">
        <v>1</v>
      </c>
      <c r="R249" s="33">
        <v>1</v>
      </c>
      <c r="S249" s="14">
        <f t="shared" si="30"/>
        <v>3361875</v>
      </c>
      <c r="T249" s="14">
        <v>0</v>
      </c>
      <c r="U249" s="14">
        <v>0</v>
      </c>
      <c r="V249" s="14">
        <v>0</v>
      </c>
      <c r="W249" s="14">
        <v>0</v>
      </c>
      <c r="X249" s="14">
        <f t="shared" si="31"/>
        <v>187500</v>
      </c>
      <c r="Y249" s="14">
        <v>0</v>
      </c>
      <c r="Z249" s="14">
        <v>0</v>
      </c>
      <c r="AA249" s="14">
        <v>0</v>
      </c>
      <c r="AB249" s="14">
        <v>0</v>
      </c>
      <c r="AC249" s="14">
        <v>0</v>
      </c>
      <c r="AD249" s="32">
        <f>SUM(PlanIndicativo[[#This Row],[Ingresos Corrientes de Libre Destinación - ICLD (2020)]:[Otros (2020)]])</f>
        <v>3549375</v>
      </c>
    </row>
    <row r="250" spans="1:30" ht="84" x14ac:dyDescent="0.25">
      <c r="A250" s="8">
        <v>4</v>
      </c>
      <c r="B250" s="55" t="s">
        <v>617</v>
      </c>
      <c r="C250" s="8" t="s">
        <v>618</v>
      </c>
      <c r="D250" s="8" t="s">
        <v>619</v>
      </c>
      <c r="E250" s="8" t="s">
        <v>618</v>
      </c>
      <c r="F250" s="55" t="s">
        <v>620</v>
      </c>
      <c r="G250" s="8" t="s">
        <v>621</v>
      </c>
      <c r="H250" s="55" t="s">
        <v>622</v>
      </c>
      <c r="I250" s="30" t="s">
        <v>664</v>
      </c>
      <c r="J250" s="57" t="s">
        <v>665</v>
      </c>
      <c r="K250" s="30" t="s">
        <v>666</v>
      </c>
      <c r="L250" s="57" t="s">
        <v>667</v>
      </c>
      <c r="M250" s="12" t="s">
        <v>180</v>
      </c>
      <c r="N250" s="27" t="s">
        <v>1</v>
      </c>
      <c r="O250" s="27" t="s">
        <v>779</v>
      </c>
      <c r="P250" s="23">
        <v>1</v>
      </c>
      <c r="Q250" s="25">
        <v>1</v>
      </c>
      <c r="R250" s="33">
        <v>1</v>
      </c>
      <c r="S250" s="14">
        <f t="shared" si="30"/>
        <v>3361875</v>
      </c>
      <c r="T250" s="14">
        <v>0</v>
      </c>
      <c r="U250" s="14">
        <v>0</v>
      </c>
      <c r="V250" s="14">
        <v>0</v>
      </c>
      <c r="W250" s="14">
        <v>0</v>
      </c>
      <c r="X250" s="14">
        <f t="shared" si="31"/>
        <v>187500</v>
      </c>
      <c r="Y250" s="14">
        <v>0</v>
      </c>
      <c r="Z250" s="14">
        <v>0</v>
      </c>
      <c r="AA250" s="14">
        <v>0</v>
      </c>
      <c r="AB250" s="14">
        <v>0</v>
      </c>
      <c r="AC250" s="14">
        <v>0</v>
      </c>
      <c r="AD250" s="32">
        <f>SUM(PlanIndicativo[[#This Row],[Ingresos Corrientes de Libre Destinación - ICLD (2020)]:[Otros (2020)]])</f>
        <v>3549375</v>
      </c>
    </row>
    <row r="251" spans="1:30" ht="84" x14ac:dyDescent="0.25">
      <c r="A251" s="8">
        <v>4</v>
      </c>
      <c r="B251" s="55" t="s">
        <v>617</v>
      </c>
      <c r="C251" s="8" t="s">
        <v>618</v>
      </c>
      <c r="D251" s="8" t="s">
        <v>619</v>
      </c>
      <c r="E251" s="8" t="s">
        <v>618</v>
      </c>
      <c r="F251" s="55" t="s">
        <v>620</v>
      </c>
      <c r="G251" s="8" t="s">
        <v>621</v>
      </c>
      <c r="H251" s="55" t="s">
        <v>622</v>
      </c>
      <c r="I251" s="30" t="s">
        <v>668</v>
      </c>
      <c r="J251" s="57" t="s">
        <v>669</v>
      </c>
      <c r="K251" s="30" t="s">
        <v>670</v>
      </c>
      <c r="L251" s="57" t="s">
        <v>671</v>
      </c>
      <c r="M251" s="12" t="s">
        <v>180</v>
      </c>
      <c r="N251" s="27" t="s">
        <v>1</v>
      </c>
      <c r="O251" s="27" t="s">
        <v>779</v>
      </c>
      <c r="P251" s="23">
        <v>0</v>
      </c>
      <c r="Q251" s="25">
        <v>4</v>
      </c>
      <c r="R251" s="33">
        <v>1</v>
      </c>
      <c r="S251" s="14">
        <f t="shared" si="30"/>
        <v>3361875</v>
      </c>
      <c r="T251" s="14">
        <v>0</v>
      </c>
      <c r="U251" s="14">
        <v>0</v>
      </c>
      <c r="V251" s="14">
        <v>0</v>
      </c>
      <c r="W251" s="14">
        <v>0</v>
      </c>
      <c r="X251" s="14">
        <f t="shared" si="31"/>
        <v>187500</v>
      </c>
      <c r="Y251" s="14">
        <v>0</v>
      </c>
      <c r="Z251" s="14">
        <v>0</v>
      </c>
      <c r="AA251" s="14">
        <v>0</v>
      </c>
      <c r="AB251" s="14">
        <v>0</v>
      </c>
      <c r="AC251" s="14">
        <v>0</v>
      </c>
      <c r="AD251" s="32">
        <f>SUM(PlanIndicativo[[#This Row],[Ingresos Corrientes de Libre Destinación - ICLD (2020)]:[Otros (2020)]])</f>
        <v>3549375</v>
      </c>
    </row>
    <row r="252" spans="1:30" ht="84" x14ac:dyDescent="0.25">
      <c r="A252" s="8">
        <v>4</v>
      </c>
      <c r="B252" s="55" t="s">
        <v>617</v>
      </c>
      <c r="C252" s="8" t="s">
        <v>618</v>
      </c>
      <c r="D252" s="8" t="s">
        <v>619</v>
      </c>
      <c r="E252" s="8" t="s">
        <v>618</v>
      </c>
      <c r="F252" s="55" t="s">
        <v>620</v>
      </c>
      <c r="G252" s="8" t="s">
        <v>621</v>
      </c>
      <c r="H252" s="55" t="s">
        <v>622</v>
      </c>
      <c r="I252" s="30" t="s">
        <v>672</v>
      </c>
      <c r="J252" s="57" t="s">
        <v>673</v>
      </c>
      <c r="K252" s="30" t="s">
        <v>674</v>
      </c>
      <c r="L252" s="57" t="s">
        <v>675</v>
      </c>
      <c r="M252" s="12" t="s">
        <v>180</v>
      </c>
      <c r="N252" s="27" t="s">
        <v>1</v>
      </c>
      <c r="O252" s="27" t="s">
        <v>779</v>
      </c>
      <c r="P252" s="23">
        <v>4</v>
      </c>
      <c r="Q252" s="25">
        <v>4</v>
      </c>
      <c r="R252" s="33">
        <v>1</v>
      </c>
      <c r="S252" s="14">
        <f>53790000/16*2</f>
        <v>6723750</v>
      </c>
      <c r="T252" s="14">
        <v>0</v>
      </c>
      <c r="U252" s="14">
        <v>0</v>
      </c>
      <c r="V252" s="14">
        <v>0</v>
      </c>
      <c r="W252" s="14">
        <v>0</v>
      </c>
      <c r="X252" s="14">
        <f>3000000/16*2</f>
        <v>375000</v>
      </c>
      <c r="Y252" s="14">
        <v>0</v>
      </c>
      <c r="Z252" s="14">
        <v>0</v>
      </c>
      <c r="AA252" s="14">
        <v>0</v>
      </c>
      <c r="AB252" s="14">
        <v>0</v>
      </c>
      <c r="AC252" s="14">
        <v>0</v>
      </c>
      <c r="AD252" s="32">
        <f>SUM(PlanIndicativo[[#This Row],[Ingresos Corrientes de Libre Destinación - ICLD (2020)]:[Otros (2020)]])</f>
        <v>7098750</v>
      </c>
    </row>
    <row r="253" spans="1:30" ht="84" x14ac:dyDescent="0.25">
      <c r="A253" s="8">
        <v>4</v>
      </c>
      <c r="B253" s="55" t="s">
        <v>617</v>
      </c>
      <c r="C253" s="8" t="s">
        <v>618</v>
      </c>
      <c r="D253" s="8" t="s">
        <v>619</v>
      </c>
      <c r="E253" s="8" t="s">
        <v>618</v>
      </c>
      <c r="F253" s="55" t="s">
        <v>620</v>
      </c>
      <c r="G253" s="8" t="s">
        <v>677</v>
      </c>
      <c r="H253" s="55" t="s">
        <v>676</v>
      </c>
      <c r="I253" s="9">
        <v>4002012</v>
      </c>
      <c r="J253" s="57" t="s">
        <v>642</v>
      </c>
      <c r="K253" s="9">
        <v>400201200</v>
      </c>
      <c r="L253" s="57" t="s">
        <v>647</v>
      </c>
      <c r="M253" s="12" t="s">
        <v>180</v>
      </c>
      <c r="N253" s="27" t="s">
        <v>1</v>
      </c>
      <c r="O253" s="27" t="s">
        <v>779</v>
      </c>
      <c r="P253" s="23">
        <v>0</v>
      </c>
      <c r="Q253" s="25">
        <v>1</v>
      </c>
      <c r="R253" s="33">
        <v>0</v>
      </c>
      <c r="S253" s="14">
        <v>0</v>
      </c>
      <c r="T253" s="14">
        <v>0</v>
      </c>
      <c r="U253" s="14">
        <v>0</v>
      </c>
      <c r="V253" s="14">
        <v>0</v>
      </c>
      <c r="W253" s="14">
        <v>0</v>
      </c>
      <c r="X253" s="14">
        <v>0</v>
      </c>
      <c r="Y253" s="14">
        <v>0</v>
      </c>
      <c r="Z253" s="14">
        <v>0</v>
      </c>
      <c r="AA253" s="14">
        <v>0</v>
      </c>
      <c r="AB253" s="14">
        <v>0</v>
      </c>
      <c r="AC253" s="14">
        <v>0</v>
      </c>
      <c r="AD253" s="32">
        <f>SUM(PlanIndicativo[[#This Row],[Ingresos Corrientes de Libre Destinación - ICLD (2020)]:[Otros (2020)]])</f>
        <v>0</v>
      </c>
    </row>
    <row r="254" spans="1:30" ht="84" x14ac:dyDescent="0.25">
      <c r="A254" s="8">
        <v>4</v>
      </c>
      <c r="B254" s="55" t="s">
        <v>617</v>
      </c>
      <c r="C254" s="8" t="s">
        <v>678</v>
      </c>
      <c r="D254" s="8" t="s">
        <v>45</v>
      </c>
      <c r="E254" s="8" t="s">
        <v>678</v>
      </c>
      <c r="F254" s="55" t="s">
        <v>679</v>
      </c>
      <c r="G254" s="8" t="s">
        <v>691</v>
      </c>
      <c r="H254" s="55" t="s">
        <v>680</v>
      </c>
      <c r="I254" s="9">
        <v>4002020</v>
      </c>
      <c r="J254" s="57" t="s">
        <v>681</v>
      </c>
      <c r="K254" s="11">
        <v>400202000</v>
      </c>
      <c r="L254" s="57" t="s">
        <v>681</v>
      </c>
      <c r="M254" s="12" t="s">
        <v>684</v>
      </c>
      <c r="N254" s="27" t="s">
        <v>1</v>
      </c>
      <c r="O254" s="27" t="s">
        <v>779</v>
      </c>
      <c r="P254" s="23">
        <v>0</v>
      </c>
      <c r="Q254" s="25">
        <v>3200</v>
      </c>
      <c r="R254" s="33">
        <v>800</v>
      </c>
      <c r="S254" s="14">
        <v>0</v>
      </c>
      <c r="T254" s="14">
        <v>0</v>
      </c>
      <c r="U254" s="14">
        <v>0</v>
      </c>
      <c r="V254" s="14">
        <v>0</v>
      </c>
      <c r="W254" s="14">
        <v>0</v>
      </c>
      <c r="X254" s="14">
        <f t="shared" ref="X254:X257" si="32">150000000/4</f>
        <v>37500000</v>
      </c>
      <c r="Y254" s="14">
        <v>0</v>
      </c>
      <c r="Z254" s="14">
        <v>0</v>
      </c>
      <c r="AA254" s="14">
        <v>0</v>
      </c>
      <c r="AB254" s="14">
        <v>0</v>
      </c>
      <c r="AC254" s="14">
        <v>0</v>
      </c>
      <c r="AD254" s="32">
        <f>SUM(PlanIndicativo[[#This Row],[Ingresos Corrientes de Libre Destinación - ICLD (2020)]:[Otros (2020)]])</f>
        <v>37500000</v>
      </c>
    </row>
    <row r="255" spans="1:30" ht="84" x14ac:dyDescent="0.25">
      <c r="A255" s="8">
        <v>4</v>
      </c>
      <c r="B255" s="55" t="s">
        <v>617</v>
      </c>
      <c r="C255" s="8" t="s">
        <v>678</v>
      </c>
      <c r="D255" s="8" t="s">
        <v>45</v>
      </c>
      <c r="E255" s="8" t="s">
        <v>678</v>
      </c>
      <c r="F255" s="55" t="s">
        <v>679</v>
      </c>
      <c r="G255" s="8" t="s">
        <v>691</v>
      </c>
      <c r="H255" s="55" t="s">
        <v>680</v>
      </c>
      <c r="I255" s="9">
        <v>4002022</v>
      </c>
      <c r="J255" s="57" t="s">
        <v>682</v>
      </c>
      <c r="K255" s="11">
        <v>400202200</v>
      </c>
      <c r="L255" s="57" t="s">
        <v>682</v>
      </c>
      <c r="M255" s="12" t="s">
        <v>684</v>
      </c>
      <c r="N255" s="27" t="s">
        <v>1</v>
      </c>
      <c r="O255" s="27" t="s">
        <v>779</v>
      </c>
      <c r="P255" s="23">
        <v>0</v>
      </c>
      <c r="Q255" s="25">
        <v>12800</v>
      </c>
      <c r="R255" s="33">
        <v>3200</v>
      </c>
      <c r="S255" s="14">
        <v>0</v>
      </c>
      <c r="T255" s="14">
        <v>0</v>
      </c>
      <c r="U255" s="14">
        <v>0</v>
      </c>
      <c r="V255" s="14">
        <v>0</v>
      </c>
      <c r="W255" s="14">
        <v>0</v>
      </c>
      <c r="X255" s="14">
        <f t="shared" si="32"/>
        <v>37500000</v>
      </c>
      <c r="Y255" s="14">
        <v>0</v>
      </c>
      <c r="Z255" s="14">
        <v>0</v>
      </c>
      <c r="AA255" s="14">
        <v>0</v>
      </c>
      <c r="AB255" s="14">
        <v>0</v>
      </c>
      <c r="AC255" s="14">
        <v>0</v>
      </c>
      <c r="AD255" s="32">
        <f>SUM(PlanIndicativo[[#This Row],[Ingresos Corrientes de Libre Destinación - ICLD (2020)]:[Otros (2020)]])</f>
        <v>37500000</v>
      </c>
    </row>
    <row r="256" spans="1:30" ht="84" x14ac:dyDescent="0.25">
      <c r="A256" s="8">
        <v>4</v>
      </c>
      <c r="B256" s="55" t="s">
        <v>617</v>
      </c>
      <c r="C256" s="8" t="s">
        <v>678</v>
      </c>
      <c r="D256" s="8" t="s">
        <v>45</v>
      </c>
      <c r="E256" s="8" t="s">
        <v>678</v>
      </c>
      <c r="F256" s="55" t="s">
        <v>679</v>
      </c>
      <c r="G256" s="8" t="s">
        <v>691</v>
      </c>
      <c r="H256" s="55" t="s">
        <v>680</v>
      </c>
      <c r="I256" s="8">
        <v>4002023</v>
      </c>
      <c r="J256" s="57" t="s">
        <v>683</v>
      </c>
      <c r="K256" s="11">
        <v>400202300</v>
      </c>
      <c r="L256" s="57" t="s">
        <v>683</v>
      </c>
      <c r="M256" s="12" t="s">
        <v>684</v>
      </c>
      <c r="N256" s="27" t="s">
        <v>1</v>
      </c>
      <c r="O256" s="27" t="s">
        <v>779</v>
      </c>
      <c r="P256" s="23">
        <v>0</v>
      </c>
      <c r="Q256" s="25">
        <v>6400</v>
      </c>
      <c r="R256" s="33">
        <v>1600</v>
      </c>
      <c r="S256" s="14">
        <v>0</v>
      </c>
      <c r="T256" s="14">
        <v>0</v>
      </c>
      <c r="U256" s="14">
        <v>0</v>
      </c>
      <c r="V256" s="14">
        <v>0</v>
      </c>
      <c r="W256" s="14">
        <v>0</v>
      </c>
      <c r="X256" s="14">
        <f t="shared" si="32"/>
        <v>37500000</v>
      </c>
      <c r="Y256" s="14">
        <v>0</v>
      </c>
      <c r="Z256" s="14">
        <v>0</v>
      </c>
      <c r="AA256" s="14">
        <v>0</v>
      </c>
      <c r="AB256" s="14">
        <v>0</v>
      </c>
      <c r="AC256" s="14">
        <v>0</v>
      </c>
      <c r="AD256" s="32">
        <f>SUM(PlanIndicativo[[#This Row],[Ingresos Corrientes de Libre Destinación - ICLD (2020)]:[Otros (2020)]])</f>
        <v>37500000</v>
      </c>
    </row>
    <row r="257" spans="1:30" ht="84" x14ac:dyDescent="0.25">
      <c r="A257" s="8">
        <v>4</v>
      </c>
      <c r="B257" s="55" t="s">
        <v>617</v>
      </c>
      <c r="C257" s="8" t="s">
        <v>678</v>
      </c>
      <c r="D257" s="8" t="s">
        <v>45</v>
      </c>
      <c r="E257" s="8" t="s">
        <v>678</v>
      </c>
      <c r="F257" s="55" t="s">
        <v>679</v>
      </c>
      <c r="G257" s="8" t="s">
        <v>691</v>
      </c>
      <c r="H257" s="55" t="s">
        <v>680</v>
      </c>
      <c r="I257" s="8">
        <v>4002026</v>
      </c>
      <c r="J257" s="57" t="s">
        <v>685</v>
      </c>
      <c r="K257" s="11">
        <v>400202600</v>
      </c>
      <c r="L257" s="57" t="s">
        <v>685</v>
      </c>
      <c r="M257" s="12" t="s">
        <v>684</v>
      </c>
      <c r="N257" s="27" t="s">
        <v>1</v>
      </c>
      <c r="O257" s="27" t="s">
        <v>779</v>
      </c>
      <c r="P257" s="23">
        <v>0</v>
      </c>
      <c r="Q257" s="25">
        <v>6400</v>
      </c>
      <c r="R257" s="33">
        <v>1600</v>
      </c>
      <c r="S257" s="14">
        <v>0</v>
      </c>
      <c r="T257" s="14">
        <v>0</v>
      </c>
      <c r="U257" s="14">
        <v>0</v>
      </c>
      <c r="V257" s="14">
        <v>0</v>
      </c>
      <c r="W257" s="14">
        <v>0</v>
      </c>
      <c r="X257" s="14">
        <f t="shared" si="32"/>
        <v>37500000</v>
      </c>
      <c r="Y257" s="14">
        <v>0</v>
      </c>
      <c r="Z257" s="14">
        <v>0</v>
      </c>
      <c r="AA257" s="14">
        <v>0</v>
      </c>
      <c r="AB257" s="14">
        <v>0</v>
      </c>
      <c r="AC257" s="14">
        <v>0</v>
      </c>
      <c r="AD257" s="32">
        <f>SUM(PlanIndicativo[[#This Row],[Ingresos Corrientes de Libre Destinación - ICLD (2020)]:[Otros (2020)]])</f>
        <v>37500000</v>
      </c>
    </row>
    <row r="258" spans="1:30" ht="84" x14ac:dyDescent="0.25">
      <c r="A258" s="8">
        <v>4</v>
      </c>
      <c r="B258" s="55" t="s">
        <v>617</v>
      </c>
      <c r="C258" s="8" t="s">
        <v>686</v>
      </c>
      <c r="D258" s="8" t="s">
        <v>48</v>
      </c>
      <c r="E258" s="8" t="s">
        <v>686</v>
      </c>
      <c r="F258" s="55" t="s">
        <v>687</v>
      </c>
      <c r="G258" s="8" t="s">
        <v>692</v>
      </c>
      <c r="H258" s="55" t="s">
        <v>688</v>
      </c>
      <c r="I258" s="8">
        <v>1202012</v>
      </c>
      <c r="J258" s="57" t="s">
        <v>693</v>
      </c>
      <c r="K258" s="11">
        <v>120201200</v>
      </c>
      <c r="L258" s="57" t="s">
        <v>219</v>
      </c>
      <c r="M258" s="12" t="s">
        <v>180</v>
      </c>
      <c r="N258" s="27" t="s">
        <v>1</v>
      </c>
      <c r="O258" s="27" t="s">
        <v>779</v>
      </c>
      <c r="P258" s="23">
        <v>0</v>
      </c>
      <c r="Q258" s="25">
        <v>150</v>
      </c>
      <c r="R258" s="33">
        <v>35</v>
      </c>
      <c r="S258" s="14">
        <f t="shared" ref="S258" si="33">95000000/7</f>
        <v>13571428.571428571</v>
      </c>
      <c r="T258" s="14">
        <v>0</v>
      </c>
      <c r="U258" s="14">
        <v>0</v>
      </c>
      <c r="V258" s="14">
        <v>0</v>
      </c>
      <c r="W258" s="14">
        <v>0</v>
      </c>
      <c r="X258" s="14">
        <f>152917549/7</f>
        <v>21845364.142857142</v>
      </c>
      <c r="Y258" s="14">
        <v>0</v>
      </c>
      <c r="Z258" s="14">
        <v>0</v>
      </c>
      <c r="AA258" s="14">
        <v>0</v>
      </c>
      <c r="AB258" s="14">
        <v>0</v>
      </c>
      <c r="AC258" s="14">
        <v>0</v>
      </c>
      <c r="AD258" s="32">
        <f>SUM(PlanIndicativo[[#This Row],[Ingresos Corrientes de Libre Destinación - ICLD (2020)]:[Otros (2020)]])</f>
        <v>35416792.714285716</v>
      </c>
    </row>
    <row r="259" spans="1:30" ht="84" x14ac:dyDescent="0.25">
      <c r="A259" s="8">
        <v>4</v>
      </c>
      <c r="B259" s="55" t="s">
        <v>617</v>
      </c>
      <c r="C259" s="8" t="s">
        <v>686</v>
      </c>
      <c r="D259" s="8" t="s">
        <v>48</v>
      </c>
      <c r="E259" s="8" t="s">
        <v>686</v>
      </c>
      <c r="F259" s="55" t="s">
        <v>687</v>
      </c>
      <c r="G259" s="8" t="s">
        <v>692</v>
      </c>
      <c r="H259" s="55" t="s">
        <v>688</v>
      </c>
      <c r="I259" s="8">
        <v>1202019</v>
      </c>
      <c r="J259" s="57" t="s">
        <v>695</v>
      </c>
      <c r="K259" s="11">
        <v>120201900</v>
      </c>
      <c r="L259" s="57" t="s">
        <v>694</v>
      </c>
      <c r="M259" s="12" t="s">
        <v>180</v>
      </c>
      <c r="N259" s="27" t="s">
        <v>1</v>
      </c>
      <c r="O259" s="27" t="s">
        <v>779</v>
      </c>
      <c r="P259" s="23">
        <v>0</v>
      </c>
      <c r="Q259" s="25">
        <v>4</v>
      </c>
      <c r="R259" s="33">
        <v>1</v>
      </c>
      <c r="S259" s="14">
        <f>95000000/7</f>
        <v>13571428.571428571</v>
      </c>
      <c r="T259" s="14">
        <v>0</v>
      </c>
      <c r="U259" s="14">
        <v>0</v>
      </c>
      <c r="V259" s="14">
        <v>0</v>
      </c>
      <c r="W259" s="14">
        <v>0</v>
      </c>
      <c r="X259" s="14">
        <f>152917549/7</f>
        <v>21845364.142857142</v>
      </c>
      <c r="Y259" s="14">
        <v>0</v>
      </c>
      <c r="Z259" s="14">
        <v>0</v>
      </c>
      <c r="AA259" s="14">
        <v>0</v>
      </c>
      <c r="AB259" s="14">
        <v>0</v>
      </c>
      <c r="AC259" s="14">
        <v>0</v>
      </c>
      <c r="AD259" s="32">
        <f>SUM(PlanIndicativo[[#This Row],[Ingresos Corrientes de Libre Destinación - ICLD (2020)]:[Otros (2020)]])</f>
        <v>35416792.714285716</v>
      </c>
    </row>
    <row r="260" spans="1:30" ht="84" x14ac:dyDescent="0.25">
      <c r="A260" s="8">
        <v>4</v>
      </c>
      <c r="B260" s="55" t="s">
        <v>617</v>
      </c>
      <c r="C260" s="8" t="s">
        <v>686</v>
      </c>
      <c r="D260" s="8" t="s">
        <v>48</v>
      </c>
      <c r="E260" s="8" t="s">
        <v>686</v>
      </c>
      <c r="F260" s="55" t="s">
        <v>687</v>
      </c>
      <c r="G260" s="8" t="s">
        <v>697</v>
      </c>
      <c r="H260" s="55" t="s">
        <v>696</v>
      </c>
      <c r="I260" s="8">
        <v>1203001</v>
      </c>
      <c r="J260" s="57" t="s">
        <v>698</v>
      </c>
      <c r="K260" s="11">
        <v>120300100</v>
      </c>
      <c r="L260" s="57" t="s">
        <v>699</v>
      </c>
      <c r="M260" s="12" t="s">
        <v>180</v>
      </c>
      <c r="N260" s="27" t="s">
        <v>1</v>
      </c>
      <c r="O260" s="27" t="s">
        <v>779</v>
      </c>
      <c r="P260" s="23">
        <v>0</v>
      </c>
      <c r="Q260" s="25">
        <v>8</v>
      </c>
      <c r="R260" s="33">
        <v>2</v>
      </c>
      <c r="S260" s="14">
        <f t="shared" ref="S260:S264" si="34">95000000/7</f>
        <v>13571428.571428571</v>
      </c>
      <c r="T260" s="14">
        <v>0</v>
      </c>
      <c r="U260" s="14">
        <v>0</v>
      </c>
      <c r="V260" s="14">
        <v>0</v>
      </c>
      <c r="W260" s="14">
        <v>0</v>
      </c>
      <c r="X260" s="14">
        <f t="shared" ref="X260:X264" si="35">152917549/7</f>
        <v>21845364.142857142</v>
      </c>
      <c r="Y260" s="14">
        <v>0</v>
      </c>
      <c r="Z260" s="14">
        <v>0</v>
      </c>
      <c r="AA260" s="14">
        <v>0</v>
      </c>
      <c r="AB260" s="14">
        <v>0</v>
      </c>
      <c r="AC260" s="14">
        <v>0</v>
      </c>
      <c r="AD260" s="32">
        <f>SUM(PlanIndicativo[[#This Row],[Ingresos Corrientes de Libre Destinación - ICLD (2020)]:[Otros (2020)]])</f>
        <v>35416792.714285716</v>
      </c>
    </row>
    <row r="261" spans="1:30" ht="84" x14ac:dyDescent="0.25">
      <c r="A261" s="8">
        <v>4</v>
      </c>
      <c r="B261" s="55" t="s">
        <v>617</v>
      </c>
      <c r="C261" s="8" t="s">
        <v>686</v>
      </c>
      <c r="D261" s="8" t="s">
        <v>48</v>
      </c>
      <c r="E261" s="8" t="s">
        <v>686</v>
      </c>
      <c r="F261" s="55" t="s">
        <v>687</v>
      </c>
      <c r="G261" s="8" t="s">
        <v>697</v>
      </c>
      <c r="H261" s="55" t="s">
        <v>696</v>
      </c>
      <c r="I261" s="8">
        <v>1501005</v>
      </c>
      <c r="J261" s="10" t="s">
        <v>770</v>
      </c>
      <c r="K261" s="11">
        <v>150100500</v>
      </c>
      <c r="L261" s="10" t="s">
        <v>771</v>
      </c>
      <c r="M261" s="31" t="s">
        <v>180</v>
      </c>
      <c r="N261" s="27" t="s">
        <v>1</v>
      </c>
      <c r="O261" s="27" t="s">
        <v>779</v>
      </c>
      <c r="P261" s="23">
        <v>0</v>
      </c>
      <c r="Q261" s="25">
        <v>1</v>
      </c>
      <c r="R261" s="33">
        <v>1</v>
      </c>
      <c r="S261" s="14">
        <f t="shared" si="34"/>
        <v>13571428.571428571</v>
      </c>
      <c r="T261" s="14">
        <v>0</v>
      </c>
      <c r="U261" s="14">
        <v>0</v>
      </c>
      <c r="V261" s="14">
        <v>0</v>
      </c>
      <c r="W261" s="14">
        <v>0</v>
      </c>
      <c r="X261" s="14">
        <f t="shared" si="35"/>
        <v>21845364.142857142</v>
      </c>
      <c r="Y261" s="14">
        <v>0</v>
      </c>
      <c r="Z261" s="14">
        <v>0</v>
      </c>
      <c r="AA261" s="14">
        <v>0</v>
      </c>
      <c r="AB261" s="14">
        <v>0</v>
      </c>
      <c r="AC261" s="14">
        <v>0</v>
      </c>
      <c r="AD261" s="32">
        <f>SUM(PlanIndicativo[[#This Row],[Ingresos Corrientes de Libre Destinación - ICLD (2020)]:[Otros (2020)]])</f>
        <v>35416792.714285716</v>
      </c>
    </row>
    <row r="262" spans="1:30" ht="84" x14ac:dyDescent="0.25">
      <c r="A262" s="8">
        <v>4</v>
      </c>
      <c r="B262" s="55" t="s">
        <v>617</v>
      </c>
      <c r="C262" s="8" t="s">
        <v>686</v>
      </c>
      <c r="D262" s="8" t="s">
        <v>48</v>
      </c>
      <c r="E262" s="8" t="s">
        <v>686</v>
      </c>
      <c r="F262" s="55" t="s">
        <v>687</v>
      </c>
      <c r="G262" s="8" t="s">
        <v>700</v>
      </c>
      <c r="H262" s="55" t="s">
        <v>701</v>
      </c>
      <c r="I262" s="8">
        <v>4501004</v>
      </c>
      <c r="J262" s="57" t="s">
        <v>702</v>
      </c>
      <c r="K262" s="11">
        <v>450100400</v>
      </c>
      <c r="L262" s="57" t="s">
        <v>703</v>
      </c>
      <c r="M262" s="12" t="s">
        <v>180</v>
      </c>
      <c r="N262" s="27" t="s">
        <v>1</v>
      </c>
      <c r="O262" s="27" t="s">
        <v>779</v>
      </c>
      <c r="P262" s="23">
        <v>0</v>
      </c>
      <c r="Q262" s="25">
        <v>4</v>
      </c>
      <c r="R262" s="33">
        <v>1</v>
      </c>
      <c r="S262" s="14">
        <f>95000000/7*2</f>
        <v>27142857.142857142</v>
      </c>
      <c r="T262" s="14">
        <v>0</v>
      </c>
      <c r="U262" s="14">
        <v>0</v>
      </c>
      <c r="V262" s="14">
        <v>0</v>
      </c>
      <c r="W262" s="14">
        <v>0</v>
      </c>
      <c r="X262" s="14">
        <f>152917549/7*2</f>
        <v>43690728.285714284</v>
      </c>
      <c r="Y262" s="14">
        <v>0</v>
      </c>
      <c r="Z262" s="14">
        <v>0</v>
      </c>
      <c r="AA262" s="14">
        <v>0</v>
      </c>
      <c r="AB262" s="14">
        <v>0</v>
      </c>
      <c r="AC262" s="14">
        <v>0</v>
      </c>
      <c r="AD262" s="32">
        <f>SUM(PlanIndicativo[[#This Row],[Ingresos Corrientes de Libre Destinación - ICLD (2020)]:[Otros (2020)]])</f>
        <v>70833585.428571433</v>
      </c>
    </row>
    <row r="263" spans="1:30" ht="84" x14ac:dyDescent="0.25">
      <c r="A263" s="8">
        <v>4</v>
      </c>
      <c r="B263" s="55" t="s">
        <v>617</v>
      </c>
      <c r="C263" s="8" t="s">
        <v>686</v>
      </c>
      <c r="D263" s="8" t="s">
        <v>48</v>
      </c>
      <c r="E263" s="8" t="s">
        <v>686</v>
      </c>
      <c r="F263" s="55" t="s">
        <v>687</v>
      </c>
      <c r="G263" s="8" t="s">
        <v>700</v>
      </c>
      <c r="H263" s="55" t="s">
        <v>701</v>
      </c>
      <c r="I263" s="8">
        <v>4501018</v>
      </c>
      <c r="J263" s="57" t="s">
        <v>704</v>
      </c>
      <c r="K263" s="11">
        <v>450101800</v>
      </c>
      <c r="L263" s="57" t="s">
        <v>705</v>
      </c>
      <c r="M263" s="12" t="s">
        <v>180</v>
      </c>
      <c r="N263" s="27" t="s">
        <v>1</v>
      </c>
      <c r="O263" s="27" t="s">
        <v>779</v>
      </c>
      <c r="P263" s="23">
        <v>0</v>
      </c>
      <c r="Q263" s="25">
        <v>1</v>
      </c>
      <c r="R263" s="33">
        <v>0</v>
      </c>
      <c r="S263" s="14">
        <v>0</v>
      </c>
      <c r="T263" s="14">
        <v>0</v>
      </c>
      <c r="U263" s="14">
        <v>0</v>
      </c>
      <c r="V263" s="14">
        <v>0</v>
      </c>
      <c r="W263" s="14">
        <v>0</v>
      </c>
      <c r="X263" s="14">
        <v>0</v>
      </c>
      <c r="Y263" s="14">
        <v>0</v>
      </c>
      <c r="Z263" s="14">
        <v>0</v>
      </c>
      <c r="AA263" s="14">
        <v>0</v>
      </c>
      <c r="AB263" s="14">
        <v>0</v>
      </c>
      <c r="AC263" s="14">
        <v>0</v>
      </c>
      <c r="AD263" s="32">
        <f>SUM(PlanIndicativo[[#This Row],[Ingresos Corrientes de Libre Destinación - ICLD (2020)]:[Otros (2020)]])</f>
        <v>0</v>
      </c>
    </row>
    <row r="264" spans="1:30" ht="84" x14ac:dyDescent="0.25">
      <c r="A264" s="8">
        <v>4</v>
      </c>
      <c r="B264" s="55" t="s">
        <v>617</v>
      </c>
      <c r="C264" s="8" t="s">
        <v>686</v>
      </c>
      <c r="D264" s="8" t="s">
        <v>48</v>
      </c>
      <c r="E264" s="8" t="s">
        <v>686</v>
      </c>
      <c r="F264" s="55" t="s">
        <v>687</v>
      </c>
      <c r="G264" s="8" t="s">
        <v>700</v>
      </c>
      <c r="H264" s="55" t="s">
        <v>701</v>
      </c>
      <c r="I264" s="8">
        <v>4501019</v>
      </c>
      <c r="J264" s="57" t="s">
        <v>706</v>
      </c>
      <c r="K264" s="11">
        <v>450101900</v>
      </c>
      <c r="L264" s="57" t="s">
        <v>707</v>
      </c>
      <c r="M264" s="12" t="s">
        <v>180</v>
      </c>
      <c r="N264" s="27" t="s">
        <v>1</v>
      </c>
      <c r="O264" s="27" t="s">
        <v>779</v>
      </c>
      <c r="P264" s="23">
        <v>0</v>
      </c>
      <c r="Q264" s="25">
        <v>4</v>
      </c>
      <c r="R264" s="33">
        <v>1</v>
      </c>
      <c r="S264" s="14">
        <f t="shared" si="34"/>
        <v>13571428.571428571</v>
      </c>
      <c r="T264" s="14">
        <v>0</v>
      </c>
      <c r="U264" s="14">
        <v>0</v>
      </c>
      <c r="V264" s="14">
        <v>0</v>
      </c>
      <c r="W264" s="14">
        <v>0</v>
      </c>
      <c r="X264" s="14">
        <f t="shared" si="35"/>
        <v>21845364.142857142</v>
      </c>
      <c r="Y264" s="14">
        <v>0</v>
      </c>
      <c r="Z264" s="14">
        <v>0</v>
      </c>
      <c r="AA264" s="14">
        <v>0</v>
      </c>
      <c r="AB264" s="14">
        <v>0</v>
      </c>
      <c r="AC264" s="14">
        <v>0</v>
      </c>
      <c r="AD264" s="32">
        <f>SUM(PlanIndicativo[[#This Row],[Ingresos Corrientes de Libre Destinación - ICLD (2020)]:[Otros (2020)]])</f>
        <v>35416792.714285716</v>
      </c>
    </row>
    <row r="265" spans="1:30" ht="84" x14ac:dyDescent="0.25">
      <c r="A265" s="8">
        <v>4</v>
      </c>
      <c r="B265" s="55" t="s">
        <v>617</v>
      </c>
      <c r="C265" s="8" t="s">
        <v>689</v>
      </c>
      <c r="D265" s="8" t="s">
        <v>708</v>
      </c>
      <c r="E265" s="8" t="s">
        <v>689</v>
      </c>
      <c r="F265" s="55" t="s">
        <v>709</v>
      </c>
      <c r="G265" s="8" t="s">
        <v>710</v>
      </c>
      <c r="H265" s="55" t="s">
        <v>711</v>
      </c>
      <c r="I265" s="8">
        <v>4502001</v>
      </c>
      <c r="J265" s="57" t="s">
        <v>712</v>
      </c>
      <c r="K265" s="11">
        <v>450200100</v>
      </c>
      <c r="L265" s="57" t="s">
        <v>713</v>
      </c>
      <c r="M265" s="12" t="s">
        <v>180</v>
      </c>
      <c r="N265" s="8" t="s">
        <v>1</v>
      </c>
      <c r="O265" s="8" t="s">
        <v>779</v>
      </c>
      <c r="P265" s="23">
        <v>0</v>
      </c>
      <c r="Q265" s="25">
        <v>4</v>
      </c>
      <c r="R265" s="33">
        <v>1</v>
      </c>
      <c r="S265" s="14">
        <f>17325000/4*2</f>
        <v>8662500</v>
      </c>
      <c r="T265" s="14">
        <v>0</v>
      </c>
      <c r="U265" s="14">
        <v>0</v>
      </c>
      <c r="V265" s="14">
        <v>0</v>
      </c>
      <c r="W265" s="14">
        <v>0</v>
      </c>
      <c r="X265" s="14">
        <f>37975510/4*2</f>
        <v>18987755</v>
      </c>
      <c r="Y265" s="14">
        <v>0</v>
      </c>
      <c r="Z265" s="14">
        <v>0</v>
      </c>
      <c r="AA265" s="14">
        <v>0</v>
      </c>
      <c r="AB265" s="14">
        <v>0</v>
      </c>
      <c r="AC265" s="14">
        <v>0</v>
      </c>
      <c r="AD265" s="32">
        <f>SUM(PlanIndicativo[[#This Row],[Ingresos Corrientes de Libre Destinación - ICLD (2020)]:[Otros (2020)]])</f>
        <v>27650255</v>
      </c>
    </row>
    <row r="266" spans="1:30" ht="84" x14ac:dyDescent="0.25">
      <c r="A266" s="8">
        <v>4</v>
      </c>
      <c r="B266" s="55" t="s">
        <v>617</v>
      </c>
      <c r="C266" s="8" t="s">
        <v>689</v>
      </c>
      <c r="D266" s="8" t="s">
        <v>708</v>
      </c>
      <c r="E266" s="8" t="s">
        <v>689</v>
      </c>
      <c r="F266" s="55" t="s">
        <v>709</v>
      </c>
      <c r="G266" s="8" t="s">
        <v>710</v>
      </c>
      <c r="H266" s="55" t="s">
        <v>711</v>
      </c>
      <c r="I266" s="8">
        <v>4502002</v>
      </c>
      <c r="J266" s="10" t="s">
        <v>714</v>
      </c>
      <c r="K266" s="11">
        <v>450200200</v>
      </c>
      <c r="L266" s="10" t="s">
        <v>715</v>
      </c>
      <c r="M266" s="12" t="s">
        <v>180</v>
      </c>
      <c r="N266" s="8" t="s">
        <v>1</v>
      </c>
      <c r="O266" s="8" t="s">
        <v>779</v>
      </c>
      <c r="P266" s="23">
        <v>0</v>
      </c>
      <c r="Q266" s="25">
        <v>2</v>
      </c>
      <c r="R266" s="33">
        <v>0</v>
      </c>
      <c r="S266" s="14">
        <v>0</v>
      </c>
      <c r="T266" s="14">
        <v>0</v>
      </c>
      <c r="U266" s="14">
        <v>0</v>
      </c>
      <c r="V266" s="14">
        <v>0</v>
      </c>
      <c r="W266" s="14">
        <v>0</v>
      </c>
      <c r="X266" s="14">
        <v>0</v>
      </c>
      <c r="Y266" s="14">
        <v>0</v>
      </c>
      <c r="Z266" s="14">
        <v>0</v>
      </c>
      <c r="AA266" s="14">
        <v>0</v>
      </c>
      <c r="AB266" s="14">
        <v>0</v>
      </c>
      <c r="AC266" s="14">
        <v>0</v>
      </c>
      <c r="AD266" s="32">
        <f>SUM(PlanIndicativo[[#This Row],[Ingresos Corrientes de Libre Destinación - ICLD (2020)]:[Otros (2020)]])</f>
        <v>0</v>
      </c>
    </row>
    <row r="267" spans="1:30" ht="84" x14ac:dyDescent="0.25">
      <c r="A267" s="8">
        <v>4</v>
      </c>
      <c r="B267" s="55" t="s">
        <v>617</v>
      </c>
      <c r="C267" s="8" t="s">
        <v>689</v>
      </c>
      <c r="D267" s="8" t="s">
        <v>708</v>
      </c>
      <c r="E267" s="8" t="s">
        <v>689</v>
      </c>
      <c r="F267" s="55" t="s">
        <v>709</v>
      </c>
      <c r="G267" s="8" t="s">
        <v>710</v>
      </c>
      <c r="H267" s="55" t="s">
        <v>711</v>
      </c>
      <c r="I267" s="8">
        <v>4502003</v>
      </c>
      <c r="J267" s="10" t="s">
        <v>716</v>
      </c>
      <c r="K267" s="11">
        <v>450200300</v>
      </c>
      <c r="L267" s="10" t="s">
        <v>717</v>
      </c>
      <c r="M267" s="12" t="s">
        <v>180</v>
      </c>
      <c r="N267" s="8" t="s">
        <v>1</v>
      </c>
      <c r="O267" s="8" t="s">
        <v>779</v>
      </c>
      <c r="P267" s="23">
        <v>0</v>
      </c>
      <c r="Q267" s="25">
        <v>4</v>
      </c>
      <c r="R267" s="33">
        <v>1</v>
      </c>
      <c r="S267" s="14">
        <f>17325000/4*2</f>
        <v>8662500</v>
      </c>
      <c r="T267" s="14">
        <v>0</v>
      </c>
      <c r="U267" s="14">
        <v>0</v>
      </c>
      <c r="V267" s="14">
        <v>0</v>
      </c>
      <c r="W267" s="14">
        <v>0</v>
      </c>
      <c r="X267" s="14">
        <f>37975510/4*2</f>
        <v>18987755</v>
      </c>
      <c r="Y267" s="14">
        <v>0</v>
      </c>
      <c r="Z267" s="14">
        <v>0</v>
      </c>
      <c r="AA267" s="14">
        <v>0</v>
      </c>
      <c r="AB267" s="14">
        <v>0</v>
      </c>
      <c r="AC267" s="14">
        <v>0</v>
      </c>
      <c r="AD267" s="32">
        <f>SUM(PlanIndicativo[[#This Row],[Ingresos Corrientes de Libre Destinación - ICLD (2020)]:[Otros (2020)]])</f>
        <v>27650255</v>
      </c>
    </row>
    <row r="268" spans="1:30" ht="84" x14ac:dyDescent="0.25">
      <c r="A268" s="8">
        <v>4</v>
      </c>
      <c r="B268" s="55" t="s">
        <v>617</v>
      </c>
      <c r="C268" s="8" t="s">
        <v>689</v>
      </c>
      <c r="D268" s="8" t="s">
        <v>708</v>
      </c>
      <c r="E268" s="8" t="s">
        <v>689</v>
      </c>
      <c r="F268" s="55" t="s">
        <v>709</v>
      </c>
      <c r="G268" s="8" t="s">
        <v>710</v>
      </c>
      <c r="H268" s="55" t="s">
        <v>711</v>
      </c>
      <c r="I268" s="8">
        <v>4502008</v>
      </c>
      <c r="J268" s="10" t="s">
        <v>718</v>
      </c>
      <c r="K268" s="11">
        <v>450200800</v>
      </c>
      <c r="L268" s="10" t="s">
        <v>719</v>
      </c>
      <c r="M268" s="12" t="s">
        <v>180</v>
      </c>
      <c r="N268" s="8" t="s">
        <v>1</v>
      </c>
      <c r="O268" s="8" t="s">
        <v>779</v>
      </c>
      <c r="P268" s="23">
        <v>0</v>
      </c>
      <c r="Q268" s="25">
        <v>2</v>
      </c>
      <c r="R268" s="33">
        <v>0</v>
      </c>
      <c r="S268" s="14">
        <v>0</v>
      </c>
      <c r="T268" s="14">
        <v>0</v>
      </c>
      <c r="U268" s="14">
        <v>0</v>
      </c>
      <c r="V268" s="14">
        <v>0</v>
      </c>
      <c r="W268" s="14">
        <v>0</v>
      </c>
      <c r="X268" s="14">
        <v>0</v>
      </c>
      <c r="Y268" s="14">
        <v>0</v>
      </c>
      <c r="Z268" s="14">
        <v>0</v>
      </c>
      <c r="AA268" s="14">
        <v>0</v>
      </c>
      <c r="AB268" s="14">
        <v>0</v>
      </c>
      <c r="AC268" s="14">
        <v>0</v>
      </c>
      <c r="AD268" s="32">
        <f>SUM(PlanIndicativo[[#This Row],[Ingresos Corrientes de Libre Destinación - ICLD (2020)]:[Otros (2020)]])</f>
        <v>0</v>
      </c>
    </row>
    <row r="269" spans="1:30" ht="84.75" thickBot="1" x14ac:dyDescent="0.3">
      <c r="A269" s="15">
        <v>4</v>
      </c>
      <c r="B269" s="17" t="s">
        <v>617</v>
      </c>
      <c r="C269" s="15" t="s">
        <v>690</v>
      </c>
      <c r="D269" s="15" t="s">
        <v>720</v>
      </c>
      <c r="E269" s="16" t="s">
        <v>690</v>
      </c>
      <c r="F269" s="17" t="s">
        <v>721</v>
      </c>
      <c r="G269" s="15" t="s">
        <v>723</v>
      </c>
      <c r="H269" s="17" t="s">
        <v>722</v>
      </c>
      <c r="I269" s="15">
        <v>1206007</v>
      </c>
      <c r="J269" s="19" t="s">
        <v>724</v>
      </c>
      <c r="K269" s="20">
        <v>120600700</v>
      </c>
      <c r="L269" s="19" t="s">
        <v>725</v>
      </c>
      <c r="M269" s="21" t="s">
        <v>180</v>
      </c>
      <c r="N269" s="15" t="s">
        <v>1</v>
      </c>
      <c r="O269" s="15" t="s">
        <v>779</v>
      </c>
      <c r="P269" s="24">
        <v>0</v>
      </c>
      <c r="Q269" s="26">
        <v>10</v>
      </c>
      <c r="R269" s="34">
        <v>2</v>
      </c>
      <c r="S269" s="18">
        <v>0</v>
      </c>
      <c r="T269" s="18">
        <v>0</v>
      </c>
      <c r="U269" s="18">
        <v>0</v>
      </c>
      <c r="V269" s="18">
        <v>0</v>
      </c>
      <c r="W269" s="18">
        <v>0</v>
      </c>
      <c r="X269" s="18">
        <v>10000000</v>
      </c>
      <c r="Y269" s="18">
        <v>0</v>
      </c>
      <c r="Z269" s="18">
        <v>0</v>
      </c>
      <c r="AA269" s="18">
        <v>0</v>
      </c>
      <c r="AB269" s="18">
        <v>0</v>
      </c>
      <c r="AC269" s="18">
        <v>0</v>
      </c>
      <c r="AD269" s="41">
        <f>SUM(PlanIndicativo[[#This Row],[Ingresos Corrientes de Libre Destinación - ICLD (2020)]:[Otros (2020)]])</f>
        <v>10000000</v>
      </c>
    </row>
    <row r="270" spans="1:30" ht="13.5" thickTop="1" thickBot="1" x14ac:dyDescent="0.3">
      <c r="A270" s="63"/>
      <c r="B270" s="64"/>
      <c r="C270" s="64"/>
      <c r="D270" s="64"/>
      <c r="E270" s="64"/>
      <c r="F270" s="65"/>
      <c r="G270" s="64"/>
      <c r="H270" s="64"/>
      <c r="I270" s="64"/>
      <c r="J270" s="66"/>
      <c r="K270" s="64"/>
      <c r="L270" s="64"/>
      <c r="M270" s="64"/>
      <c r="N270" s="64"/>
      <c r="O270" s="64"/>
      <c r="P270" s="67"/>
      <c r="Q270" s="42"/>
      <c r="R270" s="43"/>
      <c r="S270" s="22">
        <f>SUBTOTAL(109,PlanIndicativo[Ingresos Corrientes de Libre Destinación - ICLD (2020)])</f>
        <v>899109751.00000024</v>
      </c>
      <c r="T270" s="22">
        <f>SUBTOTAL(109,PlanIndicativo[Ingresos Corrientes de Destinación Específica - ICDE (2020)])</f>
        <v>50000000.000000007</v>
      </c>
      <c r="U270" s="22">
        <f>SUBTOTAL(109,PlanIndicativo[SGP Educación (2020)])</f>
        <v>172999140.12903219</v>
      </c>
      <c r="V270" s="22">
        <f>SUBTOTAL(109,PlanIndicativo[SGP Salud (2020)])</f>
        <v>1257402562.9999995</v>
      </c>
      <c r="W270" s="22">
        <f>SUBTOTAL(109,PlanIndicativo[SGP Agua Potable y Saneamiento Básico (2020)])</f>
        <v>454989395.00000006</v>
      </c>
      <c r="X270" s="22">
        <f>SUBTOTAL(109,PlanIndicativo[SGP Propósito General (2020)])</f>
        <v>1233814510.454545</v>
      </c>
      <c r="Y270" s="22">
        <f>SUBTOTAL(109,PlanIndicativo[SGP Asignaciones Especiales (2020)])</f>
        <v>22687238</v>
      </c>
      <c r="Z270" s="22">
        <f>SUBTOTAL(109,PlanIndicativo[Sistema General de Regalías - SGR (2020)])</f>
        <v>248518857</v>
      </c>
      <c r="AA270" s="22">
        <f>SUBTOTAL(109,PlanIndicativo[Cofinanciación (2020)])</f>
        <v>267607446</v>
      </c>
      <c r="AB270" s="22">
        <f>SUBTOTAL(109,PlanIndicativo[Crédito (2020)])</f>
        <v>0</v>
      </c>
      <c r="AC270" s="22">
        <f>SUBTOTAL(109,PlanIndicativo[Otros (2020)])</f>
        <v>1527094003.9999998</v>
      </c>
      <c r="AD270" s="68">
        <f>SUBTOTAL(109,PlanIndicativo[Total (2020)])</f>
        <v>6134222904.5835829</v>
      </c>
    </row>
    <row r="271" spans="1:30" ht="12.75" thickTop="1" x14ac:dyDescent="0.25"/>
    <row r="272" spans="1:30" x14ac:dyDescent="0.25">
      <c r="X272" s="74"/>
    </row>
    <row r="273" spans="24:24" x14ac:dyDescent="0.25">
      <c r="X273" s="74"/>
    </row>
  </sheetData>
  <dataConsolidate/>
  <phoneticPr fontId="16" type="noConversion"/>
  <pageMargins left="0.35433070866141736" right="0.35433070866141736" top="0.98425196850393704" bottom="0.98425196850393704" header="0.51181102362204722" footer="0.51181102362204722"/>
  <pageSetup scale="40" orientation="landscape" horizontalDpi="4294967292" verticalDpi="4294967292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/>
  <dimension ref="A1:I188"/>
  <sheetViews>
    <sheetView zoomScale="120" zoomScaleNormal="120" workbookViewId="0">
      <selection activeCell="B7" sqref="B7"/>
    </sheetView>
  </sheetViews>
  <sheetFormatPr baseColWidth="10" defaultColWidth="11" defaultRowHeight="12" x14ac:dyDescent="0.25"/>
  <cols>
    <col min="1" max="1" width="30.875" style="4" bestFit="1" customWidth="1"/>
    <col min="2" max="2" width="12" style="4" bestFit="1" customWidth="1"/>
    <col min="3" max="3" width="7.75" style="4" bestFit="1" customWidth="1"/>
    <col min="4" max="4" width="9.75" style="4" bestFit="1" customWidth="1"/>
    <col min="5" max="5" width="10.625" style="4" bestFit="1" customWidth="1"/>
    <col min="6" max="6" width="8.25" style="4" bestFit="1" customWidth="1"/>
    <col min="7" max="7" width="10.125" style="4" customWidth="1"/>
    <col min="8" max="8" width="8.875" style="4" bestFit="1" customWidth="1"/>
    <col min="9" max="9" width="10.75" style="4" bestFit="1" customWidth="1"/>
    <col min="10" max="16384" width="11" style="4"/>
  </cols>
  <sheetData>
    <row r="1" spans="1:9" ht="15.75" x14ac:dyDescent="0.25">
      <c r="A1" s="75" t="s">
        <v>404</v>
      </c>
      <c r="B1" s="75"/>
      <c r="C1" s="75"/>
      <c r="D1" s="75"/>
      <c r="E1" s="75"/>
      <c r="F1" s="75"/>
      <c r="G1" s="75"/>
      <c r="H1" s="75"/>
      <c r="I1" s="75"/>
    </row>
    <row r="2" spans="1:9" ht="12.75" thickBot="1" x14ac:dyDescent="0.3"/>
    <row r="3" spans="1:9" ht="16.5" thickBot="1" x14ac:dyDescent="0.3">
      <c r="A3" s="52" t="s">
        <v>33</v>
      </c>
      <c r="B3" s="53" t="s">
        <v>772</v>
      </c>
      <c r="C3"/>
      <c r="D3"/>
      <c r="E3"/>
      <c r="F3"/>
      <c r="G3"/>
      <c r="H3"/>
      <c r="I3"/>
    </row>
    <row r="4" spans="1:9" ht="24" x14ac:dyDescent="0.25">
      <c r="A4" s="50" t="s">
        <v>112</v>
      </c>
      <c r="B4" s="51">
        <v>4875149526.0381231</v>
      </c>
      <c r="C4"/>
      <c r="D4"/>
      <c r="E4"/>
      <c r="F4"/>
      <c r="G4"/>
      <c r="H4"/>
      <c r="I4"/>
    </row>
    <row r="5" spans="1:9" ht="15.75" x14ac:dyDescent="0.25">
      <c r="A5" s="46" t="s">
        <v>14</v>
      </c>
      <c r="B5" s="45"/>
      <c r="C5"/>
      <c r="D5"/>
      <c r="E5"/>
      <c r="F5"/>
      <c r="G5"/>
      <c r="H5"/>
      <c r="I5"/>
    </row>
    <row r="6" spans="1:9" ht="24" x14ac:dyDescent="0.25">
      <c r="A6" s="46" t="s">
        <v>271</v>
      </c>
      <c r="B6" s="45">
        <v>174947904</v>
      </c>
      <c r="C6"/>
      <c r="D6"/>
      <c r="E6"/>
      <c r="F6"/>
      <c r="G6"/>
      <c r="H6"/>
      <c r="I6"/>
    </row>
    <row r="7" spans="1:9" ht="24" x14ac:dyDescent="0.25">
      <c r="A7" s="46" t="s">
        <v>295</v>
      </c>
      <c r="B7" s="45">
        <v>14578992</v>
      </c>
      <c r="C7"/>
      <c r="D7"/>
      <c r="E7"/>
      <c r="F7"/>
      <c r="G7"/>
      <c r="H7"/>
      <c r="I7"/>
    </row>
    <row r="8" spans="1:9" ht="15.75" x14ac:dyDescent="0.25">
      <c r="A8" s="46" t="s">
        <v>13</v>
      </c>
      <c r="B8" s="45"/>
      <c r="C8"/>
      <c r="D8"/>
      <c r="E8"/>
      <c r="F8"/>
      <c r="G8"/>
      <c r="H8"/>
      <c r="I8"/>
    </row>
    <row r="9" spans="1:9" ht="24" x14ac:dyDescent="0.25">
      <c r="A9" s="46" t="s">
        <v>299</v>
      </c>
      <c r="B9" s="45">
        <v>116263337.25</v>
      </c>
      <c r="C9"/>
      <c r="D9"/>
      <c r="E9"/>
      <c r="F9"/>
      <c r="G9"/>
      <c r="H9"/>
      <c r="I9"/>
    </row>
    <row r="10" spans="1:9" ht="15.75" x14ac:dyDescent="0.25">
      <c r="A10" s="46" t="s">
        <v>312</v>
      </c>
      <c r="B10" s="45">
        <v>38754445.75</v>
      </c>
      <c r="C10"/>
      <c r="D10"/>
      <c r="E10"/>
      <c r="F10"/>
      <c r="G10"/>
      <c r="H10"/>
      <c r="I10"/>
    </row>
    <row r="11" spans="1:9" ht="15.75" x14ac:dyDescent="0.25">
      <c r="A11" s="46" t="s">
        <v>4</v>
      </c>
      <c r="B11" s="45"/>
      <c r="C11"/>
      <c r="D11"/>
      <c r="E11"/>
      <c r="F11"/>
      <c r="G11"/>
      <c r="H11"/>
      <c r="I11"/>
    </row>
    <row r="12" spans="1:9" ht="24" x14ac:dyDescent="0.25">
      <c r="A12" s="46" t="s">
        <v>116</v>
      </c>
      <c r="B12" s="45">
        <v>336388567.41290337</v>
      </c>
      <c r="C12"/>
      <c r="D12"/>
      <c r="E12"/>
      <c r="F12"/>
      <c r="G12"/>
      <c r="H12"/>
      <c r="I12"/>
    </row>
    <row r="13" spans="1:9" ht="21" customHeight="1" x14ac:dyDescent="0.25">
      <c r="A13" s="46" t="s">
        <v>182</v>
      </c>
      <c r="B13" s="45">
        <v>46598289.716129035</v>
      </c>
      <c r="C13"/>
      <c r="D13"/>
      <c r="E13"/>
      <c r="F13"/>
      <c r="G13"/>
      <c r="H13"/>
      <c r="I13"/>
    </row>
    <row r="14" spans="1:9" ht="15.75" x14ac:dyDescent="0.25">
      <c r="A14" s="46" t="s">
        <v>12</v>
      </c>
      <c r="B14" s="45"/>
      <c r="C14"/>
      <c r="D14"/>
      <c r="E14"/>
      <c r="F14"/>
      <c r="G14"/>
      <c r="H14"/>
      <c r="I14"/>
    </row>
    <row r="15" spans="1:9" ht="24" x14ac:dyDescent="0.25">
      <c r="A15" s="46" t="s">
        <v>186</v>
      </c>
      <c r="B15" s="45">
        <v>2839260982</v>
      </c>
      <c r="C15"/>
      <c r="D15"/>
      <c r="E15"/>
      <c r="F15"/>
      <c r="G15"/>
      <c r="H15"/>
      <c r="I15"/>
    </row>
    <row r="16" spans="1:9" ht="15.75" x14ac:dyDescent="0.25">
      <c r="A16" s="46" t="s">
        <v>208</v>
      </c>
      <c r="B16" s="45">
        <v>79899926</v>
      </c>
      <c r="C16"/>
      <c r="D16"/>
      <c r="E16"/>
      <c r="F16"/>
      <c r="G16"/>
      <c r="H16"/>
      <c r="I16"/>
    </row>
    <row r="17" spans="1:9" ht="24" x14ac:dyDescent="0.25">
      <c r="A17" s="46" t="s">
        <v>229</v>
      </c>
      <c r="B17" s="45">
        <v>132943105</v>
      </c>
      <c r="C17"/>
      <c r="D17"/>
      <c r="E17"/>
      <c r="F17"/>
      <c r="G17"/>
      <c r="H17"/>
      <c r="I17"/>
    </row>
    <row r="18" spans="1:9" ht="15.75" x14ac:dyDescent="0.25">
      <c r="A18" s="46" t="s">
        <v>15</v>
      </c>
      <c r="B18" s="45"/>
      <c r="C18"/>
      <c r="D18"/>
      <c r="E18"/>
      <c r="F18"/>
      <c r="G18"/>
      <c r="H18"/>
      <c r="I18"/>
    </row>
    <row r="19" spans="1:9" ht="15.75" x14ac:dyDescent="0.25">
      <c r="A19" s="46" t="s">
        <v>394</v>
      </c>
      <c r="B19" s="45">
        <v>165000000</v>
      </c>
      <c r="C19"/>
      <c r="D19"/>
      <c r="E19"/>
      <c r="F19"/>
      <c r="G19"/>
      <c r="H19"/>
      <c r="I19"/>
    </row>
    <row r="20" spans="1:9" ht="15.75" x14ac:dyDescent="0.25">
      <c r="A20" s="46" t="s">
        <v>239</v>
      </c>
      <c r="B20" s="45"/>
      <c r="C20"/>
      <c r="D20"/>
      <c r="E20"/>
      <c r="F20"/>
      <c r="G20"/>
      <c r="H20"/>
      <c r="I20"/>
    </row>
    <row r="21" spans="1:9" ht="24" x14ac:dyDescent="0.25">
      <c r="A21" s="46" t="s">
        <v>242</v>
      </c>
      <c r="B21" s="45">
        <v>712365632</v>
      </c>
      <c r="C21"/>
      <c r="D21"/>
      <c r="E21"/>
      <c r="F21"/>
      <c r="G21"/>
      <c r="H21"/>
      <c r="I21"/>
    </row>
    <row r="22" spans="1:9" ht="15.75" x14ac:dyDescent="0.25">
      <c r="A22" s="46" t="s">
        <v>318</v>
      </c>
      <c r="B22" s="45"/>
      <c r="C22"/>
      <c r="D22"/>
      <c r="E22"/>
      <c r="F22"/>
      <c r="G22"/>
      <c r="H22"/>
      <c r="I22"/>
    </row>
    <row r="23" spans="1:9" ht="24" x14ac:dyDescent="0.25">
      <c r="A23" s="46" t="s">
        <v>321</v>
      </c>
      <c r="B23" s="45">
        <v>44750000.000000007</v>
      </c>
      <c r="C23"/>
      <c r="D23"/>
      <c r="E23"/>
      <c r="F23"/>
      <c r="G23"/>
      <c r="H23"/>
      <c r="I23"/>
    </row>
    <row r="24" spans="1:9" ht="24" x14ac:dyDescent="0.25">
      <c r="A24" s="46" t="s">
        <v>342</v>
      </c>
      <c r="B24" s="45">
        <v>23655548</v>
      </c>
      <c r="C24"/>
      <c r="D24"/>
      <c r="E24"/>
      <c r="F24"/>
      <c r="G24"/>
      <c r="H24"/>
      <c r="I24"/>
    </row>
    <row r="25" spans="1:9" ht="24" x14ac:dyDescent="0.25">
      <c r="A25" s="46" t="s">
        <v>356</v>
      </c>
      <c r="B25" s="45">
        <v>13517456.000000002</v>
      </c>
      <c r="C25"/>
      <c r="D25"/>
      <c r="E25"/>
      <c r="F25"/>
      <c r="G25"/>
      <c r="H25"/>
      <c r="I25"/>
    </row>
    <row r="26" spans="1:9" ht="24" x14ac:dyDescent="0.25">
      <c r="A26" s="46" t="s">
        <v>380</v>
      </c>
      <c r="B26" s="45">
        <v>10000000</v>
      </c>
      <c r="C26"/>
      <c r="D26"/>
      <c r="E26"/>
      <c r="F26"/>
      <c r="G26"/>
      <c r="H26"/>
      <c r="I26"/>
    </row>
    <row r="27" spans="1:9" ht="24" x14ac:dyDescent="0.25">
      <c r="A27" s="46" t="s">
        <v>383</v>
      </c>
      <c r="B27" s="45">
        <v>93000000</v>
      </c>
      <c r="C27"/>
      <c r="D27"/>
      <c r="E27"/>
      <c r="F27"/>
      <c r="G27"/>
      <c r="H27"/>
      <c r="I27"/>
    </row>
    <row r="28" spans="1:9" ht="15.75" x14ac:dyDescent="0.25">
      <c r="A28" s="46" t="s">
        <v>406</v>
      </c>
      <c r="B28" s="45"/>
      <c r="C28"/>
      <c r="D28"/>
      <c r="E28"/>
      <c r="F28"/>
      <c r="G28"/>
      <c r="H28"/>
      <c r="I28"/>
    </row>
    <row r="29" spans="1:9" ht="15.75" x14ac:dyDescent="0.25">
      <c r="A29" s="46" t="s">
        <v>409</v>
      </c>
      <c r="B29" s="45">
        <v>33225340.909090936</v>
      </c>
      <c r="C29"/>
      <c r="D29"/>
      <c r="E29"/>
      <c r="F29"/>
      <c r="G29"/>
      <c r="H29"/>
      <c r="I29"/>
    </row>
    <row r="30" spans="1:9" ht="24" x14ac:dyDescent="0.25">
      <c r="A30" s="44" t="s">
        <v>423</v>
      </c>
      <c r="B30" s="45">
        <v>613027719.54545462</v>
      </c>
      <c r="C30"/>
      <c r="D30"/>
      <c r="E30"/>
      <c r="F30"/>
      <c r="G30"/>
      <c r="H30"/>
      <c r="I30"/>
    </row>
    <row r="31" spans="1:9" ht="15.75" x14ac:dyDescent="0.25">
      <c r="A31" s="46" t="s">
        <v>16</v>
      </c>
      <c r="B31" s="45"/>
      <c r="C31"/>
      <c r="D31"/>
      <c r="E31"/>
      <c r="F31"/>
      <c r="G31"/>
      <c r="H31"/>
      <c r="I31"/>
    </row>
    <row r="32" spans="1:9" ht="24" x14ac:dyDescent="0.25">
      <c r="A32" s="46" t="s">
        <v>427</v>
      </c>
      <c r="B32" s="45">
        <v>97725403.434343457</v>
      </c>
      <c r="C32"/>
      <c r="D32"/>
      <c r="E32"/>
      <c r="F32"/>
      <c r="G32"/>
      <c r="H32"/>
      <c r="I32"/>
    </row>
    <row r="33" spans="1:9" ht="24" x14ac:dyDescent="0.25">
      <c r="A33" s="46" t="s">
        <v>444</v>
      </c>
      <c r="B33" s="45">
        <v>70585959.111111104</v>
      </c>
      <c r="C33"/>
      <c r="D33"/>
      <c r="E33"/>
      <c r="F33"/>
      <c r="G33"/>
      <c r="H33"/>
      <c r="I33"/>
    </row>
    <row r="34" spans="1:9" ht="15.75" x14ac:dyDescent="0.25">
      <c r="A34" s="46" t="s">
        <v>39</v>
      </c>
      <c r="B34" s="45"/>
      <c r="C34"/>
      <c r="D34"/>
      <c r="E34"/>
      <c r="F34"/>
      <c r="G34"/>
      <c r="H34"/>
      <c r="I34"/>
    </row>
    <row r="35" spans="1:9" ht="15.75" x14ac:dyDescent="0.25">
      <c r="A35" s="46" t="s">
        <v>456</v>
      </c>
      <c r="B35" s="45">
        <v>351061209.94117653</v>
      </c>
      <c r="C35"/>
      <c r="D35"/>
      <c r="E35"/>
      <c r="F35"/>
      <c r="G35"/>
      <c r="H35"/>
      <c r="I35"/>
    </row>
    <row r="36" spans="1:9" ht="15.75" x14ac:dyDescent="0.25">
      <c r="A36" s="46" t="s">
        <v>485</v>
      </c>
      <c r="B36" s="45">
        <v>35642647.058823526</v>
      </c>
      <c r="C36"/>
      <c r="D36"/>
      <c r="E36"/>
      <c r="F36"/>
      <c r="G36"/>
      <c r="H36"/>
      <c r="I36"/>
    </row>
    <row r="37" spans="1:9" ht="15.75" x14ac:dyDescent="0.25">
      <c r="A37" s="46" t="s">
        <v>43</v>
      </c>
      <c r="B37" s="45"/>
      <c r="C37"/>
      <c r="D37"/>
      <c r="E37"/>
      <c r="F37"/>
      <c r="G37"/>
      <c r="H37"/>
      <c r="I37"/>
    </row>
    <row r="38" spans="1:9" ht="36" x14ac:dyDescent="0.25">
      <c r="A38" s="46" t="s">
        <v>494</v>
      </c>
      <c r="B38" s="45">
        <v>9159868.421052631</v>
      </c>
      <c r="C38"/>
      <c r="D38"/>
      <c r="E38"/>
      <c r="F38"/>
      <c r="G38"/>
      <c r="H38"/>
      <c r="I38"/>
    </row>
    <row r="39" spans="1:9" ht="15.75" x14ac:dyDescent="0.25">
      <c r="A39" s="46" t="s">
        <v>508</v>
      </c>
      <c r="B39" s="45">
        <v>12213157.894736841</v>
      </c>
      <c r="C39"/>
      <c r="D39"/>
      <c r="E39"/>
      <c r="F39"/>
      <c r="G39"/>
      <c r="H39"/>
      <c r="I39"/>
    </row>
    <row r="40" spans="1:9" ht="15.75" x14ac:dyDescent="0.25">
      <c r="A40" s="46" t="s">
        <v>524</v>
      </c>
      <c r="B40" s="45">
        <v>9159868.421052631</v>
      </c>
      <c r="C40"/>
      <c r="D40"/>
      <c r="E40"/>
      <c r="F40"/>
      <c r="G40"/>
      <c r="H40"/>
      <c r="I40"/>
    </row>
    <row r="41" spans="1:9" ht="24" x14ac:dyDescent="0.25">
      <c r="A41" s="46" t="s">
        <v>538</v>
      </c>
      <c r="B41" s="45">
        <v>22899671.052631579</v>
      </c>
      <c r="C41"/>
      <c r="D41"/>
      <c r="E41"/>
      <c r="F41"/>
      <c r="G41"/>
      <c r="H41"/>
      <c r="I41"/>
    </row>
    <row r="42" spans="1:9" ht="15.75" x14ac:dyDescent="0.25">
      <c r="A42" s="46" t="s">
        <v>560</v>
      </c>
      <c r="B42" s="45">
        <v>4579934.2105263155</v>
      </c>
      <c r="C42"/>
      <c r="D42"/>
      <c r="E42"/>
      <c r="F42"/>
      <c r="G42"/>
      <c r="H42"/>
      <c r="I42"/>
    </row>
    <row r="43" spans="1:9" ht="36" x14ac:dyDescent="0.25">
      <c r="A43" s="44" t="s">
        <v>572</v>
      </c>
      <c r="B43" s="45">
        <v>126037599.99999999</v>
      </c>
      <c r="C43"/>
      <c r="D43"/>
      <c r="E43"/>
      <c r="F43"/>
      <c r="G43"/>
      <c r="H43"/>
      <c r="I43"/>
    </row>
    <row r="44" spans="1:9" ht="15.75" x14ac:dyDescent="0.25">
      <c r="A44" s="46" t="s">
        <v>40</v>
      </c>
      <c r="B44" s="45"/>
      <c r="C44"/>
      <c r="D44"/>
      <c r="E44"/>
      <c r="F44"/>
      <c r="G44"/>
      <c r="H44"/>
      <c r="I44"/>
    </row>
    <row r="45" spans="1:9" ht="24" x14ac:dyDescent="0.25">
      <c r="A45" s="46" t="s">
        <v>576</v>
      </c>
      <c r="B45" s="45">
        <v>54807130.434782594</v>
      </c>
      <c r="C45"/>
      <c r="D45"/>
      <c r="E45"/>
      <c r="F45"/>
      <c r="G45"/>
      <c r="H45"/>
      <c r="I45"/>
    </row>
    <row r="46" spans="1:9" ht="24" x14ac:dyDescent="0.25">
      <c r="A46" s="46" t="s">
        <v>591</v>
      </c>
      <c r="B46" s="45">
        <v>29230469.565217391</v>
      </c>
      <c r="C46"/>
      <c r="D46"/>
      <c r="E46"/>
      <c r="F46"/>
      <c r="G46"/>
      <c r="H46"/>
      <c r="I46"/>
    </row>
    <row r="47" spans="1:9" ht="24" x14ac:dyDescent="0.25">
      <c r="A47" s="46" t="s">
        <v>609</v>
      </c>
      <c r="B47" s="45"/>
      <c r="C47"/>
      <c r="D47"/>
      <c r="E47"/>
      <c r="F47"/>
      <c r="G47"/>
      <c r="H47"/>
      <c r="I47"/>
    </row>
    <row r="48" spans="1:9" ht="24" x14ac:dyDescent="0.25">
      <c r="A48" s="46" t="s">
        <v>612</v>
      </c>
      <c r="B48" s="45">
        <v>42000000</v>
      </c>
      <c r="C48"/>
      <c r="D48"/>
      <c r="E48"/>
      <c r="F48"/>
      <c r="G48"/>
      <c r="H48"/>
      <c r="I48"/>
    </row>
    <row r="49" spans="1:9" ht="36" x14ac:dyDescent="0.25">
      <c r="A49" s="44" t="s">
        <v>617</v>
      </c>
      <c r="B49" s="45">
        <v>520008059.00000006</v>
      </c>
      <c r="C49"/>
      <c r="D49"/>
      <c r="E49"/>
      <c r="F49"/>
      <c r="G49"/>
      <c r="H49"/>
      <c r="I49"/>
    </row>
    <row r="50" spans="1:9" ht="15.75" x14ac:dyDescent="0.25">
      <c r="A50" s="46" t="s">
        <v>619</v>
      </c>
      <c r="B50" s="45"/>
      <c r="C50"/>
      <c r="D50"/>
      <c r="E50"/>
      <c r="F50"/>
      <c r="G50"/>
      <c r="H50"/>
      <c r="I50"/>
    </row>
    <row r="51" spans="1:9" ht="24" x14ac:dyDescent="0.25">
      <c r="A51" s="46" t="s">
        <v>622</v>
      </c>
      <c r="B51" s="45">
        <v>56790000</v>
      </c>
      <c r="C51"/>
      <c r="D51"/>
      <c r="E51"/>
      <c r="F51"/>
      <c r="G51"/>
      <c r="H51"/>
      <c r="I51"/>
    </row>
    <row r="52" spans="1:9" ht="15.75" x14ac:dyDescent="0.25">
      <c r="A52" s="46" t="s">
        <v>676</v>
      </c>
      <c r="B52" s="45">
        <v>0</v>
      </c>
      <c r="C52"/>
      <c r="D52"/>
      <c r="E52"/>
      <c r="F52"/>
      <c r="G52"/>
      <c r="H52"/>
      <c r="I52"/>
    </row>
    <row r="53" spans="1:9" ht="15.75" x14ac:dyDescent="0.25">
      <c r="A53" s="46" t="s">
        <v>45</v>
      </c>
      <c r="B53" s="45"/>
      <c r="C53"/>
      <c r="D53"/>
      <c r="E53"/>
      <c r="F53"/>
      <c r="G53"/>
      <c r="H53"/>
      <c r="I53"/>
    </row>
    <row r="54" spans="1:9" ht="15.75" x14ac:dyDescent="0.25">
      <c r="A54" s="46" t="s">
        <v>680</v>
      </c>
      <c r="B54" s="45">
        <v>150000000</v>
      </c>
      <c r="C54"/>
      <c r="D54"/>
      <c r="E54"/>
      <c r="F54"/>
      <c r="G54"/>
      <c r="H54"/>
      <c r="I54"/>
    </row>
    <row r="55" spans="1:9" ht="15.75" x14ac:dyDescent="0.25">
      <c r="A55" s="46" t="s">
        <v>48</v>
      </c>
      <c r="B55" s="45"/>
      <c r="C55"/>
      <c r="D55"/>
      <c r="E55"/>
      <c r="F55"/>
      <c r="G55"/>
      <c r="H55"/>
      <c r="I55"/>
    </row>
    <row r="56" spans="1:9" ht="15.75" x14ac:dyDescent="0.25">
      <c r="A56" s="46" t="s">
        <v>688</v>
      </c>
      <c r="B56" s="45">
        <v>70833585.428571433</v>
      </c>
      <c r="C56"/>
      <c r="D56"/>
      <c r="E56"/>
      <c r="F56"/>
      <c r="G56"/>
      <c r="H56"/>
      <c r="I56"/>
    </row>
    <row r="57" spans="1:9" ht="24" x14ac:dyDescent="0.25">
      <c r="A57" s="46" t="s">
        <v>696</v>
      </c>
      <c r="B57" s="45">
        <v>70833585.428571433</v>
      </c>
      <c r="C57"/>
      <c r="D57"/>
      <c r="E57"/>
      <c r="F57"/>
      <c r="G57"/>
      <c r="H57"/>
      <c r="I57"/>
    </row>
    <row r="58" spans="1:9" ht="24" x14ac:dyDescent="0.25">
      <c r="A58" s="46" t="s">
        <v>701</v>
      </c>
      <c r="B58" s="45">
        <v>106250378.14285715</v>
      </c>
      <c r="C58"/>
      <c r="D58"/>
      <c r="E58"/>
      <c r="F58"/>
      <c r="G58"/>
      <c r="H58"/>
      <c r="I58"/>
    </row>
    <row r="59" spans="1:9" ht="15.75" x14ac:dyDescent="0.25">
      <c r="A59" s="46" t="s">
        <v>708</v>
      </c>
      <c r="B59" s="45"/>
      <c r="C59"/>
      <c r="D59"/>
      <c r="E59"/>
      <c r="F59"/>
      <c r="G59"/>
      <c r="H59"/>
      <c r="I59"/>
    </row>
    <row r="60" spans="1:9" ht="24" x14ac:dyDescent="0.25">
      <c r="A60" s="46" t="s">
        <v>711</v>
      </c>
      <c r="B60" s="45">
        <v>55300510</v>
      </c>
      <c r="C60"/>
      <c r="D60"/>
      <c r="E60"/>
      <c r="F60"/>
      <c r="G60"/>
      <c r="H60"/>
      <c r="I60"/>
    </row>
    <row r="61" spans="1:9" ht="15.75" x14ac:dyDescent="0.25">
      <c r="A61" s="46" t="s">
        <v>720</v>
      </c>
      <c r="B61" s="45"/>
      <c r="C61"/>
      <c r="D61"/>
      <c r="E61"/>
      <c r="F61"/>
      <c r="G61"/>
      <c r="H61"/>
      <c r="I61"/>
    </row>
    <row r="62" spans="1:9" ht="16.5" thickBot="1" x14ac:dyDescent="0.3">
      <c r="A62" s="48" t="s">
        <v>722</v>
      </c>
      <c r="B62" s="49">
        <v>10000000</v>
      </c>
      <c r="C62"/>
      <c r="D62"/>
      <c r="E62"/>
      <c r="F62"/>
      <c r="G62"/>
      <c r="H62"/>
      <c r="I62"/>
    </row>
    <row r="63" spans="1:9" ht="16.5" thickBot="1" x14ac:dyDescent="0.3">
      <c r="A63" s="47" t="s">
        <v>28</v>
      </c>
      <c r="B63" s="47">
        <v>6134222904.5835791</v>
      </c>
      <c r="C63"/>
      <c r="D63"/>
      <c r="E63"/>
      <c r="F63"/>
      <c r="G63"/>
      <c r="H63"/>
      <c r="I63"/>
    </row>
    <row r="64" spans="1:9" ht="15.75" x14ac:dyDescent="0.25">
      <c r="A64"/>
      <c r="B64"/>
      <c r="C64"/>
      <c r="D64"/>
      <c r="E64"/>
      <c r="F64"/>
      <c r="G64"/>
      <c r="H64"/>
      <c r="I64"/>
    </row>
    <row r="65" spans="1:9" ht="16.5" thickBot="1" x14ac:dyDescent="0.3">
      <c r="A65"/>
      <c r="B65"/>
      <c r="C65"/>
      <c r="D65"/>
      <c r="E65"/>
      <c r="F65"/>
      <c r="G65"/>
      <c r="H65"/>
      <c r="I65"/>
    </row>
    <row r="66" spans="1:9" ht="16.5" thickBot="1" x14ac:dyDescent="0.3">
      <c r="A66"/>
      <c r="B66"/>
      <c r="C66"/>
      <c r="D66"/>
      <c r="E66"/>
      <c r="F66"/>
      <c r="G66"/>
      <c r="H66"/>
      <c r="I66"/>
    </row>
    <row r="67" spans="1:9" ht="15.75" x14ac:dyDescent="0.25">
      <c r="A67"/>
      <c r="B67"/>
      <c r="C67"/>
      <c r="D67"/>
      <c r="E67"/>
      <c r="F67"/>
      <c r="G67"/>
      <c r="H67"/>
      <c r="I67"/>
    </row>
    <row r="68" spans="1:9" ht="15.75" x14ac:dyDescent="0.25">
      <c r="A68"/>
      <c r="B68"/>
      <c r="C68"/>
      <c r="D68"/>
      <c r="E68"/>
      <c r="F68"/>
      <c r="G68"/>
      <c r="H68"/>
      <c r="I68"/>
    </row>
    <row r="69" spans="1:9" ht="15.75" x14ac:dyDescent="0.25">
      <c r="A69"/>
      <c r="B69"/>
      <c r="C69"/>
      <c r="D69"/>
      <c r="E69"/>
      <c r="F69"/>
      <c r="G69"/>
      <c r="H69"/>
      <c r="I69"/>
    </row>
    <row r="70" spans="1:9" ht="15.75" x14ac:dyDescent="0.25">
      <c r="A70"/>
      <c r="B70"/>
      <c r="C70"/>
      <c r="D70"/>
      <c r="E70"/>
      <c r="F70"/>
      <c r="G70"/>
      <c r="H70"/>
      <c r="I70"/>
    </row>
    <row r="71" spans="1:9" ht="15.75" x14ac:dyDescent="0.25">
      <c r="A71"/>
      <c r="B71"/>
      <c r="C71"/>
      <c r="D71"/>
      <c r="E71"/>
      <c r="F71"/>
      <c r="G71"/>
      <c r="H71"/>
      <c r="I71"/>
    </row>
    <row r="72" spans="1:9" ht="15.75" x14ac:dyDescent="0.25">
      <c r="A72"/>
      <c r="B72"/>
      <c r="C72"/>
      <c r="D72"/>
      <c r="E72"/>
      <c r="F72"/>
      <c r="G72"/>
      <c r="H72"/>
      <c r="I72"/>
    </row>
    <row r="73" spans="1:9" ht="15.75" x14ac:dyDescent="0.25">
      <c r="A73"/>
      <c r="B73"/>
      <c r="C73"/>
      <c r="D73"/>
      <c r="E73"/>
      <c r="F73"/>
      <c r="G73"/>
      <c r="H73"/>
      <c r="I73"/>
    </row>
    <row r="74" spans="1:9" ht="15.75" x14ac:dyDescent="0.25">
      <c r="A74"/>
      <c r="B74"/>
      <c r="C74"/>
      <c r="D74"/>
      <c r="E74"/>
      <c r="F74"/>
      <c r="G74"/>
      <c r="H74"/>
      <c r="I74"/>
    </row>
    <row r="75" spans="1:9" ht="15.75" x14ac:dyDescent="0.25">
      <c r="A75"/>
      <c r="B75"/>
      <c r="C75"/>
      <c r="D75"/>
      <c r="E75"/>
      <c r="F75"/>
      <c r="G75"/>
      <c r="H75"/>
      <c r="I75"/>
    </row>
    <row r="76" spans="1:9" ht="15.75" x14ac:dyDescent="0.25">
      <c r="A76"/>
      <c r="B76"/>
      <c r="C76"/>
      <c r="D76"/>
      <c r="E76"/>
      <c r="F76"/>
      <c r="G76"/>
      <c r="H76"/>
      <c r="I76"/>
    </row>
    <row r="77" spans="1:9" ht="15.75" x14ac:dyDescent="0.25">
      <c r="A77"/>
      <c r="B77"/>
      <c r="C77"/>
      <c r="D77"/>
      <c r="E77"/>
      <c r="F77"/>
      <c r="G77"/>
      <c r="H77"/>
      <c r="I77"/>
    </row>
    <row r="78" spans="1:9" ht="15.75" x14ac:dyDescent="0.25">
      <c r="A78"/>
      <c r="B78"/>
      <c r="C78"/>
      <c r="D78"/>
      <c r="E78"/>
      <c r="F78"/>
      <c r="G78"/>
      <c r="H78"/>
      <c r="I78"/>
    </row>
    <row r="79" spans="1:9" ht="15.75" x14ac:dyDescent="0.25">
      <c r="A79"/>
      <c r="B79"/>
      <c r="C79"/>
      <c r="D79"/>
      <c r="E79"/>
      <c r="F79"/>
      <c r="G79"/>
      <c r="H79"/>
      <c r="I79"/>
    </row>
    <row r="80" spans="1:9" ht="15.75" x14ac:dyDescent="0.25">
      <c r="A80"/>
      <c r="B80"/>
      <c r="C80"/>
      <c r="D80"/>
      <c r="E80"/>
      <c r="F80"/>
      <c r="G80"/>
      <c r="H80"/>
      <c r="I80"/>
    </row>
    <row r="81" spans="1:9" ht="15.75" x14ac:dyDescent="0.25">
      <c r="A81"/>
      <c r="B81"/>
      <c r="C81"/>
      <c r="D81"/>
      <c r="E81"/>
      <c r="F81"/>
      <c r="G81"/>
      <c r="H81"/>
      <c r="I81"/>
    </row>
    <row r="82" spans="1:9" ht="15.75" x14ac:dyDescent="0.25">
      <c r="A82"/>
      <c r="B82"/>
      <c r="C82"/>
      <c r="D82"/>
      <c r="E82"/>
      <c r="F82"/>
      <c r="G82"/>
      <c r="H82"/>
      <c r="I82"/>
    </row>
    <row r="83" spans="1:9" ht="15.75" x14ac:dyDescent="0.25">
      <c r="A83"/>
      <c r="B83"/>
      <c r="C83"/>
      <c r="D83"/>
      <c r="E83"/>
      <c r="F83"/>
      <c r="G83"/>
      <c r="H83"/>
      <c r="I83"/>
    </row>
    <row r="84" spans="1:9" ht="15.75" x14ac:dyDescent="0.25">
      <c r="A84"/>
      <c r="B84"/>
      <c r="C84"/>
      <c r="D84"/>
      <c r="E84"/>
      <c r="F84"/>
      <c r="G84"/>
      <c r="H84"/>
      <c r="I84"/>
    </row>
    <row r="85" spans="1:9" ht="15.75" x14ac:dyDescent="0.25">
      <c r="A85"/>
      <c r="B85"/>
      <c r="C85"/>
      <c r="D85"/>
      <c r="E85"/>
      <c r="F85"/>
      <c r="G85"/>
      <c r="H85"/>
      <c r="I85"/>
    </row>
    <row r="86" spans="1:9" ht="15.75" x14ac:dyDescent="0.25">
      <c r="A86"/>
      <c r="B86"/>
      <c r="C86"/>
      <c r="D86"/>
      <c r="E86"/>
      <c r="F86"/>
      <c r="G86"/>
      <c r="H86"/>
      <c r="I86"/>
    </row>
    <row r="87" spans="1:9" ht="15.75" x14ac:dyDescent="0.25">
      <c r="A87"/>
      <c r="B87"/>
      <c r="C87"/>
      <c r="D87"/>
      <c r="E87"/>
      <c r="F87"/>
      <c r="G87"/>
      <c r="H87"/>
      <c r="I87"/>
    </row>
    <row r="88" spans="1:9" ht="15.75" x14ac:dyDescent="0.25">
      <c r="A88"/>
      <c r="B88"/>
      <c r="C88"/>
      <c r="D88"/>
      <c r="E88"/>
      <c r="F88"/>
      <c r="G88"/>
      <c r="H88"/>
      <c r="I88"/>
    </row>
    <row r="89" spans="1:9" ht="15.75" x14ac:dyDescent="0.25">
      <c r="A89"/>
      <c r="B89"/>
      <c r="C89"/>
      <c r="D89"/>
      <c r="E89"/>
      <c r="F89"/>
      <c r="G89"/>
      <c r="H89"/>
      <c r="I89"/>
    </row>
    <row r="90" spans="1:9" ht="15.75" x14ac:dyDescent="0.25">
      <c r="A90"/>
      <c r="B90"/>
      <c r="C90"/>
      <c r="D90"/>
      <c r="E90"/>
      <c r="F90"/>
      <c r="G90"/>
      <c r="H90"/>
      <c r="I90"/>
    </row>
    <row r="91" spans="1:9" ht="15.75" x14ac:dyDescent="0.25">
      <c r="A91"/>
      <c r="B91"/>
      <c r="C91"/>
      <c r="D91"/>
      <c r="E91"/>
      <c r="F91"/>
      <c r="G91"/>
      <c r="H91"/>
      <c r="I91"/>
    </row>
    <row r="92" spans="1:9" ht="15.75" x14ac:dyDescent="0.25">
      <c r="A92"/>
      <c r="B92"/>
      <c r="C92"/>
      <c r="D92"/>
      <c r="E92"/>
      <c r="F92"/>
      <c r="G92"/>
      <c r="H92"/>
      <c r="I92"/>
    </row>
    <row r="93" spans="1:9" ht="15.75" x14ac:dyDescent="0.25">
      <c r="A93"/>
      <c r="B93"/>
      <c r="C93"/>
      <c r="D93"/>
      <c r="E93"/>
      <c r="F93"/>
      <c r="G93"/>
      <c r="H93"/>
      <c r="I93"/>
    </row>
    <row r="94" spans="1:9" ht="15.75" x14ac:dyDescent="0.25">
      <c r="A94"/>
      <c r="B94"/>
      <c r="C94"/>
      <c r="D94"/>
      <c r="E94"/>
      <c r="F94"/>
      <c r="G94"/>
      <c r="H94"/>
      <c r="I94"/>
    </row>
    <row r="95" spans="1:9" ht="15.75" x14ac:dyDescent="0.25">
      <c r="A95"/>
      <c r="B95"/>
      <c r="C95"/>
      <c r="D95"/>
      <c r="E95"/>
      <c r="F95"/>
      <c r="G95"/>
      <c r="H95"/>
      <c r="I95"/>
    </row>
    <row r="96" spans="1:9" ht="15.75" x14ac:dyDescent="0.25">
      <c r="A96"/>
      <c r="B96"/>
      <c r="C96"/>
      <c r="D96"/>
      <c r="E96"/>
      <c r="F96"/>
      <c r="G96"/>
      <c r="H96"/>
      <c r="I96"/>
    </row>
    <row r="97" spans="1:9" ht="15.75" x14ac:dyDescent="0.25">
      <c r="A97"/>
      <c r="B97"/>
      <c r="C97"/>
      <c r="D97"/>
      <c r="E97"/>
      <c r="F97"/>
      <c r="G97"/>
      <c r="H97"/>
      <c r="I97"/>
    </row>
    <row r="98" spans="1:9" ht="15.75" x14ac:dyDescent="0.25">
      <c r="A98"/>
      <c r="B98"/>
      <c r="C98"/>
      <c r="D98"/>
      <c r="E98"/>
      <c r="F98"/>
      <c r="G98"/>
      <c r="H98"/>
      <c r="I98"/>
    </row>
    <row r="99" spans="1:9" ht="15.75" x14ac:dyDescent="0.25">
      <c r="A99"/>
      <c r="B99"/>
      <c r="C99"/>
      <c r="D99"/>
      <c r="E99"/>
      <c r="F99"/>
      <c r="G99"/>
      <c r="H99"/>
      <c r="I99"/>
    </row>
    <row r="100" spans="1:9" ht="15.75" x14ac:dyDescent="0.25">
      <c r="A100"/>
      <c r="B100"/>
      <c r="C100"/>
      <c r="D100"/>
      <c r="E100"/>
      <c r="F100"/>
      <c r="G100"/>
      <c r="H100"/>
      <c r="I100"/>
    </row>
    <row r="101" spans="1:9" ht="15.75" x14ac:dyDescent="0.25">
      <c r="A101"/>
      <c r="B101"/>
      <c r="C101"/>
      <c r="D101"/>
      <c r="E101"/>
      <c r="F101"/>
      <c r="G101"/>
      <c r="H101"/>
      <c r="I101"/>
    </row>
    <row r="102" spans="1:9" ht="15.75" x14ac:dyDescent="0.25">
      <c r="A102"/>
      <c r="B102"/>
      <c r="C102"/>
      <c r="D102"/>
      <c r="E102"/>
      <c r="F102"/>
      <c r="G102"/>
      <c r="H102"/>
      <c r="I102"/>
    </row>
    <row r="103" spans="1:9" ht="15.75" x14ac:dyDescent="0.25">
      <c r="A103"/>
      <c r="B103"/>
      <c r="C103"/>
      <c r="D103"/>
      <c r="E103"/>
      <c r="F103"/>
      <c r="G103"/>
      <c r="H103"/>
      <c r="I103"/>
    </row>
    <row r="104" spans="1:9" ht="15.75" x14ac:dyDescent="0.25">
      <c r="A104"/>
      <c r="B104"/>
      <c r="C104"/>
      <c r="D104"/>
      <c r="E104"/>
      <c r="F104"/>
      <c r="G104"/>
      <c r="H104"/>
      <c r="I104"/>
    </row>
    <row r="105" spans="1:9" ht="15.75" x14ac:dyDescent="0.25">
      <c r="A105"/>
      <c r="B105"/>
      <c r="C105"/>
      <c r="D105"/>
      <c r="E105"/>
      <c r="F105"/>
      <c r="G105"/>
      <c r="H105"/>
      <c r="I105"/>
    </row>
    <row r="106" spans="1:9" ht="15.75" x14ac:dyDescent="0.25">
      <c r="A106"/>
      <c r="B106"/>
      <c r="C106"/>
      <c r="D106"/>
      <c r="E106"/>
      <c r="F106"/>
      <c r="G106"/>
      <c r="H106"/>
      <c r="I106"/>
    </row>
    <row r="107" spans="1:9" ht="15.75" x14ac:dyDescent="0.25">
      <c r="A107"/>
      <c r="B107"/>
      <c r="C107"/>
      <c r="D107"/>
      <c r="E107"/>
      <c r="F107"/>
      <c r="G107"/>
      <c r="H107"/>
      <c r="I107"/>
    </row>
    <row r="108" spans="1:9" ht="15.75" x14ac:dyDescent="0.25">
      <c r="A108"/>
      <c r="B108"/>
      <c r="C108"/>
      <c r="D108"/>
      <c r="E108"/>
      <c r="F108"/>
      <c r="G108"/>
      <c r="H108"/>
      <c r="I108"/>
    </row>
    <row r="109" spans="1:9" ht="15.75" x14ac:dyDescent="0.25">
      <c r="A109"/>
      <c r="B109"/>
      <c r="C109"/>
      <c r="D109"/>
      <c r="E109"/>
      <c r="F109"/>
      <c r="G109"/>
      <c r="H109"/>
      <c r="I109"/>
    </row>
    <row r="110" spans="1:9" ht="15.75" x14ac:dyDescent="0.25">
      <c r="A110"/>
      <c r="B110"/>
      <c r="C110"/>
      <c r="D110"/>
      <c r="E110"/>
      <c r="F110"/>
      <c r="G110"/>
      <c r="H110"/>
      <c r="I110"/>
    </row>
    <row r="111" spans="1:9" ht="15.75" x14ac:dyDescent="0.25">
      <c r="A111"/>
      <c r="B111"/>
      <c r="C111"/>
      <c r="D111"/>
      <c r="E111"/>
      <c r="F111"/>
      <c r="G111"/>
      <c r="H111"/>
      <c r="I111"/>
    </row>
    <row r="112" spans="1:9" ht="15.75" x14ac:dyDescent="0.25">
      <c r="A112"/>
      <c r="B112"/>
      <c r="C112"/>
      <c r="D112"/>
      <c r="E112"/>
      <c r="F112"/>
      <c r="G112"/>
      <c r="H112"/>
      <c r="I112"/>
    </row>
    <row r="113" spans="1:9" ht="15.75" x14ac:dyDescent="0.25">
      <c r="A113"/>
      <c r="B113"/>
      <c r="C113"/>
      <c r="D113"/>
      <c r="E113"/>
      <c r="F113"/>
      <c r="G113"/>
      <c r="H113"/>
      <c r="I113"/>
    </row>
    <row r="114" spans="1:9" ht="15.75" x14ac:dyDescent="0.25">
      <c r="A114"/>
      <c r="B114"/>
      <c r="C114"/>
      <c r="D114"/>
      <c r="E114"/>
      <c r="F114"/>
      <c r="G114"/>
      <c r="H114"/>
      <c r="I114"/>
    </row>
    <row r="115" spans="1:9" ht="15.75" x14ac:dyDescent="0.25">
      <c r="A115"/>
      <c r="B115"/>
      <c r="C115"/>
      <c r="D115"/>
      <c r="E115"/>
      <c r="F115"/>
      <c r="G115"/>
      <c r="H115"/>
      <c r="I115"/>
    </row>
    <row r="116" spans="1:9" ht="15.75" x14ac:dyDescent="0.25">
      <c r="A116"/>
      <c r="B116"/>
      <c r="C116"/>
      <c r="D116"/>
      <c r="E116"/>
      <c r="F116"/>
      <c r="G116"/>
      <c r="H116"/>
      <c r="I116"/>
    </row>
    <row r="117" spans="1:9" ht="15.75" x14ac:dyDescent="0.25">
      <c r="A117"/>
      <c r="B117"/>
      <c r="C117"/>
      <c r="D117"/>
      <c r="E117"/>
      <c r="F117"/>
      <c r="G117"/>
      <c r="H117"/>
      <c r="I117"/>
    </row>
    <row r="118" spans="1:9" ht="15.75" x14ac:dyDescent="0.25">
      <c r="A118"/>
      <c r="B118"/>
      <c r="C118"/>
      <c r="D118"/>
      <c r="E118"/>
      <c r="F118"/>
      <c r="G118"/>
      <c r="H118"/>
      <c r="I118"/>
    </row>
    <row r="119" spans="1:9" ht="15.75" x14ac:dyDescent="0.25">
      <c r="A119"/>
      <c r="B119"/>
      <c r="C119"/>
      <c r="D119"/>
      <c r="E119"/>
      <c r="F119"/>
      <c r="G119"/>
      <c r="H119"/>
      <c r="I119"/>
    </row>
    <row r="120" spans="1:9" ht="15.75" x14ac:dyDescent="0.25">
      <c r="A120"/>
      <c r="B120"/>
      <c r="C120"/>
      <c r="D120"/>
      <c r="E120"/>
      <c r="F120"/>
      <c r="G120"/>
      <c r="H120"/>
      <c r="I120"/>
    </row>
    <row r="121" spans="1:9" ht="15.75" x14ac:dyDescent="0.25">
      <c r="A121"/>
      <c r="B121"/>
      <c r="C121"/>
      <c r="D121"/>
      <c r="E121"/>
      <c r="F121"/>
      <c r="G121"/>
      <c r="H121"/>
      <c r="I121"/>
    </row>
    <row r="122" spans="1:9" ht="15.75" x14ac:dyDescent="0.25">
      <c r="A122"/>
      <c r="B122"/>
      <c r="C122"/>
      <c r="D122"/>
      <c r="E122"/>
      <c r="F122"/>
      <c r="G122"/>
      <c r="H122"/>
      <c r="I122"/>
    </row>
    <row r="123" spans="1:9" ht="15.75" x14ac:dyDescent="0.25">
      <c r="A123"/>
      <c r="B123"/>
      <c r="C123"/>
      <c r="D123"/>
      <c r="E123"/>
      <c r="F123"/>
      <c r="G123"/>
      <c r="H123"/>
      <c r="I123"/>
    </row>
    <row r="124" spans="1:9" ht="15.75" x14ac:dyDescent="0.25">
      <c r="A124"/>
      <c r="B124"/>
      <c r="C124"/>
      <c r="D124"/>
      <c r="E124"/>
      <c r="F124"/>
      <c r="G124"/>
      <c r="H124"/>
      <c r="I124"/>
    </row>
    <row r="125" spans="1:9" ht="15.75" x14ac:dyDescent="0.25">
      <c r="A125"/>
      <c r="B125"/>
      <c r="C125"/>
      <c r="D125"/>
      <c r="E125"/>
      <c r="F125"/>
      <c r="G125"/>
      <c r="H125"/>
      <c r="I125"/>
    </row>
    <row r="126" spans="1:9" ht="15.75" x14ac:dyDescent="0.25">
      <c r="A126"/>
      <c r="B126"/>
      <c r="C126"/>
      <c r="D126"/>
      <c r="E126"/>
      <c r="F126"/>
      <c r="G126"/>
      <c r="H126"/>
      <c r="I126"/>
    </row>
    <row r="127" spans="1:9" ht="15.75" x14ac:dyDescent="0.25">
      <c r="A127"/>
      <c r="B127"/>
      <c r="C127"/>
      <c r="D127"/>
      <c r="E127"/>
      <c r="F127"/>
      <c r="G127"/>
      <c r="H127"/>
      <c r="I127"/>
    </row>
    <row r="128" spans="1:9" ht="15.75" x14ac:dyDescent="0.25">
      <c r="A128"/>
      <c r="B128"/>
      <c r="C128"/>
      <c r="D128"/>
      <c r="E128"/>
      <c r="F128"/>
      <c r="G128"/>
      <c r="H128"/>
      <c r="I128"/>
    </row>
    <row r="129" spans="1:9" ht="15.75" x14ac:dyDescent="0.25">
      <c r="A129"/>
      <c r="B129"/>
      <c r="C129"/>
      <c r="D129"/>
      <c r="E129"/>
      <c r="F129"/>
      <c r="G129"/>
      <c r="H129"/>
      <c r="I129"/>
    </row>
    <row r="130" spans="1:9" ht="15.75" x14ac:dyDescent="0.25">
      <c r="A130"/>
      <c r="B130"/>
      <c r="C130"/>
      <c r="D130"/>
      <c r="E130"/>
      <c r="F130"/>
      <c r="G130"/>
      <c r="H130"/>
      <c r="I130"/>
    </row>
    <row r="131" spans="1:9" ht="15.75" x14ac:dyDescent="0.25">
      <c r="A131"/>
      <c r="B131"/>
      <c r="C131"/>
      <c r="D131"/>
      <c r="E131"/>
      <c r="F131"/>
      <c r="G131"/>
      <c r="H131"/>
      <c r="I131"/>
    </row>
    <row r="132" spans="1:9" ht="15.75" x14ac:dyDescent="0.25">
      <c r="A132"/>
      <c r="B132"/>
      <c r="C132"/>
      <c r="D132"/>
      <c r="E132"/>
      <c r="F132"/>
      <c r="G132"/>
      <c r="H132"/>
      <c r="I132"/>
    </row>
    <row r="133" spans="1:9" ht="15.75" x14ac:dyDescent="0.25">
      <c r="A133"/>
      <c r="B133"/>
      <c r="C133"/>
      <c r="D133"/>
      <c r="E133"/>
      <c r="F133"/>
      <c r="G133"/>
      <c r="H133"/>
      <c r="I133"/>
    </row>
    <row r="134" spans="1:9" ht="15.75" x14ac:dyDescent="0.25">
      <c r="A134"/>
      <c r="B134"/>
      <c r="C134"/>
      <c r="D134"/>
      <c r="E134"/>
      <c r="F134"/>
      <c r="G134"/>
      <c r="H134"/>
      <c r="I134"/>
    </row>
    <row r="135" spans="1:9" ht="15.75" x14ac:dyDescent="0.25">
      <c r="A135"/>
      <c r="B135"/>
      <c r="C135"/>
      <c r="D135"/>
      <c r="E135"/>
      <c r="F135"/>
      <c r="G135"/>
      <c r="H135"/>
      <c r="I135"/>
    </row>
    <row r="136" spans="1:9" ht="15.75" x14ac:dyDescent="0.25">
      <c r="A136"/>
      <c r="B136"/>
      <c r="C136"/>
      <c r="D136"/>
      <c r="E136"/>
      <c r="F136"/>
      <c r="G136"/>
      <c r="H136"/>
      <c r="I136"/>
    </row>
    <row r="137" spans="1:9" ht="15.75" x14ac:dyDescent="0.25">
      <c r="A137"/>
      <c r="B137"/>
      <c r="C137"/>
      <c r="D137"/>
      <c r="E137"/>
      <c r="F137"/>
      <c r="G137"/>
      <c r="H137"/>
      <c r="I137"/>
    </row>
    <row r="138" spans="1:9" ht="15.75" x14ac:dyDescent="0.25">
      <c r="A138"/>
      <c r="B138"/>
      <c r="C138"/>
      <c r="D138"/>
      <c r="E138"/>
      <c r="F138"/>
      <c r="G138"/>
      <c r="H138"/>
      <c r="I138"/>
    </row>
    <row r="139" spans="1:9" ht="15.75" x14ac:dyDescent="0.25">
      <c r="A139"/>
      <c r="B139"/>
      <c r="C139"/>
      <c r="D139"/>
      <c r="E139"/>
      <c r="F139"/>
      <c r="G139"/>
      <c r="H139"/>
      <c r="I139"/>
    </row>
    <row r="140" spans="1:9" ht="15.75" x14ac:dyDescent="0.25">
      <c r="A140"/>
      <c r="B140"/>
      <c r="C140"/>
      <c r="D140"/>
      <c r="E140"/>
      <c r="F140"/>
      <c r="G140"/>
      <c r="H140"/>
      <c r="I140"/>
    </row>
    <row r="141" spans="1:9" ht="15.75" x14ac:dyDescent="0.25">
      <c r="A141"/>
      <c r="B141"/>
      <c r="C141"/>
      <c r="D141"/>
      <c r="E141"/>
      <c r="F141"/>
      <c r="G141"/>
      <c r="H141"/>
      <c r="I141"/>
    </row>
    <row r="142" spans="1:9" ht="15.75" x14ac:dyDescent="0.25">
      <c r="A142"/>
      <c r="B142"/>
      <c r="C142"/>
      <c r="D142"/>
      <c r="E142"/>
      <c r="F142"/>
      <c r="G142"/>
      <c r="H142"/>
      <c r="I142"/>
    </row>
    <row r="143" spans="1:9" ht="15.75" x14ac:dyDescent="0.25">
      <c r="A143"/>
      <c r="B143"/>
      <c r="C143"/>
      <c r="D143"/>
      <c r="E143"/>
      <c r="F143"/>
      <c r="G143"/>
      <c r="H143"/>
      <c r="I143"/>
    </row>
    <row r="144" spans="1:9" ht="15.75" x14ac:dyDescent="0.25">
      <c r="A144"/>
      <c r="B144"/>
      <c r="C144"/>
      <c r="D144"/>
      <c r="E144"/>
      <c r="F144"/>
      <c r="G144"/>
      <c r="H144"/>
      <c r="I144"/>
    </row>
    <row r="145" spans="1:9" ht="15.75" x14ac:dyDescent="0.25">
      <c r="A145"/>
      <c r="B145"/>
      <c r="C145"/>
      <c r="D145"/>
      <c r="E145"/>
      <c r="F145"/>
      <c r="G145"/>
      <c r="H145"/>
      <c r="I145"/>
    </row>
    <row r="146" spans="1:9" ht="15.75" x14ac:dyDescent="0.25">
      <c r="A146"/>
      <c r="B146"/>
      <c r="C146"/>
      <c r="D146"/>
      <c r="E146"/>
      <c r="F146"/>
      <c r="G146"/>
      <c r="H146"/>
      <c r="I146"/>
    </row>
    <row r="147" spans="1:9" ht="15.75" x14ac:dyDescent="0.25">
      <c r="A147"/>
      <c r="B147"/>
      <c r="C147"/>
      <c r="D147"/>
      <c r="E147"/>
      <c r="F147"/>
      <c r="G147"/>
      <c r="H147"/>
      <c r="I147"/>
    </row>
    <row r="148" spans="1:9" ht="15.75" x14ac:dyDescent="0.25">
      <c r="A148"/>
      <c r="B148"/>
      <c r="C148"/>
      <c r="D148"/>
      <c r="E148"/>
      <c r="F148"/>
      <c r="G148"/>
      <c r="H148"/>
      <c r="I148"/>
    </row>
    <row r="149" spans="1:9" ht="15.75" x14ac:dyDescent="0.25">
      <c r="A149"/>
      <c r="B149"/>
      <c r="C149"/>
      <c r="D149"/>
      <c r="E149"/>
      <c r="F149"/>
      <c r="G149"/>
      <c r="H149"/>
      <c r="I149"/>
    </row>
    <row r="150" spans="1:9" ht="15.75" x14ac:dyDescent="0.25">
      <c r="A150"/>
      <c r="B150"/>
      <c r="C150"/>
      <c r="D150"/>
      <c r="E150"/>
      <c r="F150"/>
      <c r="G150"/>
      <c r="H150"/>
      <c r="I150"/>
    </row>
    <row r="151" spans="1:9" ht="15.75" x14ac:dyDescent="0.25">
      <c r="A151"/>
      <c r="B151"/>
      <c r="C151"/>
      <c r="D151"/>
      <c r="E151"/>
      <c r="F151"/>
      <c r="G151"/>
      <c r="H151"/>
      <c r="I151"/>
    </row>
    <row r="152" spans="1:9" ht="15.75" x14ac:dyDescent="0.25">
      <c r="A152"/>
      <c r="B152"/>
      <c r="C152"/>
      <c r="D152"/>
      <c r="E152"/>
      <c r="F152"/>
      <c r="G152"/>
      <c r="H152"/>
      <c r="I152"/>
    </row>
    <row r="153" spans="1:9" ht="15.75" x14ac:dyDescent="0.25">
      <c r="A153"/>
      <c r="B153"/>
      <c r="C153"/>
      <c r="D153"/>
      <c r="E153"/>
      <c r="F153"/>
      <c r="G153"/>
      <c r="H153"/>
      <c r="I153"/>
    </row>
    <row r="154" spans="1:9" ht="15.75" x14ac:dyDescent="0.25">
      <c r="A154"/>
      <c r="B154"/>
      <c r="C154"/>
      <c r="D154"/>
      <c r="E154"/>
      <c r="F154"/>
      <c r="G154"/>
      <c r="H154"/>
      <c r="I154"/>
    </row>
    <row r="155" spans="1:9" ht="15.75" x14ac:dyDescent="0.25">
      <c r="A155"/>
      <c r="B155"/>
      <c r="C155"/>
      <c r="D155"/>
      <c r="E155"/>
      <c r="F155"/>
      <c r="G155"/>
      <c r="H155"/>
      <c r="I155"/>
    </row>
    <row r="156" spans="1:9" ht="15.75" x14ac:dyDescent="0.25">
      <c r="A156"/>
      <c r="B156"/>
      <c r="C156"/>
      <c r="D156"/>
      <c r="E156"/>
      <c r="F156"/>
      <c r="G156"/>
      <c r="H156"/>
      <c r="I156"/>
    </row>
    <row r="157" spans="1:9" ht="15.75" x14ac:dyDescent="0.25">
      <c r="A157"/>
      <c r="B157"/>
      <c r="C157"/>
      <c r="D157"/>
      <c r="E157"/>
      <c r="F157"/>
      <c r="G157"/>
      <c r="H157"/>
      <c r="I157"/>
    </row>
    <row r="158" spans="1:9" ht="15.75" x14ac:dyDescent="0.25">
      <c r="A158"/>
      <c r="B158"/>
      <c r="C158"/>
      <c r="D158"/>
      <c r="E158"/>
      <c r="F158"/>
      <c r="G158"/>
      <c r="H158"/>
      <c r="I158"/>
    </row>
    <row r="159" spans="1:9" ht="15.75" x14ac:dyDescent="0.25">
      <c r="A159"/>
      <c r="B159"/>
      <c r="C159"/>
      <c r="D159"/>
      <c r="E159"/>
      <c r="F159"/>
      <c r="G159"/>
      <c r="H159"/>
      <c r="I159"/>
    </row>
    <row r="160" spans="1:9" ht="15.75" x14ac:dyDescent="0.25">
      <c r="A160"/>
      <c r="B160"/>
      <c r="C160"/>
      <c r="D160"/>
      <c r="E160"/>
      <c r="F160"/>
      <c r="G160"/>
      <c r="H160"/>
      <c r="I160"/>
    </row>
    <row r="161" spans="1:9" ht="15.75" x14ac:dyDescent="0.25">
      <c r="A161"/>
      <c r="B161"/>
      <c r="C161"/>
      <c r="D161"/>
      <c r="E161"/>
      <c r="F161"/>
      <c r="G161"/>
      <c r="H161"/>
      <c r="I161"/>
    </row>
    <row r="162" spans="1:9" ht="15.75" x14ac:dyDescent="0.25">
      <c r="A162"/>
      <c r="B162"/>
      <c r="C162"/>
      <c r="D162"/>
      <c r="E162"/>
      <c r="F162"/>
      <c r="G162"/>
      <c r="H162"/>
      <c r="I162"/>
    </row>
    <row r="163" spans="1:9" ht="15.75" x14ac:dyDescent="0.25">
      <c r="A163"/>
      <c r="B163"/>
      <c r="C163"/>
      <c r="D163"/>
      <c r="E163"/>
      <c r="F163"/>
      <c r="G163"/>
      <c r="H163"/>
      <c r="I163"/>
    </row>
    <row r="164" spans="1:9" ht="15.75" x14ac:dyDescent="0.25">
      <c r="A164"/>
      <c r="B164"/>
      <c r="C164"/>
      <c r="D164"/>
      <c r="E164"/>
      <c r="F164"/>
      <c r="G164"/>
      <c r="H164"/>
      <c r="I164"/>
    </row>
    <row r="165" spans="1:9" ht="15.75" x14ac:dyDescent="0.25">
      <c r="A165"/>
      <c r="B165"/>
      <c r="C165"/>
      <c r="D165"/>
      <c r="E165"/>
      <c r="F165"/>
      <c r="G165"/>
      <c r="H165"/>
      <c r="I165"/>
    </row>
    <row r="166" spans="1:9" ht="15.75" x14ac:dyDescent="0.25">
      <c r="A166"/>
      <c r="B166"/>
      <c r="C166"/>
      <c r="D166"/>
      <c r="E166"/>
      <c r="F166"/>
      <c r="G166"/>
      <c r="H166"/>
      <c r="I166"/>
    </row>
    <row r="167" spans="1:9" ht="15.75" x14ac:dyDescent="0.25">
      <c r="A167"/>
      <c r="B167"/>
      <c r="C167"/>
      <c r="D167"/>
      <c r="E167"/>
      <c r="F167"/>
      <c r="G167"/>
      <c r="H167"/>
      <c r="I167"/>
    </row>
    <row r="168" spans="1:9" ht="15.75" x14ac:dyDescent="0.25">
      <c r="A168"/>
      <c r="B168"/>
      <c r="C168"/>
      <c r="D168"/>
      <c r="E168"/>
      <c r="F168"/>
      <c r="G168"/>
      <c r="H168"/>
      <c r="I168"/>
    </row>
    <row r="169" spans="1:9" ht="15.75" x14ac:dyDescent="0.25">
      <c r="A169"/>
      <c r="B169"/>
      <c r="C169"/>
      <c r="D169"/>
      <c r="E169"/>
      <c r="F169"/>
      <c r="G169"/>
      <c r="H169"/>
      <c r="I169"/>
    </row>
    <row r="170" spans="1:9" ht="15.75" x14ac:dyDescent="0.25">
      <c r="A170"/>
      <c r="B170"/>
      <c r="C170"/>
      <c r="D170"/>
      <c r="E170"/>
      <c r="F170"/>
      <c r="G170"/>
      <c r="H170"/>
      <c r="I170"/>
    </row>
    <row r="171" spans="1:9" ht="15.75" x14ac:dyDescent="0.25">
      <c r="A171"/>
      <c r="B171"/>
      <c r="C171"/>
      <c r="D171"/>
      <c r="E171"/>
      <c r="F171"/>
      <c r="G171"/>
      <c r="H171"/>
      <c r="I171"/>
    </row>
    <row r="172" spans="1:9" ht="15.75" x14ac:dyDescent="0.25">
      <c r="A172"/>
      <c r="B172"/>
      <c r="C172"/>
      <c r="D172"/>
      <c r="E172"/>
      <c r="F172"/>
      <c r="G172"/>
      <c r="H172"/>
      <c r="I172"/>
    </row>
    <row r="173" spans="1:9" ht="15.75" x14ac:dyDescent="0.25">
      <c r="A173"/>
      <c r="B173"/>
      <c r="C173"/>
      <c r="D173"/>
      <c r="E173"/>
      <c r="F173"/>
      <c r="G173"/>
      <c r="H173"/>
      <c r="I173"/>
    </row>
    <row r="174" spans="1:9" ht="15.75" x14ac:dyDescent="0.25">
      <c r="A174"/>
      <c r="B174"/>
      <c r="C174"/>
      <c r="D174"/>
      <c r="E174"/>
      <c r="F174"/>
      <c r="G174"/>
      <c r="H174"/>
      <c r="I174"/>
    </row>
    <row r="175" spans="1:9" ht="15.75" x14ac:dyDescent="0.25">
      <c r="A175"/>
      <c r="B175"/>
      <c r="C175"/>
      <c r="D175"/>
      <c r="E175"/>
      <c r="F175"/>
      <c r="G175"/>
      <c r="H175"/>
      <c r="I175"/>
    </row>
    <row r="176" spans="1:9" ht="15.75" x14ac:dyDescent="0.25">
      <c r="A176"/>
      <c r="B176"/>
      <c r="C176"/>
      <c r="D176"/>
      <c r="E176"/>
      <c r="F176"/>
      <c r="G176"/>
      <c r="H176"/>
      <c r="I176"/>
    </row>
    <row r="177" spans="1:9" ht="15.75" x14ac:dyDescent="0.25">
      <c r="A177"/>
      <c r="B177"/>
      <c r="C177"/>
      <c r="D177"/>
      <c r="E177"/>
      <c r="F177"/>
      <c r="G177"/>
      <c r="H177"/>
      <c r="I177"/>
    </row>
    <row r="178" spans="1:9" ht="15.75" x14ac:dyDescent="0.25">
      <c r="A178"/>
      <c r="B178"/>
      <c r="C178"/>
      <c r="D178"/>
      <c r="E178"/>
      <c r="F178"/>
      <c r="G178"/>
      <c r="H178"/>
      <c r="I178"/>
    </row>
    <row r="179" spans="1:9" ht="15.75" x14ac:dyDescent="0.25">
      <c r="A179"/>
      <c r="B179"/>
      <c r="C179"/>
      <c r="D179"/>
      <c r="E179"/>
      <c r="F179"/>
      <c r="G179"/>
      <c r="H179"/>
      <c r="I179"/>
    </row>
    <row r="180" spans="1:9" ht="15.75" x14ac:dyDescent="0.25">
      <c r="A180"/>
      <c r="B180"/>
      <c r="C180"/>
      <c r="D180"/>
      <c r="E180"/>
      <c r="F180"/>
      <c r="G180"/>
      <c r="H180"/>
      <c r="I180"/>
    </row>
    <row r="181" spans="1:9" ht="15.75" x14ac:dyDescent="0.25">
      <c r="A181"/>
      <c r="B181"/>
      <c r="C181"/>
      <c r="D181"/>
      <c r="E181"/>
      <c r="F181"/>
      <c r="G181"/>
      <c r="H181"/>
      <c r="I181"/>
    </row>
    <row r="182" spans="1:9" ht="15.75" x14ac:dyDescent="0.25">
      <c r="A182"/>
      <c r="B182"/>
      <c r="C182"/>
      <c r="D182"/>
      <c r="E182"/>
      <c r="F182"/>
      <c r="G182"/>
      <c r="H182"/>
      <c r="I182"/>
    </row>
    <row r="183" spans="1:9" ht="15.75" x14ac:dyDescent="0.25">
      <c r="A183"/>
      <c r="B183"/>
      <c r="C183"/>
      <c r="D183"/>
      <c r="E183"/>
      <c r="F183"/>
      <c r="G183"/>
      <c r="H183"/>
      <c r="I183"/>
    </row>
    <row r="184" spans="1:9" ht="15.75" x14ac:dyDescent="0.25">
      <c r="A184"/>
      <c r="B184"/>
      <c r="C184"/>
      <c r="D184"/>
      <c r="E184"/>
      <c r="F184"/>
      <c r="G184"/>
      <c r="H184"/>
      <c r="I184"/>
    </row>
    <row r="185" spans="1:9" ht="15.75" x14ac:dyDescent="0.25">
      <c r="A185"/>
      <c r="B185"/>
      <c r="C185"/>
      <c r="D185"/>
      <c r="E185"/>
      <c r="F185"/>
      <c r="G185"/>
      <c r="H185"/>
      <c r="I185"/>
    </row>
    <row r="186" spans="1:9" ht="15.75" x14ac:dyDescent="0.25">
      <c r="A186"/>
      <c r="B186"/>
      <c r="C186"/>
      <c r="D186"/>
      <c r="E186"/>
      <c r="F186"/>
      <c r="G186"/>
      <c r="H186"/>
      <c r="I186"/>
    </row>
    <row r="187" spans="1:9" ht="15.75" x14ac:dyDescent="0.25">
      <c r="A187"/>
      <c r="B187"/>
      <c r="C187"/>
      <c r="D187"/>
      <c r="E187"/>
      <c r="F187"/>
      <c r="G187"/>
      <c r="H187"/>
      <c r="I187"/>
    </row>
    <row r="188" spans="1:9" ht="15.75" x14ac:dyDescent="0.25">
      <c r="A188"/>
      <c r="B188"/>
      <c r="C188"/>
      <c r="D188"/>
      <c r="E188"/>
      <c r="F188"/>
      <c r="G188"/>
      <c r="H188"/>
      <c r="I188"/>
    </row>
  </sheetData>
  <mergeCells count="1">
    <mergeCell ref="A1:I1"/>
  </mergeCells>
  <printOptions horizontalCentered="1"/>
  <pageMargins left="0.51181102362204722" right="0.51181102362204722" top="0.55118110236220474" bottom="0.55118110236220474" header="0.31496062992125984" footer="0.31496062992125984"/>
  <pageSetup scale="85" orientation="landscape" r:id="rId2"/>
  <headerFooter>
    <oddFooter>&amp;L&amp;F&amp;C&amp;A&amp;R&amp;P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 codeName="Hoja11"/>
  <dimension ref="A2:H35"/>
  <sheetViews>
    <sheetView topLeftCell="B1" workbookViewId="0">
      <selection activeCell="F26" sqref="F26"/>
    </sheetView>
  </sheetViews>
  <sheetFormatPr baseColWidth="10" defaultColWidth="11" defaultRowHeight="15" x14ac:dyDescent="0.25"/>
  <cols>
    <col min="1" max="1" width="43.5" style="3" customWidth="1"/>
    <col min="2" max="2" width="15.5" style="3" customWidth="1"/>
    <col min="3" max="3" width="13.25" style="3" bestFit="1" customWidth="1"/>
    <col min="4" max="4" width="42.625" style="3" customWidth="1"/>
    <col min="5" max="5" width="11" style="3"/>
    <col min="6" max="6" width="37.25" style="3" bestFit="1" customWidth="1"/>
    <col min="7" max="7" width="27.375" style="3" bestFit="1" customWidth="1"/>
    <col min="8" max="8" width="9.625" style="3" customWidth="1"/>
    <col min="9" max="16384" width="11" style="3"/>
  </cols>
  <sheetData>
    <row r="2" spans="1:8" s="1" customFormat="1" ht="15.75" x14ac:dyDescent="0.25">
      <c r="A2" s="1" t="s">
        <v>17</v>
      </c>
      <c r="B2" s="1" t="s">
        <v>18</v>
      </c>
      <c r="C2" s="1" t="s">
        <v>37</v>
      </c>
      <c r="D2" s="1" t="s">
        <v>35</v>
      </c>
      <c r="E2" s="1" t="s">
        <v>36</v>
      </c>
      <c r="F2" s="6" t="s">
        <v>70</v>
      </c>
      <c r="G2" s="1" t="s">
        <v>93</v>
      </c>
      <c r="H2" s="1" t="s">
        <v>106</v>
      </c>
    </row>
    <row r="3" spans="1:8" ht="15.75" x14ac:dyDescent="0.25">
      <c r="A3" s="2" t="s">
        <v>19</v>
      </c>
      <c r="B3" s="3" t="s">
        <v>1</v>
      </c>
      <c r="C3" s="3">
        <v>1</v>
      </c>
      <c r="D3" s="3" t="s">
        <v>4</v>
      </c>
      <c r="E3" s="3" t="s">
        <v>49</v>
      </c>
      <c r="F3" s="5" t="s">
        <v>71</v>
      </c>
      <c r="G3" s="7" t="s">
        <v>94</v>
      </c>
      <c r="H3" s="3" t="s">
        <v>107</v>
      </c>
    </row>
    <row r="4" spans="1:8" ht="15.75" x14ac:dyDescent="0.25">
      <c r="A4" s="2" t="s">
        <v>20</v>
      </c>
      <c r="B4" s="3" t="s">
        <v>0</v>
      </c>
      <c r="C4" s="3">
        <v>2</v>
      </c>
      <c r="D4" s="3" t="s">
        <v>12</v>
      </c>
      <c r="E4" s="3" t="s">
        <v>50</v>
      </c>
      <c r="F4" s="5" t="s">
        <v>72</v>
      </c>
      <c r="G4" s="7" t="s">
        <v>95</v>
      </c>
      <c r="H4" s="3" t="s">
        <v>108</v>
      </c>
    </row>
    <row r="5" spans="1:8" ht="30" x14ac:dyDescent="0.25">
      <c r="A5" s="2" t="s">
        <v>21</v>
      </c>
      <c r="B5" s="3" t="s">
        <v>2</v>
      </c>
      <c r="C5" s="3">
        <v>3</v>
      </c>
      <c r="D5" s="3" t="s">
        <v>38</v>
      </c>
      <c r="E5" s="3" t="s">
        <v>51</v>
      </c>
      <c r="F5" s="5" t="s">
        <v>73</v>
      </c>
      <c r="G5" s="7" t="s">
        <v>96</v>
      </c>
      <c r="H5" s="3" t="s">
        <v>109</v>
      </c>
    </row>
    <row r="6" spans="1:8" ht="15.75" x14ac:dyDescent="0.25">
      <c r="A6" s="2" t="s">
        <v>22</v>
      </c>
      <c r="B6" s="3" t="s">
        <v>23</v>
      </c>
      <c r="C6" s="3">
        <v>4</v>
      </c>
      <c r="D6" s="3" t="s">
        <v>13</v>
      </c>
      <c r="E6" s="3" t="s">
        <v>52</v>
      </c>
      <c r="F6" s="5" t="s">
        <v>74</v>
      </c>
      <c r="G6" s="7" t="s">
        <v>97</v>
      </c>
    </row>
    <row r="7" spans="1:8" ht="30" x14ac:dyDescent="0.25">
      <c r="A7" s="2" t="s">
        <v>24</v>
      </c>
      <c r="C7" s="3">
        <v>5</v>
      </c>
      <c r="D7" s="3" t="s">
        <v>14</v>
      </c>
      <c r="E7" s="3" t="s">
        <v>53</v>
      </c>
      <c r="F7" s="5" t="s">
        <v>75</v>
      </c>
      <c r="G7" s="7" t="s">
        <v>98</v>
      </c>
    </row>
    <row r="8" spans="1:8" ht="30" x14ac:dyDescent="0.25">
      <c r="A8" s="2" t="s">
        <v>25</v>
      </c>
      <c r="C8" s="3">
        <v>6</v>
      </c>
      <c r="D8" s="3" t="s">
        <v>69</v>
      </c>
      <c r="E8" s="3" t="s">
        <v>54</v>
      </c>
      <c r="F8" s="5" t="s">
        <v>76</v>
      </c>
      <c r="G8" s="7" t="s">
        <v>99</v>
      </c>
    </row>
    <row r="9" spans="1:8" ht="15.75" x14ac:dyDescent="0.25">
      <c r="A9" s="2"/>
      <c r="C9" s="3">
        <v>7</v>
      </c>
      <c r="D9" s="3" t="s">
        <v>15</v>
      </c>
      <c r="E9" s="3" t="s">
        <v>55</v>
      </c>
      <c r="F9" s="5" t="s">
        <v>77</v>
      </c>
      <c r="G9" s="7" t="s">
        <v>100</v>
      </c>
    </row>
    <row r="10" spans="1:8" ht="15.75" x14ac:dyDescent="0.25">
      <c r="A10" s="2"/>
      <c r="C10" s="3">
        <v>8</v>
      </c>
      <c r="D10" s="3" t="s">
        <v>16</v>
      </c>
      <c r="E10" s="3" t="s">
        <v>56</v>
      </c>
      <c r="F10" s="5" t="s">
        <v>78</v>
      </c>
      <c r="G10" s="7" t="s">
        <v>89</v>
      </c>
    </row>
    <row r="11" spans="1:8" ht="15.75" x14ac:dyDescent="0.25">
      <c r="A11" s="2"/>
      <c r="C11" s="3">
        <v>9</v>
      </c>
      <c r="D11" s="3" t="s">
        <v>39</v>
      </c>
      <c r="E11" s="3" t="s">
        <v>57</v>
      </c>
      <c r="F11" s="5" t="s">
        <v>79</v>
      </c>
      <c r="G11" s="7" t="s">
        <v>90</v>
      </c>
    </row>
    <row r="12" spans="1:8" ht="15.75" x14ac:dyDescent="0.25">
      <c r="A12" s="2"/>
      <c r="C12" s="3">
        <v>10</v>
      </c>
      <c r="D12" s="3" t="s">
        <v>40</v>
      </c>
      <c r="E12" s="3" t="s">
        <v>58</v>
      </c>
      <c r="F12" s="5" t="s">
        <v>80</v>
      </c>
      <c r="G12" s="7" t="s">
        <v>91</v>
      </c>
    </row>
    <row r="13" spans="1:8" ht="15.75" x14ac:dyDescent="0.25">
      <c r="A13" s="2"/>
      <c r="C13" s="3">
        <v>11</v>
      </c>
      <c r="D13" s="3" t="s">
        <v>41</v>
      </c>
      <c r="E13" s="3" t="s">
        <v>59</v>
      </c>
      <c r="F13" s="5" t="s">
        <v>81</v>
      </c>
      <c r="G13" s="7" t="s">
        <v>101</v>
      </c>
    </row>
    <row r="14" spans="1:8" ht="15.75" x14ac:dyDescent="0.25">
      <c r="A14" s="2"/>
      <c r="C14" s="3">
        <v>12</v>
      </c>
      <c r="D14" s="3" t="s">
        <v>42</v>
      </c>
      <c r="E14" s="3" t="s">
        <v>60</v>
      </c>
      <c r="F14" s="5" t="s">
        <v>82</v>
      </c>
      <c r="G14" s="7" t="s">
        <v>102</v>
      </c>
    </row>
    <row r="15" spans="1:8" ht="15.75" x14ac:dyDescent="0.25">
      <c r="A15" s="2"/>
      <c r="C15" s="3">
        <v>13</v>
      </c>
      <c r="D15" s="3" t="s">
        <v>43</v>
      </c>
      <c r="E15" s="3" t="s">
        <v>61</v>
      </c>
      <c r="F15" s="5" t="s">
        <v>83</v>
      </c>
      <c r="G15" s="7" t="s">
        <v>103</v>
      </c>
    </row>
    <row r="16" spans="1:8" ht="15.75" x14ac:dyDescent="0.25">
      <c r="A16" s="2"/>
      <c r="C16" s="3">
        <v>14</v>
      </c>
      <c r="D16" s="3" t="s">
        <v>44</v>
      </c>
      <c r="E16" s="3" t="s">
        <v>62</v>
      </c>
      <c r="F16" s="5" t="s">
        <v>84</v>
      </c>
      <c r="G16" s="7" t="s">
        <v>92</v>
      </c>
    </row>
    <row r="17" spans="1:7" ht="15.75" x14ac:dyDescent="0.25">
      <c r="A17" s="2"/>
      <c r="C17" s="3">
        <v>15</v>
      </c>
      <c r="D17" s="3" t="s">
        <v>45</v>
      </c>
      <c r="E17" s="3" t="s">
        <v>63</v>
      </c>
      <c r="F17" s="5" t="s">
        <v>85</v>
      </c>
      <c r="G17" s="7" t="s">
        <v>104</v>
      </c>
    </row>
    <row r="18" spans="1:7" ht="15.75" x14ac:dyDescent="0.25">
      <c r="A18" s="2"/>
      <c r="C18" s="3">
        <v>16</v>
      </c>
      <c r="D18" s="3" t="s">
        <v>46</v>
      </c>
      <c r="E18" s="3" t="s">
        <v>64</v>
      </c>
      <c r="F18" s="5" t="s">
        <v>86</v>
      </c>
      <c r="G18" s="7" t="s">
        <v>105</v>
      </c>
    </row>
    <row r="19" spans="1:7" ht="15.75" x14ac:dyDescent="0.25">
      <c r="A19" s="2"/>
      <c r="C19" s="3">
        <v>17</v>
      </c>
      <c r="D19" s="3" t="s">
        <v>47</v>
      </c>
      <c r="E19" s="3" t="s">
        <v>65</v>
      </c>
      <c r="F19" s="5" t="s">
        <v>87</v>
      </c>
    </row>
    <row r="20" spans="1:7" x14ac:dyDescent="0.25">
      <c r="A20" s="2"/>
      <c r="C20" s="3">
        <v>18</v>
      </c>
      <c r="D20" s="3" t="s">
        <v>48</v>
      </c>
      <c r="E20" s="3" t="s">
        <v>66</v>
      </c>
    </row>
    <row r="21" spans="1:7" x14ac:dyDescent="0.25">
      <c r="A21" s="2"/>
      <c r="C21" s="3">
        <v>19</v>
      </c>
      <c r="D21" s="3" t="s">
        <v>67</v>
      </c>
      <c r="E21" s="3" t="s">
        <v>68</v>
      </c>
    </row>
    <row r="22" spans="1:7" x14ac:dyDescent="0.25">
      <c r="A22" s="2"/>
    </row>
    <row r="23" spans="1:7" x14ac:dyDescent="0.25">
      <c r="A23" s="2"/>
    </row>
    <row r="24" spans="1:7" ht="15" customHeight="1" x14ac:dyDescent="0.25">
      <c r="A24" s="76" t="s">
        <v>26</v>
      </c>
      <c r="B24" s="76"/>
      <c r="C24" s="76"/>
      <c r="D24" s="76"/>
      <c r="E24" s="76"/>
      <c r="F24" s="76"/>
      <c r="G24" s="76"/>
    </row>
    <row r="25" spans="1:7" x14ac:dyDescent="0.25">
      <c r="A25" s="2"/>
    </row>
    <row r="26" spans="1:7" x14ac:dyDescent="0.25">
      <c r="A26" s="2"/>
    </row>
    <row r="27" spans="1:7" x14ac:dyDescent="0.25">
      <c r="A27" s="2"/>
    </row>
    <row r="28" spans="1:7" x14ac:dyDescent="0.25">
      <c r="A28" s="2"/>
    </row>
    <row r="29" spans="1:7" x14ac:dyDescent="0.25">
      <c r="A29" s="2"/>
    </row>
    <row r="30" spans="1:7" x14ac:dyDescent="0.25">
      <c r="A30" s="2"/>
    </row>
    <row r="31" spans="1:7" x14ac:dyDescent="0.25">
      <c r="A31" s="2"/>
    </row>
    <row r="32" spans="1:7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</sheetData>
  <mergeCells count="1">
    <mergeCell ref="A24:G2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6A7903FF-43CA-4EF4-8733-986C611BB3FA}">
  <ds:schemaRefs/>
</ds:datastoreItem>
</file>

<file path=customXml/itemProps2.xml><?xml version="1.0" encoding="utf-8"?>
<ds:datastoreItem xmlns:ds="http://schemas.openxmlformats.org/officeDocument/2006/customXml" ds:itemID="{20AAFF66-D737-4DC6-BB1B-47C96FD47A02}">
  <ds:schemaRefs/>
</ds:datastoreItem>
</file>

<file path=customXml/itemProps3.xml><?xml version="1.0" encoding="utf-8"?>
<ds:datastoreItem xmlns:ds="http://schemas.openxmlformats.org/officeDocument/2006/customXml" ds:itemID="{17E04094-6054-40E2-8220-2109D67866E4}">
  <ds:schemaRefs/>
</ds:datastoreItem>
</file>

<file path=customXml/itemProps4.xml><?xml version="1.0" encoding="utf-8"?>
<ds:datastoreItem xmlns:ds="http://schemas.openxmlformats.org/officeDocument/2006/customXml" ds:itemID="{BEA3D97B-C0D3-42E9-996B-18F00F911D75}">
  <ds:schemaRefs/>
</ds:datastoreItem>
</file>

<file path=customXml/itemProps5.xml><?xml version="1.0" encoding="utf-8"?>
<ds:datastoreItem xmlns:ds="http://schemas.openxmlformats.org/officeDocument/2006/customXml" ds:itemID="{EBABEC9E-293B-4251-9424-B428B02908ED}">
  <ds:schemaRefs/>
</ds:datastoreItem>
</file>

<file path=customXml/itemProps6.xml><?xml version="1.0" encoding="utf-8"?>
<ds:datastoreItem xmlns:ds="http://schemas.openxmlformats.org/officeDocument/2006/customXml" ds:itemID="{70CEF043-C7FD-4970-90DE-7589F1DB3A8C}">
  <ds:schemaRefs/>
</ds:datastoreItem>
</file>

<file path=customXml/itemProps7.xml><?xml version="1.0" encoding="utf-8"?>
<ds:datastoreItem xmlns:ds="http://schemas.openxmlformats.org/officeDocument/2006/customXml" ds:itemID="{6A97D701-4451-458F-B778-9FDDF83254E0}">
  <ds:schemaRefs/>
</ds:datastoreItem>
</file>

<file path=customXml/itemProps8.xml><?xml version="1.0" encoding="utf-8"?>
<ds:datastoreItem xmlns:ds="http://schemas.openxmlformats.org/officeDocument/2006/customXml" ds:itemID="{F4D77919-4FDB-4B3B-8F7F-293CE3B01968}">
  <ds:schemaRefs/>
</ds:datastoreItem>
</file>

<file path=customXml/itemProps9.xml><?xml version="1.0" encoding="utf-8"?>
<ds:datastoreItem xmlns:ds="http://schemas.openxmlformats.org/officeDocument/2006/customXml" ds:itemID="{2BCDC1A0-F94A-4D93-BE9C-8E6F572D896D}">
  <ds:schemaRefs/>
</ds:datastoreItem>
</file>

<file path=customXml/itemProps10.xml><?xml version="1.0" encoding="utf-8"?>
<ds:datastoreItem xmlns:ds="http://schemas.openxmlformats.org/officeDocument/2006/customXml" ds:itemID="{A1F28A7E-05C9-4541-A73D-F29501D61F2F}">
  <ds:schemaRefs/>
</ds:datastoreItem>
</file>

<file path=customXml/itemProps11.xml><?xml version="1.0" encoding="utf-8"?>
<ds:datastoreItem xmlns:ds="http://schemas.openxmlformats.org/officeDocument/2006/customXml" ds:itemID="{44C11FA6-9530-446F-B5AE-CDA39994B128}">
  <ds:schemaRefs/>
</ds:datastoreItem>
</file>

<file path=customXml/itemProps12.xml><?xml version="1.0" encoding="utf-8"?>
<ds:datastoreItem xmlns:ds="http://schemas.openxmlformats.org/officeDocument/2006/customXml" ds:itemID="{C4D1030B-04EE-4470-8E2A-E480D0DBD897}">
  <ds:schemaRefs/>
</ds:datastoreItem>
</file>

<file path=customXml/itemProps13.xml><?xml version="1.0" encoding="utf-8"?>
<ds:datastoreItem xmlns:ds="http://schemas.openxmlformats.org/officeDocument/2006/customXml" ds:itemID="{55491680-7134-4E8C-8625-C46F744A2A08}">
  <ds:schemaRefs/>
</ds:datastoreItem>
</file>

<file path=customXml/itemProps14.xml><?xml version="1.0" encoding="utf-8"?>
<ds:datastoreItem xmlns:ds="http://schemas.openxmlformats.org/officeDocument/2006/customXml" ds:itemID="{7BA9B3BC-5183-41DB-897A-4C724B6A1ACA}">
  <ds:schemaRefs/>
</ds:datastoreItem>
</file>

<file path=customXml/itemProps15.xml><?xml version="1.0" encoding="utf-8"?>
<ds:datastoreItem xmlns:ds="http://schemas.openxmlformats.org/officeDocument/2006/customXml" ds:itemID="{788798DE-821F-49FF-BBD7-C8526AAC2525}">
  <ds:schemaRefs/>
</ds:datastoreItem>
</file>

<file path=customXml/itemProps16.xml><?xml version="1.0" encoding="utf-8"?>
<ds:datastoreItem xmlns:ds="http://schemas.openxmlformats.org/officeDocument/2006/customXml" ds:itemID="{295AE5B8-3F71-4CB2-8B42-C9F5624AF586}">
  <ds:schemaRefs/>
</ds:datastoreItem>
</file>

<file path=customXml/itemProps17.xml><?xml version="1.0" encoding="utf-8"?>
<ds:datastoreItem xmlns:ds="http://schemas.openxmlformats.org/officeDocument/2006/customXml" ds:itemID="{F6BE4F6A-F54B-4F6B-9317-15666045E60A}">
  <ds:schemaRefs/>
</ds:datastoreItem>
</file>

<file path=customXml/itemProps18.xml><?xml version="1.0" encoding="utf-8"?>
<ds:datastoreItem xmlns:ds="http://schemas.openxmlformats.org/officeDocument/2006/customXml" ds:itemID="{712244B9-838A-4248-B7A3-6048A2D3AE8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6</vt:i4>
      </vt:variant>
    </vt:vector>
  </HeadingPairs>
  <TitlesOfParts>
    <vt:vector size="9" baseType="lpstr">
      <vt:lpstr>PlanPlurianual de inversiones</vt:lpstr>
      <vt:lpstr>TD2020</vt:lpstr>
      <vt:lpstr>Listas</vt:lpstr>
      <vt:lpstr>'TD2020'!Programa</vt:lpstr>
      <vt:lpstr>Programa</vt:lpstr>
      <vt:lpstr>'TD2020'!Sector_PDM</vt:lpstr>
      <vt:lpstr>Sector_PDM</vt:lpstr>
      <vt:lpstr>'PlanPlurianual de inversiones'!Títulos_a_imprimir</vt:lpstr>
      <vt:lpstr>'TD2020'!Títulos_a_imprimir</vt:lpstr>
    </vt:vector>
  </TitlesOfParts>
  <Company>casa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Acción Territorial SAS</dc:creator>
  <cp:lastModifiedBy>Dorian Guisao Lopez</cp:lastModifiedBy>
  <cp:lastPrinted>2016-10-06T02:21:47Z</cp:lastPrinted>
  <dcterms:created xsi:type="dcterms:W3CDTF">2016-04-18T18:56:20Z</dcterms:created>
  <dcterms:modified xsi:type="dcterms:W3CDTF">2020-09-04T19:33:28Z</dcterms:modified>
</cp:coreProperties>
</file>