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hidePivotFieldList="1" defaultThemeVersion="166925"/>
  <mc:AlternateContent xmlns:mc="http://schemas.openxmlformats.org/markup-compatibility/2006">
    <mc:Choice Requires="x15">
      <x15ac:absPath xmlns:x15ac="http://schemas.microsoft.com/office/spreadsheetml/2010/11/ac" url="C:\Users\SilvanaNobre\Dropbox\SilvanaDocs\Doutorado\Tesis\"/>
    </mc:Choice>
  </mc:AlternateContent>
  <xr:revisionPtr revIDLastSave="0" documentId="13_ncr:1_{6EC7E8D5-E5E9-4B80-88C2-F521F1D1FB90}" xr6:coauthVersionLast="45" xr6:coauthVersionMax="45" xr10:uidLastSave="{00000000-0000-0000-0000-000000000000}"/>
  <bookViews>
    <workbookView xWindow="3750" yWindow="420" windowWidth="22800" windowHeight="14010" firstSheet="3" activeTab="5" xr2:uid="{AFD146DC-3DD8-4BC3-BF7E-95F5BE7739A2}"/>
  </bookViews>
  <sheets>
    <sheet name="Pulp" sheetId="1" r:id="rId1"/>
    <sheet name="Saligna" sheetId="4" r:id="rId2"/>
    <sheet name="Foelkel" sheetId="3" r:id="rId3"/>
    <sheet name="productionTab" sheetId="5" r:id="rId4"/>
    <sheet name="ArticleTable" sheetId="2" r:id="rId5"/>
    <sheet name="FirstResults" sheetId="6" r:id="rId6"/>
    <sheet name="Pwriter" sheetId="15" r:id="rId7"/>
    <sheet name="Initial Area" sheetId="10" r:id="rId8"/>
    <sheet name="Densities" sheetId="8" r:id="rId9"/>
    <sheet name="DecisionVariables" sheetId="9" r:id="rId10"/>
    <sheet name="FinalResults" sheetId="7" r:id="rId11"/>
    <sheet name="payoffMatrix" sheetId="11" r:id="rId12"/>
    <sheet name="GraphMatGen" sheetId="12" r:id="rId13"/>
    <sheet name="GraphAge" sheetId="13" r:id="rId14"/>
    <sheet name="Pareto" sheetId="14" r:id="rId15"/>
  </sheets>
  <definedNames>
    <definedName name="_xlnm._FilterDatabase" localSheetId="4" hidden="1">ArticleTable!$A$2:$L$114</definedName>
    <definedName name="_xlnm._FilterDatabase" localSheetId="9" hidden="1">DecisionVariables!$A$1:$J$212</definedName>
    <definedName name="_xlnm._FilterDatabase" localSheetId="3" hidden="1">productionTab!$B$1:$N$55</definedName>
    <definedName name="_xlnm._FilterDatabase" localSheetId="0" hidden="1">Pulp!$O$2:$Q$58</definedName>
    <definedName name="Slicer_Age">#N/A</definedName>
    <definedName name="Slicer_idResult">#N/A</definedName>
    <definedName name="Slicer_tType">#N/A</definedName>
  </definedNames>
  <calcPr calcId="191029"/>
  <pivotCaches>
    <pivotCache cacheId="0" r:id="rId16"/>
    <pivotCache cacheId="1" r:id="rId17"/>
  </pivotCaches>
  <extLs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26" i="4" l="1"/>
  <c r="AF26" i="4" s="1"/>
  <c r="AB27" i="4"/>
  <c r="AC27" i="4"/>
  <c r="AE27" i="4" s="1"/>
  <c r="AF27" i="4" s="1"/>
  <c r="AD27" i="4"/>
  <c r="AB28" i="4"/>
  <c r="AE28" i="4" s="1"/>
  <c r="AF28" i="4" s="1"/>
  <c r="AC28" i="4"/>
  <c r="AD28" i="4"/>
  <c r="AC26" i="4"/>
  <c r="AD26" i="4"/>
  <c r="AB26" i="4"/>
  <c r="K436" i="13" l="1"/>
  <c r="J436" i="13"/>
  <c r="J437" i="13"/>
  <c r="J438" i="13"/>
  <c r="J439" i="13"/>
  <c r="J440" i="13"/>
  <c r="J441" i="13"/>
  <c r="J442" i="13"/>
  <c r="J443" i="13"/>
  <c r="J444" i="13"/>
  <c r="J445" i="13"/>
  <c r="J446" i="13"/>
  <c r="J447" i="13"/>
  <c r="J448" i="13"/>
  <c r="J449" i="13"/>
  <c r="J450" i="13"/>
  <c r="J451" i="13"/>
  <c r="J452" i="13"/>
  <c r="J453" i="13"/>
  <c r="J454" i="13"/>
  <c r="J455" i="13"/>
  <c r="J456" i="13"/>
  <c r="J457" i="13"/>
  <c r="J458" i="13"/>
  <c r="J459" i="13"/>
  <c r="J460" i="13"/>
  <c r="J461" i="13"/>
  <c r="J462" i="13"/>
  <c r="J463" i="13"/>
  <c r="J464" i="13"/>
  <c r="J465" i="13"/>
  <c r="J466" i="13"/>
  <c r="J467" i="13"/>
  <c r="J468" i="13"/>
  <c r="J469" i="13"/>
  <c r="J470" i="13"/>
  <c r="J471" i="13"/>
  <c r="J472" i="13"/>
  <c r="J473" i="13"/>
  <c r="J474" i="13"/>
  <c r="J475" i="13"/>
  <c r="J476" i="13"/>
  <c r="J477" i="13"/>
  <c r="J478" i="13"/>
  <c r="J479" i="13"/>
  <c r="J480" i="13"/>
  <c r="J481" i="13"/>
  <c r="J482" i="13"/>
  <c r="J483" i="13"/>
  <c r="J484" i="13"/>
  <c r="J485" i="13"/>
  <c r="J486" i="13"/>
  <c r="J487" i="13"/>
  <c r="J488" i="13"/>
  <c r="J489" i="13"/>
  <c r="J490" i="13"/>
  <c r="J491" i="13"/>
  <c r="J492" i="13"/>
  <c r="J493" i="13"/>
  <c r="J494" i="13"/>
  <c r="J495" i="13"/>
  <c r="J496" i="13"/>
  <c r="J497" i="13"/>
  <c r="J498" i="13"/>
  <c r="J499" i="13"/>
  <c r="J500" i="13"/>
  <c r="J501" i="13"/>
  <c r="J502" i="13"/>
  <c r="J503" i="13"/>
  <c r="J504" i="13"/>
  <c r="J505" i="13"/>
  <c r="J506" i="13"/>
  <c r="J507" i="13"/>
  <c r="J508" i="13"/>
  <c r="J509" i="13"/>
  <c r="J510" i="13"/>
  <c r="J511" i="13"/>
  <c r="J512" i="13"/>
  <c r="J513" i="13"/>
  <c r="J514" i="13"/>
  <c r="J515" i="13"/>
  <c r="J516" i="13"/>
  <c r="J517" i="13"/>
  <c r="J518" i="13"/>
  <c r="J519" i="13"/>
  <c r="J520" i="13"/>
  <c r="J521" i="13"/>
  <c r="J522" i="13"/>
  <c r="J523" i="13"/>
  <c r="J524" i="13"/>
  <c r="J525" i="13"/>
  <c r="J526" i="13"/>
  <c r="J527" i="13"/>
  <c r="J528" i="13"/>
  <c r="J529" i="13"/>
  <c r="J530" i="13"/>
  <c r="J531" i="13"/>
  <c r="J532" i="13"/>
  <c r="J533" i="13"/>
  <c r="J534" i="13"/>
  <c r="J535" i="13"/>
  <c r="J536" i="13"/>
  <c r="J537" i="13"/>
  <c r="J538" i="13"/>
  <c r="J539" i="13"/>
  <c r="J540" i="13"/>
  <c r="J541" i="13"/>
  <c r="J542" i="13"/>
  <c r="J543" i="13"/>
  <c r="J544" i="13"/>
  <c r="J545" i="13"/>
  <c r="J546" i="13"/>
  <c r="J547" i="13"/>
  <c r="J548" i="13"/>
  <c r="J549" i="13"/>
  <c r="J550" i="13"/>
  <c r="J551" i="13"/>
  <c r="J552" i="13"/>
  <c r="J553" i="13"/>
  <c r="J554" i="13"/>
  <c r="J555" i="13"/>
  <c r="J556" i="13"/>
  <c r="J557" i="13"/>
  <c r="J558" i="13"/>
  <c r="J559" i="13"/>
  <c r="J560" i="13"/>
  <c r="J561" i="13"/>
  <c r="J562" i="13"/>
  <c r="J563" i="13"/>
  <c r="J564" i="13"/>
  <c r="J565" i="13"/>
  <c r="J566" i="13"/>
  <c r="J567" i="13"/>
  <c r="J568" i="13"/>
  <c r="J569" i="13"/>
  <c r="J570" i="13"/>
  <c r="J571" i="13"/>
  <c r="J572" i="13"/>
  <c r="J573" i="13"/>
  <c r="J574" i="13"/>
  <c r="J575" i="13"/>
  <c r="J576" i="13"/>
  <c r="J577" i="13"/>
  <c r="J578" i="13"/>
  <c r="J579" i="13"/>
  <c r="J580" i="13"/>
  <c r="J581" i="13"/>
  <c r="J582" i="13"/>
  <c r="J583" i="13"/>
  <c r="J584" i="13"/>
  <c r="J585" i="13"/>
  <c r="J586" i="13"/>
  <c r="J587" i="13"/>
  <c r="J588" i="13"/>
  <c r="J589" i="13"/>
  <c r="J590" i="13"/>
  <c r="J591" i="13"/>
  <c r="J592" i="13"/>
  <c r="J593" i="13"/>
  <c r="J594" i="13"/>
  <c r="J595" i="13"/>
  <c r="J596" i="13"/>
  <c r="J597" i="13"/>
  <c r="J598" i="13"/>
  <c r="J599" i="13"/>
  <c r="J600" i="13"/>
  <c r="J601" i="13"/>
  <c r="J602" i="13"/>
  <c r="J603" i="13"/>
  <c r="J604" i="13"/>
  <c r="J605" i="13"/>
  <c r="J606" i="13"/>
  <c r="J607" i="13"/>
  <c r="J608" i="13"/>
  <c r="J609" i="13"/>
  <c r="J610" i="13"/>
  <c r="J611" i="13"/>
  <c r="J612" i="13"/>
  <c r="J613" i="13"/>
  <c r="J614" i="13"/>
  <c r="J615" i="13"/>
  <c r="J616" i="13"/>
  <c r="J617" i="13"/>
  <c r="J618" i="13"/>
  <c r="J619" i="13"/>
  <c r="J620" i="13"/>
  <c r="J621" i="13"/>
  <c r="J622" i="13"/>
  <c r="J623" i="13"/>
  <c r="J624" i="13"/>
  <c r="J625" i="13"/>
  <c r="J626" i="13"/>
  <c r="J627" i="13"/>
  <c r="J628" i="13"/>
  <c r="J629" i="13"/>
  <c r="J630" i="13"/>
  <c r="J631" i="13"/>
  <c r="J632" i="13"/>
  <c r="J633" i="13"/>
  <c r="J634" i="13"/>
  <c r="J635" i="13"/>
  <c r="J636" i="13"/>
  <c r="J637" i="13"/>
  <c r="J638" i="13"/>
  <c r="J639" i="13"/>
  <c r="J640" i="13"/>
  <c r="J641" i="13"/>
  <c r="J642" i="13"/>
  <c r="J643" i="13"/>
  <c r="J644" i="13"/>
  <c r="J645" i="13"/>
  <c r="J646" i="13"/>
  <c r="J647" i="13"/>
  <c r="K437" i="13"/>
  <c r="K438" i="13"/>
  <c r="K439" i="13"/>
  <c r="K440" i="13"/>
  <c r="K441" i="13"/>
  <c r="K442" i="13"/>
  <c r="K443" i="13"/>
  <c r="K444" i="13"/>
  <c r="K445" i="13"/>
  <c r="K446" i="13"/>
  <c r="K447" i="13"/>
  <c r="K448" i="13"/>
  <c r="K449" i="13"/>
  <c r="K450" i="13"/>
  <c r="K451" i="13"/>
  <c r="K452" i="13"/>
  <c r="K453" i="13"/>
  <c r="BH4" i="13"/>
  <c r="BH5" i="13"/>
  <c r="BH6" i="13"/>
  <c r="BH7" i="13"/>
  <c r="BH8" i="13"/>
  <c r="BH9" i="13"/>
  <c r="BH10" i="13"/>
  <c r="BH11" i="13"/>
  <c r="BH12" i="13"/>
  <c r="BH13" i="13"/>
  <c r="BH14" i="13"/>
  <c r="BH15" i="13"/>
  <c r="BH16" i="13"/>
  <c r="BH17" i="13"/>
  <c r="BH18" i="13"/>
  <c r="BH19" i="13"/>
  <c r="BH20" i="13"/>
  <c r="BH21" i="13"/>
  <c r="BH22" i="13"/>
  <c r="BH23" i="13"/>
  <c r="BH24" i="13"/>
  <c r="BH25" i="13"/>
  <c r="BH26" i="13"/>
  <c r="BH27" i="13"/>
  <c r="BH28" i="13"/>
  <c r="BH29" i="13"/>
  <c r="BH30" i="13"/>
  <c r="BH31" i="13"/>
  <c r="BH32" i="13"/>
  <c r="BH33" i="13"/>
  <c r="BH34" i="13"/>
  <c r="BH35" i="13"/>
  <c r="BH36" i="13"/>
  <c r="BH37" i="13"/>
  <c r="BH38" i="13"/>
  <c r="BH39" i="13"/>
  <c r="BH40" i="13"/>
  <c r="BH41" i="13"/>
  <c r="BH42" i="13"/>
  <c r="BH43" i="13"/>
  <c r="BH44" i="13"/>
  <c r="BH45" i="13"/>
  <c r="BH46" i="13"/>
  <c r="BH47" i="13"/>
  <c r="BH48" i="13"/>
  <c r="BH49" i="13"/>
  <c r="BH50" i="13"/>
  <c r="BH51" i="13"/>
  <c r="BH52" i="13"/>
  <c r="BH53" i="13"/>
  <c r="BH54" i="13"/>
  <c r="BH55" i="13"/>
  <c r="BH56" i="13"/>
  <c r="BH57" i="13"/>
  <c r="BH58" i="13"/>
  <c r="BH59" i="13"/>
  <c r="BH60" i="13"/>
  <c r="BH61" i="13"/>
  <c r="BH62" i="13"/>
  <c r="BH63" i="13"/>
  <c r="BH64" i="13"/>
  <c r="BH65" i="13"/>
  <c r="BH66" i="13"/>
  <c r="BH67" i="13"/>
  <c r="BH68" i="13"/>
  <c r="BH69" i="13"/>
  <c r="BH70" i="13"/>
  <c r="BH71" i="13"/>
  <c r="BH72" i="13"/>
  <c r="BH73" i="13"/>
  <c r="BH74" i="13"/>
  <c r="BH75" i="13"/>
  <c r="BH76" i="13"/>
  <c r="BH77" i="13"/>
  <c r="BH78" i="13"/>
  <c r="BH79" i="13"/>
  <c r="BH80" i="13"/>
  <c r="BH81" i="13"/>
  <c r="BH82" i="13"/>
  <c r="BH83" i="13"/>
  <c r="BH84" i="13"/>
  <c r="BH85" i="13"/>
  <c r="BH86" i="13"/>
  <c r="BH87" i="13"/>
  <c r="BH88" i="13"/>
  <c r="BH89" i="13"/>
  <c r="BH90" i="13"/>
  <c r="BH91" i="13"/>
  <c r="BH92" i="13"/>
  <c r="BH93" i="13"/>
  <c r="BH94" i="13"/>
  <c r="BH95" i="13"/>
  <c r="BH96" i="13"/>
  <c r="BH97" i="13"/>
  <c r="BH98" i="13"/>
  <c r="BH99" i="13"/>
  <c r="BH100" i="13"/>
  <c r="BH101" i="13"/>
  <c r="BH102" i="13"/>
  <c r="BH103" i="13"/>
  <c r="BH104" i="13"/>
  <c r="BH105" i="13"/>
  <c r="BH106" i="13"/>
  <c r="BH107" i="13"/>
  <c r="BH108" i="13"/>
  <c r="BH109" i="13"/>
  <c r="BH110" i="13"/>
  <c r="BH111" i="13"/>
  <c r="BH112" i="13"/>
  <c r="BH113" i="13"/>
  <c r="BH114" i="13"/>
  <c r="BH115" i="13"/>
  <c r="BH116" i="13"/>
  <c r="BH117" i="13"/>
  <c r="BH118" i="13"/>
  <c r="BH119" i="13"/>
  <c r="BH120" i="13"/>
  <c r="BH121" i="13"/>
  <c r="BH122" i="13"/>
  <c r="BH123" i="13"/>
  <c r="BH124" i="13"/>
  <c r="BH125" i="13"/>
  <c r="BH126" i="13"/>
  <c r="BH127" i="13"/>
  <c r="BH128" i="13"/>
  <c r="BH129" i="13"/>
  <c r="BH130" i="13"/>
  <c r="BH131" i="13"/>
  <c r="BH132" i="13"/>
  <c r="BH133" i="13"/>
  <c r="BH134" i="13"/>
  <c r="BH135" i="13"/>
  <c r="BH136" i="13"/>
  <c r="BH137" i="13"/>
  <c r="BH138" i="13"/>
  <c r="BH139" i="13"/>
  <c r="BH140" i="13"/>
  <c r="BH141" i="13"/>
  <c r="BH142" i="13"/>
  <c r="BH143" i="13"/>
  <c r="BH144" i="13"/>
  <c r="BH145" i="13"/>
  <c r="BH146" i="13"/>
  <c r="BH147" i="13"/>
  <c r="BH148" i="13"/>
  <c r="BH149" i="13"/>
  <c r="BH150" i="13"/>
  <c r="BH151" i="13"/>
  <c r="BH152" i="13"/>
  <c r="BH153" i="13"/>
  <c r="BH154" i="13"/>
  <c r="BH155" i="13"/>
  <c r="BH156" i="13"/>
  <c r="BH157" i="13"/>
  <c r="BH158" i="13"/>
  <c r="BH159" i="13"/>
  <c r="BH160" i="13"/>
  <c r="BH161" i="13"/>
  <c r="BH162" i="13"/>
  <c r="BH163" i="13"/>
  <c r="BH164" i="13"/>
  <c r="BH165" i="13"/>
  <c r="BH166" i="13"/>
  <c r="BH167" i="13"/>
  <c r="BH168" i="13"/>
  <c r="BH169" i="13"/>
  <c r="BH170" i="13"/>
  <c r="BH171" i="13"/>
  <c r="BH172" i="13"/>
  <c r="BH173" i="13"/>
  <c r="BH174" i="13"/>
  <c r="BH175" i="13"/>
  <c r="BH176" i="13"/>
  <c r="BH177" i="13"/>
  <c r="BH178" i="13"/>
  <c r="BH179" i="13"/>
  <c r="BH180" i="13"/>
  <c r="BH181" i="13"/>
  <c r="BH182" i="13"/>
  <c r="BH183" i="13"/>
  <c r="BH184" i="13"/>
  <c r="BH185" i="13"/>
  <c r="BH186" i="13"/>
  <c r="BH187" i="13"/>
  <c r="BH188" i="13"/>
  <c r="BH189" i="13"/>
  <c r="BH190" i="13"/>
  <c r="BH191" i="13"/>
  <c r="BH192" i="13"/>
  <c r="BH193" i="13"/>
  <c r="BH194" i="13"/>
  <c r="BH195" i="13"/>
  <c r="BH196" i="13"/>
  <c r="BH197" i="13"/>
  <c r="BH198" i="13"/>
  <c r="BH199" i="13"/>
  <c r="BH200" i="13"/>
  <c r="BH201" i="13"/>
  <c r="BH202" i="13"/>
  <c r="BH203" i="13"/>
  <c r="BH204" i="13"/>
  <c r="BH205" i="13"/>
  <c r="BH206" i="13"/>
  <c r="BH207" i="13"/>
  <c r="BH208" i="13"/>
  <c r="BH209" i="13"/>
  <c r="BH210" i="13"/>
  <c r="BH211" i="13"/>
  <c r="BH212" i="13"/>
  <c r="BH213" i="13"/>
  <c r="BH214" i="13"/>
  <c r="BH3" i="13"/>
  <c r="BN4" i="13"/>
  <c r="BN5" i="13"/>
  <c r="BN6" i="13"/>
  <c r="BN7" i="13"/>
  <c r="BN8" i="13"/>
  <c r="BN9" i="13"/>
  <c r="BN10" i="13"/>
  <c r="BN11" i="13"/>
  <c r="BN12" i="13"/>
  <c r="BN13" i="13"/>
  <c r="BN14" i="13"/>
  <c r="BN15" i="13"/>
  <c r="BN16" i="13"/>
  <c r="BN17" i="13"/>
  <c r="BN18" i="13"/>
  <c r="BN19" i="13"/>
  <c r="BN20" i="13"/>
  <c r="BN21" i="13"/>
  <c r="BN22" i="13"/>
  <c r="BN23" i="13"/>
  <c r="BN24" i="13"/>
  <c r="BN25" i="13"/>
  <c r="BN26" i="13"/>
  <c r="BN27" i="13"/>
  <c r="BN28" i="13"/>
  <c r="BN29" i="13"/>
  <c r="BN30" i="13"/>
  <c r="BN31" i="13"/>
  <c r="BN32" i="13"/>
  <c r="BN33" i="13"/>
  <c r="BN34" i="13"/>
  <c r="BN35" i="13"/>
  <c r="BN36" i="13"/>
  <c r="BN37" i="13"/>
  <c r="BN38" i="13"/>
  <c r="BN39" i="13"/>
  <c r="BN40" i="13"/>
  <c r="BN41" i="13"/>
  <c r="BN42" i="13"/>
  <c r="BN43" i="13"/>
  <c r="BN44" i="13"/>
  <c r="BN45" i="13"/>
  <c r="BN46" i="13"/>
  <c r="BN47" i="13"/>
  <c r="BN48" i="13"/>
  <c r="BN49" i="13"/>
  <c r="BN50" i="13"/>
  <c r="BN51" i="13"/>
  <c r="BN52" i="13"/>
  <c r="BN53" i="13"/>
  <c r="BN54" i="13"/>
  <c r="BN55" i="13"/>
  <c r="BN56" i="13"/>
  <c r="BN57" i="13"/>
  <c r="BN58" i="13"/>
  <c r="BN59" i="13"/>
  <c r="BN60" i="13"/>
  <c r="BN61" i="13"/>
  <c r="BN62" i="13"/>
  <c r="BN63" i="13"/>
  <c r="BN64" i="13"/>
  <c r="BN65" i="13"/>
  <c r="BN66" i="13"/>
  <c r="BN67" i="13"/>
  <c r="BN68" i="13"/>
  <c r="BN69" i="13"/>
  <c r="BN70" i="13"/>
  <c r="BN71" i="13"/>
  <c r="BN72" i="13"/>
  <c r="BN73" i="13"/>
  <c r="BN74" i="13"/>
  <c r="BN75" i="13"/>
  <c r="BN76" i="13"/>
  <c r="BN77" i="13"/>
  <c r="BN78" i="13"/>
  <c r="BN79" i="13"/>
  <c r="BN80" i="13"/>
  <c r="BN81" i="13"/>
  <c r="BN82" i="13"/>
  <c r="BN83" i="13"/>
  <c r="BN84" i="13"/>
  <c r="BN85" i="13"/>
  <c r="BN86" i="13"/>
  <c r="BN87" i="13"/>
  <c r="BN88" i="13"/>
  <c r="BN89" i="13"/>
  <c r="BN90" i="13"/>
  <c r="BN91" i="13"/>
  <c r="BN92" i="13"/>
  <c r="BN93" i="13"/>
  <c r="BN94" i="13"/>
  <c r="BN95" i="13"/>
  <c r="BN96" i="13"/>
  <c r="BN97" i="13"/>
  <c r="BN98" i="13"/>
  <c r="BN99" i="13"/>
  <c r="BN100" i="13"/>
  <c r="BN101" i="13"/>
  <c r="BN102" i="13"/>
  <c r="BN103" i="13"/>
  <c r="BN104" i="13"/>
  <c r="BN105" i="13"/>
  <c r="BN106" i="13"/>
  <c r="BN107" i="13"/>
  <c r="BN108" i="13"/>
  <c r="BN109" i="13"/>
  <c r="BN110" i="13"/>
  <c r="BN111" i="13"/>
  <c r="BN112" i="13"/>
  <c r="BN113" i="13"/>
  <c r="BN114" i="13"/>
  <c r="BN115" i="13"/>
  <c r="BN116" i="13"/>
  <c r="BN117" i="13"/>
  <c r="BN118" i="13"/>
  <c r="BN119" i="13"/>
  <c r="BN120" i="13"/>
  <c r="BN121" i="13"/>
  <c r="BN122" i="13"/>
  <c r="BN123" i="13"/>
  <c r="BN124" i="13"/>
  <c r="BN125" i="13"/>
  <c r="BN126" i="13"/>
  <c r="BN127" i="13"/>
  <c r="BN128" i="13"/>
  <c r="BN129" i="13"/>
  <c r="BN130" i="13"/>
  <c r="BN131" i="13"/>
  <c r="BN132" i="13"/>
  <c r="BN133" i="13"/>
  <c r="BN134" i="13"/>
  <c r="BN135" i="13"/>
  <c r="BN136" i="13"/>
  <c r="BN137" i="13"/>
  <c r="BN138" i="13"/>
  <c r="BN139" i="13"/>
  <c r="BN140" i="13"/>
  <c r="BN141" i="13"/>
  <c r="BN142" i="13"/>
  <c r="BN143" i="13"/>
  <c r="BN144" i="13"/>
  <c r="BN145" i="13"/>
  <c r="BN146" i="13"/>
  <c r="BN147" i="13"/>
  <c r="BN148" i="13"/>
  <c r="BN149" i="13"/>
  <c r="BN150" i="13"/>
  <c r="BN151" i="13"/>
  <c r="BN152" i="13"/>
  <c r="BN153" i="13"/>
  <c r="BN154" i="13"/>
  <c r="BN155" i="13"/>
  <c r="BN156" i="13"/>
  <c r="BN157" i="13"/>
  <c r="BN158" i="13"/>
  <c r="BN159" i="13"/>
  <c r="BN160" i="13"/>
  <c r="BN161" i="13"/>
  <c r="BN162" i="13"/>
  <c r="BN163" i="13"/>
  <c r="BN164" i="13"/>
  <c r="BN165" i="13"/>
  <c r="BN166" i="13"/>
  <c r="BN167" i="13"/>
  <c r="BN168" i="13"/>
  <c r="BN169" i="13"/>
  <c r="BN170" i="13"/>
  <c r="BN171" i="13"/>
  <c r="BN172" i="13"/>
  <c r="BN173" i="13"/>
  <c r="BN174" i="13"/>
  <c r="BN175" i="13"/>
  <c r="BN176" i="13"/>
  <c r="BN177" i="13"/>
  <c r="BN178" i="13"/>
  <c r="BN179" i="13"/>
  <c r="BN180" i="13"/>
  <c r="BN181" i="13"/>
  <c r="BN182" i="13"/>
  <c r="BN183" i="13"/>
  <c r="BN184" i="13"/>
  <c r="BN185" i="13"/>
  <c r="BN186" i="13"/>
  <c r="BN187" i="13"/>
  <c r="BN188" i="13"/>
  <c r="BN189" i="13"/>
  <c r="BN190" i="13"/>
  <c r="BN191" i="13"/>
  <c r="BN192" i="13"/>
  <c r="BN193" i="13"/>
  <c r="BN194" i="13"/>
  <c r="BN195" i="13"/>
  <c r="BN196" i="13"/>
  <c r="BN197" i="13"/>
  <c r="BN198" i="13"/>
  <c r="BN199" i="13"/>
  <c r="BN200" i="13"/>
  <c r="BN201" i="13"/>
  <c r="BN202" i="13"/>
  <c r="BN203" i="13"/>
  <c r="BN204" i="13"/>
  <c r="BN205" i="13"/>
  <c r="BN206" i="13"/>
  <c r="BN207" i="13"/>
  <c r="BN208" i="13"/>
  <c r="BN209" i="13"/>
  <c r="BN210" i="13"/>
  <c r="BN211" i="13"/>
  <c r="BN212" i="13"/>
  <c r="BN213" i="13"/>
  <c r="BN214" i="13"/>
  <c r="BN3" i="13"/>
  <c r="AH7" i="14"/>
  <c r="AH5" i="14"/>
  <c r="AH3" i="14"/>
  <c r="AG7" i="14"/>
  <c r="AG5" i="14"/>
  <c r="AG3" i="14"/>
  <c r="I13" i="15" l="1"/>
  <c r="I14" i="15"/>
  <c r="I15" i="15"/>
  <c r="I16" i="15"/>
  <c r="I17" i="15"/>
  <c r="I18" i="15"/>
  <c r="I19" i="15"/>
  <c r="I20" i="15"/>
  <c r="H14" i="15"/>
  <c r="H15" i="15"/>
  <c r="H16" i="15"/>
  <c r="H17" i="15"/>
  <c r="H18" i="15"/>
  <c r="H19" i="15"/>
  <c r="H20" i="15"/>
  <c r="H13" i="15"/>
  <c r="D13" i="15"/>
  <c r="E13" i="15"/>
  <c r="F13" i="15"/>
  <c r="G13" i="15"/>
  <c r="D14" i="15"/>
  <c r="E14" i="15"/>
  <c r="F14" i="15"/>
  <c r="G14" i="15"/>
  <c r="D15" i="15"/>
  <c r="E15" i="15"/>
  <c r="F15" i="15"/>
  <c r="G15" i="15"/>
  <c r="D16" i="15"/>
  <c r="E16" i="15"/>
  <c r="F16" i="15"/>
  <c r="G16" i="15"/>
  <c r="D17" i="15"/>
  <c r="E17" i="15"/>
  <c r="F17" i="15"/>
  <c r="G17" i="15"/>
  <c r="D18" i="15"/>
  <c r="E18" i="15"/>
  <c r="F18" i="15"/>
  <c r="G18" i="15"/>
  <c r="D19" i="15"/>
  <c r="E19" i="15"/>
  <c r="F19" i="15"/>
  <c r="G19" i="15"/>
  <c r="D20" i="15"/>
  <c r="E20" i="15"/>
  <c r="F20" i="15"/>
  <c r="G20" i="15"/>
  <c r="C14" i="15"/>
  <c r="C15" i="15"/>
  <c r="C16" i="15"/>
  <c r="C17" i="15"/>
  <c r="C18" i="15"/>
  <c r="C19" i="15"/>
  <c r="C20" i="15"/>
  <c r="C13" i="15"/>
  <c r="P4" i="11" l="1"/>
  <c r="P3" i="11"/>
  <c r="N4" i="11"/>
  <c r="N5" i="11"/>
  <c r="N3"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2" i="5"/>
  <c r="K220" i="13"/>
  <c r="K221" i="13"/>
  <c r="K222" i="13"/>
  <c r="K223" i="13"/>
  <c r="K224" i="13"/>
  <c r="K225" i="13"/>
  <c r="K226" i="13"/>
  <c r="K227" i="13"/>
  <c r="K228" i="13"/>
  <c r="K229" i="13"/>
  <c r="K230" i="13"/>
  <c r="K231" i="13"/>
  <c r="K232" i="13"/>
  <c r="K233" i="13"/>
  <c r="K234" i="13"/>
  <c r="K235" i="13"/>
  <c r="K236" i="13"/>
  <c r="K237" i="13"/>
  <c r="K3" i="13"/>
  <c r="K4" i="13"/>
  <c r="K5" i="13"/>
  <c r="K6" i="13"/>
  <c r="K7" i="13"/>
  <c r="K8" i="13"/>
  <c r="K9" i="13"/>
  <c r="K10" i="13"/>
  <c r="K11" i="13"/>
  <c r="K12" i="13"/>
  <c r="K13" i="13"/>
  <c r="K14" i="13"/>
  <c r="K15" i="13"/>
  <c r="K16" i="13"/>
  <c r="K17" i="13"/>
  <c r="K18" i="13"/>
  <c r="K19" i="13"/>
  <c r="K2" i="13"/>
  <c r="J3" i="13"/>
  <c r="L3" i="13" s="1"/>
  <c r="M3" i="13" s="1"/>
  <c r="J4" i="13"/>
  <c r="J5" i="13"/>
  <c r="L5" i="13" s="1"/>
  <c r="M5" i="13" s="1"/>
  <c r="J6" i="13"/>
  <c r="J7" i="13"/>
  <c r="L7" i="13" s="1"/>
  <c r="M7" i="13" s="1"/>
  <c r="J8" i="13"/>
  <c r="L8" i="13" s="1"/>
  <c r="M8" i="13" s="1"/>
  <c r="J9" i="13"/>
  <c r="L9" i="13" s="1"/>
  <c r="M9" i="13" s="1"/>
  <c r="J10" i="13"/>
  <c r="L10" i="13" s="1"/>
  <c r="M10" i="13" s="1"/>
  <c r="J11" i="13"/>
  <c r="L11" i="13" s="1"/>
  <c r="M11" i="13" s="1"/>
  <c r="J12" i="13"/>
  <c r="L12" i="13" s="1"/>
  <c r="M12" i="13" s="1"/>
  <c r="J13" i="13"/>
  <c r="L13" i="13" s="1"/>
  <c r="M13" i="13" s="1"/>
  <c r="J14" i="13"/>
  <c r="L14" i="13" s="1"/>
  <c r="M14" i="13" s="1"/>
  <c r="J15" i="13"/>
  <c r="L15" i="13" s="1"/>
  <c r="M15" i="13" s="1"/>
  <c r="J16" i="13"/>
  <c r="L16" i="13" s="1"/>
  <c r="M16" i="13" s="1"/>
  <c r="J17" i="13"/>
  <c r="L17" i="13" s="1"/>
  <c r="M17" i="13" s="1"/>
  <c r="J18" i="13"/>
  <c r="L18" i="13" s="1"/>
  <c r="M18" i="13" s="1"/>
  <c r="J19" i="13"/>
  <c r="L19" i="13" s="1"/>
  <c r="M19" i="13" s="1"/>
  <c r="J20" i="13"/>
  <c r="L20" i="13" s="1"/>
  <c r="M20" i="13" s="1"/>
  <c r="J21" i="13"/>
  <c r="L21" i="13" s="1"/>
  <c r="M21" i="13" s="1"/>
  <c r="J22" i="13"/>
  <c r="J23" i="13"/>
  <c r="J24" i="13"/>
  <c r="J25" i="13"/>
  <c r="L25" i="13" s="1"/>
  <c r="M25" i="13" s="1"/>
  <c r="J26" i="13"/>
  <c r="L26" i="13" s="1"/>
  <c r="M26" i="13" s="1"/>
  <c r="J27" i="13"/>
  <c r="J28" i="13"/>
  <c r="J29" i="13"/>
  <c r="L29" i="13" s="1"/>
  <c r="M29" i="13" s="1"/>
  <c r="J30" i="13"/>
  <c r="L30" i="13" s="1"/>
  <c r="J31" i="13"/>
  <c r="J32" i="13"/>
  <c r="J33" i="13"/>
  <c r="L33" i="13" s="1"/>
  <c r="M33" i="13" s="1"/>
  <c r="J34" i="13"/>
  <c r="L34" i="13" s="1"/>
  <c r="J35" i="13"/>
  <c r="J36" i="13"/>
  <c r="J37" i="13"/>
  <c r="L37" i="13" s="1"/>
  <c r="M37" i="13" s="1"/>
  <c r="J38" i="13"/>
  <c r="L38" i="13" s="1"/>
  <c r="M38" i="13" s="1"/>
  <c r="J39" i="13"/>
  <c r="J40" i="13"/>
  <c r="J41" i="13"/>
  <c r="L41" i="13" s="1"/>
  <c r="M41" i="13" s="1"/>
  <c r="J42" i="13"/>
  <c r="L42" i="13" s="1"/>
  <c r="M42" i="13" s="1"/>
  <c r="J43" i="13"/>
  <c r="J44" i="13"/>
  <c r="J45" i="13"/>
  <c r="L45" i="13" s="1"/>
  <c r="M45" i="13" s="1"/>
  <c r="J46" i="13"/>
  <c r="L46" i="13" s="1"/>
  <c r="M46" i="13" s="1"/>
  <c r="J47" i="13"/>
  <c r="J48" i="13"/>
  <c r="J49" i="13"/>
  <c r="L49" i="13" s="1"/>
  <c r="M49" i="13" s="1"/>
  <c r="J50" i="13"/>
  <c r="L50" i="13" s="1"/>
  <c r="M50" i="13" s="1"/>
  <c r="J51" i="13"/>
  <c r="J52" i="13"/>
  <c r="J53" i="13"/>
  <c r="L53" i="13" s="1"/>
  <c r="M53" i="13" s="1"/>
  <c r="J54" i="13"/>
  <c r="L54" i="13" s="1"/>
  <c r="M54" i="13" s="1"/>
  <c r="J55" i="13"/>
  <c r="J56" i="13"/>
  <c r="J57" i="13"/>
  <c r="L57" i="13" s="1"/>
  <c r="M57" i="13" s="1"/>
  <c r="J58" i="13"/>
  <c r="J59" i="13"/>
  <c r="J60" i="13"/>
  <c r="J61" i="13"/>
  <c r="L61" i="13" s="1"/>
  <c r="M61" i="13" s="1"/>
  <c r="J62" i="13"/>
  <c r="L62" i="13" s="1"/>
  <c r="M62" i="13" s="1"/>
  <c r="J63" i="13"/>
  <c r="J64" i="13"/>
  <c r="J65" i="13"/>
  <c r="L65" i="13" s="1"/>
  <c r="M65" i="13" s="1"/>
  <c r="J66" i="13"/>
  <c r="L66" i="13" s="1"/>
  <c r="M66" i="13" s="1"/>
  <c r="J67" i="13"/>
  <c r="J68" i="13"/>
  <c r="J69" i="13"/>
  <c r="L69" i="13" s="1"/>
  <c r="M69" i="13" s="1"/>
  <c r="J70" i="13"/>
  <c r="L70" i="13" s="1"/>
  <c r="M70" i="13" s="1"/>
  <c r="J71" i="13"/>
  <c r="J72" i="13"/>
  <c r="J73" i="13"/>
  <c r="L73" i="13" s="1"/>
  <c r="M73" i="13" s="1"/>
  <c r="J74" i="13"/>
  <c r="L74" i="13" s="1"/>
  <c r="M74" i="13" s="1"/>
  <c r="J75" i="13"/>
  <c r="J76" i="13"/>
  <c r="J77" i="13"/>
  <c r="L77" i="13" s="1"/>
  <c r="M77" i="13" s="1"/>
  <c r="J78" i="13"/>
  <c r="L78" i="13" s="1"/>
  <c r="M78" i="13" s="1"/>
  <c r="J79" i="13"/>
  <c r="J80" i="13"/>
  <c r="J81" i="13"/>
  <c r="L81" i="13" s="1"/>
  <c r="M81" i="13" s="1"/>
  <c r="J82" i="13"/>
  <c r="L82" i="13" s="1"/>
  <c r="M82" i="13" s="1"/>
  <c r="J83" i="13"/>
  <c r="J84" i="13"/>
  <c r="J85" i="13"/>
  <c r="L85" i="13" s="1"/>
  <c r="M85" i="13" s="1"/>
  <c r="J86" i="13"/>
  <c r="J87" i="13"/>
  <c r="J88" i="13"/>
  <c r="J89" i="13"/>
  <c r="L89" i="13" s="1"/>
  <c r="M89" i="13" s="1"/>
  <c r="J90" i="13"/>
  <c r="L90" i="13" s="1"/>
  <c r="M90" i="13" s="1"/>
  <c r="J91" i="13"/>
  <c r="J92" i="13"/>
  <c r="J93" i="13"/>
  <c r="L93" i="13" s="1"/>
  <c r="M93" i="13" s="1"/>
  <c r="J94" i="13"/>
  <c r="L94" i="13" s="1"/>
  <c r="M94" i="13" s="1"/>
  <c r="J95" i="13"/>
  <c r="J96" i="13"/>
  <c r="J97" i="13"/>
  <c r="L97" i="13" s="1"/>
  <c r="M97" i="13" s="1"/>
  <c r="J98" i="13"/>
  <c r="L98" i="13" s="1"/>
  <c r="M98" i="13" s="1"/>
  <c r="J99" i="13"/>
  <c r="J100" i="13"/>
  <c r="J101" i="13"/>
  <c r="L101" i="13" s="1"/>
  <c r="M101" i="13" s="1"/>
  <c r="J102" i="13"/>
  <c r="L102" i="13" s="1"/>
  <c r="M102" i="13" s="1"/>
  <c r="J103" i="13"/>
  <c r="J104" i="13"/>
  <c r="J105" i="13"/>
  <c r="L105" i="13" s="1"/>
  <c r="M105" i="13" s="1"/>
  <c r="J106" i="13"/>
  <c r="J107" i="13"/>
  <c r="J108" i="13"/>
  <c r="J109" i="13"/>
  <c r="L109" i="13" s="1"/>
  <c r="M109" i="13" s="1"/>
  <c r="J110" i="13"/>
  <c r="L110" i="13" s="1"/>
  <c r="M110" i="13" s="1"/>
  <c r="J111" i="13"/>
  <c r="J112" i="13"/>
  <c r="J113" i="13"/>
  <c r="L113" i="13" s="1"/>
  <c r="M113" i="13" s="1"/>
  <c r="J114" i="13"/>
  <c r="L114" i="13" s="1"/>
  <c r="M114" i="13" s="1"/>
  <c r="J115" i="13"/>
  <c r="J116" i="13"/>
  <c r="J117" i="13"/>
  <c r="L117" i="13" s="1"/>
  <c r="M117" i="13" s="1"/>
  <c r="J118" i="13"/>
  <c r="L118" i="13" s="1"/>
  <c r="M118" i="13" s="1"/>
  <c r="J119" i="13"/>
  <c r="J120" i="13"/>
  <c r="J121" i="13"/>
  <c r="L121" i="13" s="1"/>
  <c r="M121" i="13" s="1"/>
  <c r="J122" i="13"/>
  <c r="J123" i="13"/>
  <c r="J124" i="13"/>
  <c r="J125" i="13"/>
  <c r="L125" i="13" s="1"/>
  <c r="M125" i="13" s="1"/>
  <c r="J126" i="13"/>
  <c r="L126" i="13" s="1"/>
  <c r="J127" i="13"/>
  <c r="J128" i="13"/>
  <c r="J129" i="13"/>
  <c r="L129" i="13" s="1"/>
  <c r="M129" i="13" s="1"/>
  <c r="J130" i="13"/>
  <c r="L130" i="13" s="1"/>
  <c r="M130" i="13" s="1"/>
  <c r="J131" i="13"/>
  <c r="J132" i="13"/>
  <c r="J133" i="13"/>
  <c r="L133" i="13" s="1"/>
  <c r="M133" i="13" s="1"/>
  <c r="J134" i="13"/>
  <c r="L134" i="13" s="1"/>
  <c r="M134" i="13" s="1"/>
  <c r="J135" i="13"/>
  <c r="J136" i="13"/>
  <c r="J137" i="13"/>
  <c r="L137" i="13" s="1"/>
  <c r="M137" i="13" s="1"/>
  <c r="J138" i="13"/>
  <c r="L138" i="13" s="1"/>
  <c r="M138" i="13" s="1"/>
  <c r="J139" i="13"/>
  <c r="J140" i="13"/>
  <c r="J141" i="13"/>
  <c r="L141" i="13" s="1"/>
  <c r="M141" i="13" s="1"/>
  <c r="J142" i="13"/>
  <c r="L142" i="13" s="1"/>
  <c r="M142" i="13" s="1"/>
  <c r="J143" i="13"/>
  <c r="J144" i="13"/>
  <c r="J145" i="13"/>
  <c r="L145" i="13" s="1"/>
  <c r="M145" i="13" s="1"/>
  <c r="J146" i="13"/>
  <c r="L146" i="13" s="1"/>
  <c r="M146" i="13" s="1"/>
  <c r="J147" i="13"/>
  <c r="J148" i="13"/>
  <c r="J149" i="13"/>
  <c r="L149" i="13" s="1"/>
  <c r="M149" i="13" s="1"/>
  <c r="J150" i="13"/>
  <c r="L150" i="13" s="1"/>
  <c r="M150" i="13" s="1"/>
  <c r="J151" i="13"/>
  <c r="J152" i="13"/>
  <c r="J153" i="13"/>
  <c r="L153" i="13" s="1"/>
  <c r="M153" i="13" s="1"/>
  <c r="J154" i="13"/>
  <c r="L154" i="13" s="1"/>
  <c r="M154" i="13" s="1"/>
  <c r="J155" i="13"/>
  <c r="J156" i="13"/>
  <c r="J157" i="13"/>
  <c r="L157" i="13" s="1"/>
  <c r="M157" i="13" s="1"/>
  <c r="J158" i="13"/>
  <c r="L158" i="13" s="1"/>
  <c r="J159" i="13"/>
  <c r="J160" i="13"/>
  <c r="J161" i="13"/>
  <c r="L161" i="13" s="1"/>
  <c r="M161" i="13" s="1"/>
  <c r="J162" i="13"/>
  <c r="L162" i="13" s="1"/>
  <c r="J163" i="13"/>
  <c r="J164" i="13"/>
  <c r="J165" i="13"/>
  <c r="L165" i="13" s="1"/>
  <c r="M165" i="13" s="1"/>
  <c r="J166" i="13"/>
  <c r="L166" i="13" s="1"/>
  <c r="M166" i="13" s="1"/>
  <c r="J167" i="13"/>
  <c r="J168" i="13"/>
  <c r="J169" i="13"/>
  <c r="L169" i="13" s="1"/>
  <c r="M169" i="13" s="1"/>
  <c r="J170" i="13"/>
  <c r="L170" i="13" s="1"/>
  <c r="M170" i="13" s="1"/>
  <c r="J171" i="13"/>
  <c r="J172" i="13"/>
  <c r="J173" i="13"/>
  <c r="L173" i="13" s="1"/>
  <c r="M173" i="13" s="1"/>
  <c r="J174" i="13"/>
  <c r="L174" i="13" s="1"/>
  <c r="M174" i="13" s="1"/>
  <c r="J175" i="13"/>
  <c r="J176" i="13"/>
  <c r="J177" i="13"/>
  <c r="L177" i="13" s="1"/>
  <c r="M177" i="13" s="1"/>
  <c r="J178" i="13"/>
  <c r="L178" i="13" s="1"/>
  <c r="M178" i="13" s="1"/>
  <c r="J179" i="13"/>
  <c r="J180" i="13"/>
  <c r="J181" i="13"/>
  <c r="L181" i="13" s="1"/>
  <c r="M181" i="13" s="1"/>
  <c r="J182" i="13"/>
  <c r="L182" i="13" s="1"/>
  <c r="M182" i="13" s="1"/>
  <c r="J183" i="13"/>
  <c r="J184" i="13"/>
  <c r="J185" i="13"/>
  <c r="L185" i="13" s="1"/>
  <c r="M185" i="13" s="1"/>
  <c r="J186" i="13"/>
  <c r="L186" i="13" s="1"/>
  <c r="M186" i="13" s="1"/>
  <c r="J187" i="13"/>
  <c r="J188" i="13"/>
  <c r="J189" i="13"/>
  <c r="L189" i="13" s="1"/>
  <c r="M189" i="13" s="1"/>
  <c r="J190" i="13"/>
  <c r="L190" i="13" s="1"/>
  <c r="J191" i="13"/>
  <c r="J192" i="13"/>
  <c r="J193" i="13"/>
  <c r="L193" i="13" s="1"/>
  <c r="M193" i="13" s="1"/>
  <c r="J194" i="13"/>
  <c r="L194" i="13" s="1"/>
  <c r="M194" i="13" s="1"/>
  <c r="J195" i="13"/>
  <c r="J196" i="13"/>
  <c r="J197" i="13"/>
  <c r="L197" i="13" s="1"/>
  <c r="M197" i="13" s="1"/>
  <c r="J198" i="13"/>
  <c r="L198" i="13" s="1"/>
  <c r="M198" i="13" s="1"/>
  <c r="J199" i="13"/>
  <c r="J200" i="13"/>
  <c r="J201" i="13"/>
  <c r="L201" i="13" s="1"/>
  <c r="M201" i="13" s="1"/>
  <c r="J202" i="13"/>
  <c r="L202" i="13" s="1"/>
  <c r="M202" i="13" s="1"/>
  <c r="J203" i="13"/>
  <c r="J204" i="13"/>
  <c r="J205" i="13"/>
  <c r="L205" i="13" s="1"/>
  <c r="M205" i="13" s="1"/>
  <c r="J206" i="13"/>
  <c r="L206" i="13" s="1"/>
  <c r="M206" i="13" s="1"/>
  <c r="J207" i="13"/>
  <c r="J208" i="13"/>
  <c r="J209" i="13"/>
  <c r="L209" i="13" s="1"/>
  <c r="M209" i="13" s="1"/>
  <c r="J210" i="13"/>
  <c r="L210" i="13" s="1"/>
  <c r="M210" i="13" s="1"/>
  <c r="J211" i="13"/>
  <c r="J212" i="13"/>
  <c r="J213" i="13"/>
  <c r="L213" i="13" s="1"/>
  <c r="M213" i="13" s="1"/>
  <c r="J214" i="13"/>
  <c r="L214" i="13" s="1"/>
  <c r="M214" i="13" s="1"/>
  <c r="J215" i="13"/>
  <c r="J216" i="13"/>
  <c r="J217" i="13"/>
  <c r="L217" i="13" s="1"/>
  <c r="M217" i="13" s="1"/>
  <c r="J218" i="13"/>
  <c r="L218" i="13" s="1"/>
  <c r="M218" i="13" s="1"/>
  <c r="J219" i="13"/>
  <c r="J220" i="13"/>
  <c r="L220" i="13" s="1"/>
  <c r="M220" i="13" s="1"/>
  <c r="J221" i="13"/>
  <c r="L221" i="13" s="1"/>
  <c r="M221" i="13" s="1"/>
  <c r="J222" i="13"/>
  <c r="L222" i="13" s="1"/>
  <c r="J223" i="13"/>
  <c r="L223" i="13" s="1"/>
  <c r="M223" i="13" s="1"/>
  <c r="J224" i="13"/>
  <c r="L224" i="13" s="1"/>
  <c r="M224" i="13" s="1"/>
  <c r="J225" i="13"/>
  <c r="L225" i="13" s="1"/>
  <c r="M225" i="13" s="1"/>
  <c r="J226" i="13"/>
  <c r="L226" i="13" s="1"/>
  <c r="J227" i="13"/>
  <c r="L227" i="13" s="1"/>
  <c r="M227" i="13" s="1"/>
  <c r="J228" i="13"/>
  <c r="L228" i="13" s="1"/>
  <c r="M228" i="13" s="1"/>
  <c r="J229" i="13"/>
  <c r="L229" i="13" s="1"/>
  <c r="M229" i="13" s="1"/>
  <c r="J230" i="13"/>
  <c r="L230" i="13" s="1"/>
  <c r="M230" i="13" s="1"/>
  <c r="J231" i="13"/>
  <c r="L231" i="13" s="1"/>
  <c r="M231" i="13" s="1"/>
  <c r="J232" i="13"/>
  <c r="L232" i="13" s="1"/>
  <c r="M232" i="13" s="1"/>
  <c r="J233" i="13"/>
  <c r="L233" i="13" s="1"/>
  <c r="M233" i="13" s="1"/>
  <c r="J234" i="13"/>
  <c r="L234" i="13" s="1"/>
  <c r="M234" i="13" s="1"/>
  <c r="J235" i="13"/>
  <c r="L235" i="13" s="1"/>
  <c r="M235" i="13" s="1"/>
  <c r="J236" i="13"/>
  <c r="L236" i="13" s="1"/>
  <c r="M236" i="13" s="1"/>
  <c r="J237" i="13"/>
  <c r="L237" i="13" s="1"/>
  <c r="M237" i="13" s="1"/>
  <c r="J238" i="13"/>
  <c r="J239" i="13"/>
  <c r="J240" i="13"/>
  <c r="J241" i="13"/>
  <c r="L241" i="13" s="1"/>
  <c r="M241" i="13" s="1"/>
  <c r="J242" i="13"/>
  <c r="L242" i="13" s="1"/>
  <c r="M242" i="13" s="1"/>
  <c r="J243" i="13"/>
  <c r="J244" i="13"/>
  <c r="J245" i="13"/>
  <c r="L245" i="13" s="1"/>
  <c r="M245" i="13" s="1"/>
  <c r="J246" i="13"/>
  <c r="L246" i="13" s="1"/>
  <c r="M246" i="13" s="1"/>
  <c r="J247" i="13"/>
  <c r="J248" i="13"/>
  <c r="J249" i="13"/>
  <c r="L249" i="13" s="1"/>
  <c r="M249" i="13" s="1"/>
  <c r="J250" i="13"/>
  <c r="L250" i="13" s="1"/>
  <c r="M250" i="13" s="1"/>
  <c r="J251" i="13"/>
  <c r="J252" i="13"/>
  <c r="J253" i="13"/>
  <c r="L253" i="13" s="1"/>
  <c r="M253" i="13" s="1"/>
  <c r="J254" i="13"/>
  <c r="J255" i="13"/>
  <c r="J256" i="13"/>
  <c r="J257" i="13"/>
  <c r="L257" i="13" s="1"/>
  <c r="M257" i="13" s="1"/>
  <c r="J258" i="13"/>
  <c r="L258" i="13" s="1"/>
  <c r="M258" i="13" s="1"/>
  <c r="J259" i="13"/>
  <c r="J260" i="13"/>
  <c r="J261" i="13"/>
  <c r="L261" i="13" s="1"/>
  <c r="M261" i="13" s="1"/>
  <c r="J262" i="13"/>
  <c r="L262" i="13" s="1"/>
  <c r="M262" i="13" s="1"/>
  <c r="J263" i="13"/>
  <c r="J264" i="13"/>
  <c r="J265" i="13"/>
  <c r="L265" i="13" s="1"/>
  <c r="M265" i="13" s="1"/>
  <c r="J266" i="13"/>
  <c r="L266" i="13" s="1"/>
  <c r="M266" i="13" s="1"/>
  <c r="J267" i="13"/>
  <c r="J268" i="13"/>
  <c r="J269" i="13"/>
  <c r="L269" i="13" s="1"/>
  <c r="M269" i="13" s="1"/>
  <c r="J270" i="13"/>
  <c r="J271" i="13"/>
  <c r="J272" i="13"/>
  <c r="J273" i="13"/>
  <c r="L273" i="13" s="1"/>
  <c r="M273" i="13" s="1"/>
  <c r="J274" i="13"/>
  <c r="L274" i="13" s="1"/>
  <c r="M274" i="13" s="1"/>
  <c r="J275" i="13"/>
  <c r="J276" i="13"/>
  <c r="J277" i="13"/>
  <c r="L277" i="13" s="1"/>
  <c r="M277" i="13" s="1"/>
  <c r="J278" i="13"/>
  <c r="L278" i="13" s="1"/>
  <c r="M278" i="13" s="1"/>
  <c r="J279" i="13"/>
  <c r="J280" i="13"/>
  <c r="J281" i="13"/>
  <c r="L281" i="13" s="1"/>
  <c r="M281" i="13" s="1"/>
  <c r="J282" i="13"/>
  <c r="L282" i="13" s="1"/>
  <c r="M282" i="13" s="1"/>
  <c r="J283" i="13"/>
  <c r="J284" i="13"/>
  <c r="J285" i="13"/>
  <c r="L285" i="13" s="1"/>
  <c r="M285" i="13" s="1"/>
  <c r="J286" i="13"/>
  <c r="J287" i="13"/>
  <c r="J288" i="13"/>
  <c r="J289" i="13"/>
  <c r="L289" i="13" s="1"/>
  <c r="M289" i="13" s="1"/>
  <c r="J290" i="13"/>
  <c r="L290" i="13" s="1"/>
  <c r="J291" i="13"/>
  <c r="J292" i="13"/>
  <c r="J293" i="13"/>
  <c r="L293" i="13" s="1"/>
  <c r="M293" i="13" s="1"/>
  <c r="J294" i="13"/>
  <c r="L294" i="13" s="1"/>
  <c r="M294" i="13" s="1"/>
  <c r="J295" i="13"/>
  <c r="J296" i="13"/>
  <c r="J297" i="13"/>
  <c r="L297" i="13" s="1"/>
  <c r="M297" i="13" s="1"/>
  <c r="J298" i="13"/>
  <c r="L298" i="13" s="1"/>
  <c r="M298" i="13" s="1"/>
  <c r="J299" i="13"/>
  <c r="J300" i="13"/>
  <c r="J301" i="13"/>
  <c r="L301" i="13" s="1"/>
  <c r="M301" i="13" s="1"/>
  <c r="J302" i="13"/>
  <c r="J303" i="13"/>
  <c r="J304" i="13"/>
  <c r="J305" i="13"/>
  <c r="L305" i="13" s="1"/>
  <c r="M305" i="13" s="1"/>
  <c r="J306" i="13"/>
  <c r="L306" i="13" s="1"/>
  <c r="M306" i="13" s="1"/>
  <c r="J307" i="13"/>
  <c r="J308" i="13"/>
  <c r="J309" i="13"/>
  <c r="L309" i="13" s="1"/>
  <c r="M309" i="13" s="1"/>
  <c r="J310" i="13"/>
  <c r="J311" i="13"/>
  <c r="J312" i="13"/>
  <c r="J313" i="13"/>
  <c r="L313" i="13" s="1"/>
  <c r="M313" i="13" s="1"/>
  <c r="J314" i="13"/>
  <c r="J315" i="13"/>
  <c r="J316" i="13"/>
  <c r="J317" i="13"/>
  <c r="J318" i="13"/>
  <c r="J319" i="13"/>
  <c r="J320" i="13"/>
  <c r="J321" i="13"/>
  <c r="L321" i="13" s="1"/>
  <c r="M321" i="13" s="1"/>
  <c r="J322" i="13"/>
  <c r="J323" i="13"/>
  <c r="J324" i="13"/>
  <c r="J325" i="13"/>
  <c r="J326" i="13"/>
  <c r="J327" i="13"/>
  <c r="J328" i="13"/>
  <c r="L328" i="13" s="1"/>
  <c r="M328" i="13" s="1"/>
  <c r="J329" i="13"/>
  <c r="L329" i="13" s="1"/>
  <c r="M329" i="13" s="1"/>
  <c r="J330" i="13"/>
  <c r="J331" i="13"/>
  <c r="J332" i="13"/>
  <c r="L332" i="13" s="1"/>
  <c r="M332" i="13" s="1"/>
  <c r="J333" i="13"/>
  <c r="J334" i="13"/>
  <c r="J335" i="13"/>
  <c r="J336" i="13"/>
  <c r="L336" i="13" s="1"/>
  <c r="M336" i="13" s="1"/>
  <c r="J337" i="13"/>
  <c r="L337" i="13" s="1"/>
  <c r="M337" i="13" s="1"/>
  <c r="J338" i="13"/>
  <c r="J339" i="13"/>
  <c r="J340" i="13"/>
  <c r="L340" i="13" s="1"/>
  <c r="M340" i="13" s="1"/>
  <c r="J341" i="13"/>
  <c r="J342" i="13"/>
  <c r="J343" i="13"/>
  <c r="J344" i="13"/>
  <c r="L344" i="13" s="1"/>
  <c r="M344" i="13" s="1"/>
  <c r="J345" i="13"/>
  <c r="L345" i="13" s="1"/>
  <c r="M345" i="13" s="1"/>
  <c r="J346" i="13"/>
  <c r="J347" i="13"/>
  <c r="J348" i="13"/>
  <c r="L348" i="13" s="1"/>
  <c r="M348" i="13" s="1"/>
  <c r="J349" i="13"/>
  <c r="L349" i="13" s="1"/>
  <c r="M349" i="13" s="1"/>
  <c r="J350" i="13"/>
  <c r="L350" i="13" s="1"/>
  <c r="M350" i="13" s="1"/>
  <c r="J351" i="13"/>
  <c r="J352" i="13"/>
  <c r="L352" i="13" s="1"/>
  <c r="M352" i="13" s="1"/>
  <c r="J353" i="13"/>
  <c r="L353" i="13" s="1"/>
  <c r="M353" i="13" s="1"/>
  <c r="J354" i="13"/>
  <c r="J355" i="13"/>
  <c r="J356" i="13"/>
  <c r="L356" i="13" s="1"/>
  <c r="M356" i="13" s="1"/>
  <c r="J357" i="13"/>
  <c r="J358" i="13"/>
  <c r="J359" i="13"/>
  <c r="J360" i="13"/>
  <c r="J361" i="13"/>
  <c r="L361" i="13" s="1"/>
  <c r="M361" i="13" s="1"/>
  <c r="J362" i="13"/>
  <c r="J363" i="13"/>
  <c r="J364" i="13"/>
  <c r="L364" i="13" s="1"/>
  <c r="M364" i="13" s="1"/>
  <c r="J365" i="13"/>
  <c r="L365" i="13" s="1"/>
  <c r="M365" i="13" s="1"/>
  <c r="J366" i="13"/>
  <c r="L366" i="13" s="1"/>
  <c r="M366" i="13" s="1"/>
  <c r="J367" i="13"/>
  <c r="J368" i="13"/>
  <c r="L368" i="13" s="1"/>
  <c r="M368" i="13" s="1"/>
  <c r="J369" i="13"/>
  <c r="L369" i="13" s="1"/>
  <c r="M369" i="13" s="1"/>
  <c r="J370" i="13"/>
  <c r="J371" i="13"/>
  <c r="J372" i="13"/>
  <c r="J373" i="13"/>
  <c r="J374" i="13"/>
  <c r="J375" i="13"/>
  <c r="J376" i="13"/>
  <c r="J377" i="13"/>
  <c r="L377" i="13" s="1"/>
  <c r="M377" i="13" s="1"/>
  <c r="J378" i="13"/>
  <c r="J379" i="13"/>
  <c r="J380" i="13"/>
  <c r="L380" i="13" s="1"/>
  <c r="M380" i="13" s="1"/>
  <c r="J381" i="13"/>
  <c r="L381" i="13" s="1"/>
  <c r="M381" i="13" s="1"/>
  <c r="J382" i="13"/>
  <c r="J383" i="13"/>
  <c r="J384" i="13"/>
  <c r="L384" i="13" s="1"/>
  <c r="M384" i="13" s="1"/>
  <c r="J385" i="13"/>
  <c r="L385" i="13" s="1"/>
  <c r="M385" i="13" s="1"/>
  <c r="J386" i="13"/>
  <c r="L386" i="13" s="1"/>
  <c r="M386" i="13" s="1"/>
  <c r="J387" i="13"/>
  <c r="J388" i="13"/>
  <c r="J389" i="13"/>
  <c r="J390" i="13"/>
  <c r="J391" i="13"/>
  <c r="J392" i="13"/>
  <c r="L392" i="13" s="1"/>
  <c r="M392" i="13" s="1"/>
  <c r="J393" i="13"/>
  <c r="L393" i="13" s="1"/>
  <c r="M393" i="13" s="1"/>
  <c r="J394" i="13"/>
  <c r="J395" i="13"/>
  <c r="J396" i="13"/>
  <c r="L396" i="13" s="1"/>
  <c r="M396" i="13" s="1"/>
  <c r="J397" i="13"/>
  <c r="J398" i="13"/>
  <c r="J399" i="13"/>
  <c r="J400" i="13"/>
  <c r="L400" i="13" s="1"/>
  <c r="M400" i="13" s="1"/>
  <c r="J401" i="13"/>
  <c r="L401" i="13" s="1"/>
  <c r="M401" i="13" s="1"/>
  <c r="J402" i="13"/>
  <c r="L402" i="13" s="1"/>
  <c r="M402" i="13" s="1"/>
  <c r="J403" i="13"/>
  <c r="J404" i="13"/>
  <c r="L404" i="13" s="1"/>
  <c r="M404" i="13" s="1"/>
  <c r="J405" i="13"/>
  <c r="J406" i="13"/>
  <c r="J407" i="13"/>
  <c r="J408" i="13"/>
  <c r="L408" i="13" s="1"/>
  <c r="M408" i="13" s="1"/>
  <c r="J409" i="13"/>
  <c r="L409" i="13" s="1"/>
  <c r="M409" i="13" s="1"/>
  <c r="J410" i="13"/>
  <c r="J411" i="13"/>
  <c r="J412" i="13"/>
  <c r="L412" i="13" s="1"/>
  <c r="M412" i="13" s="1"/>
  <c r="J413" i="13"/>
  <c r="L413" i="13" s="1"/>
  <c r="M413" i="13" s="1"/>
  <c r="J414" i="13"/>
  <c r="J415" i="13"/>
  <c r="J416" i="13"/>
  <c r="L416" i="13" s="1"/>
  <c r="M416" i="13" s="1"/>
  <c r="J417" i="13"/>
  <c r="L417" i="13" s="1"/>
  <c r="M417" i="13" s="1"/>
  <c r="J418" i="13"/>
  <c r="J419" i="13"/>
  <c r="J420" i="13"/>
  <c r="L420" i="13" s="1"/>
  <c r="M420" i="13" s="1"/>
  <c r="J421" i="13"/>
  <c r="J422" i="13"/>
  <c r="J423" i="13"/>
  <c r="J424" i="13"/>
  <c r="J425" i="13"/>
  <c r="L425" i="13" s="1"/>
  <c r="M425" i="13" s="1"/>
  <c r="J426" i="13"/>
  <c r="J427" i="13"/>
  <c r="J428" i="13"/>
  <c r="L428" i="13" s="1"/>
  <c r="M428" i="13" s="1"/>
  <c r="J429" i="13"/>
  <c r="L429" i="13" s="1"/>
  <c r="M429" i="13" s="1"/>
  <c r="J430" i="13"/>
  <c r="L430" i="13" s="1"/>
  <c r="M430" i="13" s="1"/>
  <c r="J431" i="13"/>
  <c r="J432" i="13"/>
  <c r="L432" i="13" s="1"/>
  <c r="M432" i="13" s="1"/>
  <c r="J433" i="13"/>
  <c r="L433" i="13" s="1"/>
  <c r="M433" i="13" s="1"/>
  <c r="J434" i="13"/>
  <c r="L434" i="13" s="1"/>
  <c r="M434" i="13" s="1"/>
  <c r="J435" i="13"/>
  <c r="J2" i="13"/>
  <c r="L2" i="13" s="1"/>
  <c r="M2" i="13" s="1"/>
  <c r="N4" i="8"/>
  <c r="N5" i="8"/>
  <c r="N6" i="8"/>
  <c r="N7" i="8"/>
  <c r="N8" i="8"/>
  <c r="N9" i="8"/>
  <c r="N10" i="8"/>
  <c r="N11" i="8"/>
  <c r="N12" i="8"/>
  <c r="N13" i="8"/>
  <c r="N14" i="8"/>
  <c r="N15" i="8"/>
  <c r="N16" i="8"/>
  <c r="N17" i="8"/>
  <c r="N18" i="8"/>
  <c r="N19" i="8"/>
  <c r="N20" i="8"/>
  <c r="N21" i="8"/>
  <c r="N22" i="8"/>
  <c r="N23" i="8"/>
  <c r="N24" i="8"/>
  <c r="N25" i="8"/>
  <c r="N26" i="8"/>
  <c r="N27" i="8"/>
  <c r="N28" i="8"/>
  <c r="N29" i="8"/>
  <c r="N3" i="8"/>
  <c r="P32" i="7"/>
  <c r="Q32" i="7"/>
  <c r="P33" i="7"/>
  <c r="Q33" i="7"/>
  <c r="P34" i="7"/>
  <c r="Q34" i="7"/>
  <c r="Q31" i="7"/>
  <c r="P31" i="7"/>
  <c r="I28" i="7"/>
  <c r="I29" i="7"/>
  <c r="I30" i="7"/>
  <c r="I31" i="7"/>
  <c r="I32" i="7"/>
  <c r="I33" i="7"/>
  <c r="I34" i="7"/>
  <c r="I27" i="7"/>
  <c r="C4" i="11"/>
  <c r="C5" i="11"/>
  <c r="C3" i="11"/>
  <c r="R13" i="7"/>
  <c r="R14" i="7"/>
  <c r="R15" i="7"/>
  <c r="R16" i="7"/>
  <c r="R17" i="7"/>
  <c r="R18" i="7"/>
  <c r="R19" i="7"/>
  <c r="R20" i="7"/>
  <c r="R21" i="7"/>
  <c r="R22" i="7"/>
  <c r="R23" i="7"/>
  <c r="R24" i="7"/>
  <c r="R25" i="7"/>
  <c r="R26" i="7"/>
  <c r="R27" i="7"/>
  <c r="R28" i="7"/>
  <c r="R29" i="7"/>
  <c r="R30" i="7"/>
  <c r="R31" i="7"/>
  <c r="R32" i="7"/>
  <c r="R33" i="7"/>
  <c r="R34" i="7"/>
  <c r="R3" i="7"/>
  <c r="R4" i="7"/>
  <c r="R5" i="7"/>
  <c r="R6" i="7"/>
  <c r="R7" i="7"/>
  <c r="R8" i="7"/>
  <c r="R9" i="7"/>
  <c r="R10" i="7"/>
  <c r="R11" i="7"/>
  <c r="R12" i="7"/>
  <c r="R2" i="7"/>
  <c r="B4" i="11"/>
  <c r="B5" i="11"/>
  <c r="B3" i="11"/>
  <c r="P21" i="7"/>
  <c r="P22" i="7"/>
  <c r="P23" i="7"/>
  <c r="P20" i="7"/>
  <c r="I17" i="7"/>
  <c r="I18" i="7"/>
  <c r="I19" i="7"/>
  <c r="I20" i="7"/>
  <c r="I21" i="7"/>
  <c r="I22" i="7"/>
  <c r="I23" i="7"/>
  <c r="I16" i="7"/>
  <c r="R9" i="4"/>
  <c r="R13" i="4"/>
  <c r="R17" i="4"/>
  <c r="R21" i="4"/>
  <c r="R25" i="4"/>
  <c r="R29" i="4"/>
  <c r="R33" i="4"/>
  <c r="R37" i="4"/>
  <c r="R41" i="4"/>
  <c r="R45" i="4"/>
  <c r="R49" i="4"/>
  <c r="I6" i="4"/>
  <c r="R6" i="4" s="1"/>
  <c r="I7" i="4"/>
  <c r="R7" i="4" s="1"/>
  <c r="I8" i="4"/>
  <c r="R8" i="4" s="1"/>
  <c r="I9" i="4"/>
  <c r="I10" i="4"/>
  <c r="R10" i="4" s="1"/>
  <c r="I11" i="4"/>
  <c r="R11" i="4" s="1"/>
  <c r="I12" i="4"/>
  <c r="R12" i="4" s="1"/>
  <c r="I13" i="4"/>
  <c r="I14" i="4"/>
  <c r="R14" i="4" s="1"/>
  <c r="I15" i="4"/>
  <c r="R15" i="4" s="1"/>
  <c r="I16" i="4"/>
  <c r="R16" i="4" s="1"/>
  <c r="I17" i="4"/>
  <c r="I18" i="4"/>
  <c r="R18" i="4" s="1"/>
  <c r="I19" i="4"/>
  <c r="R19" i="4" s="1"/>
  <c r="I20" i="4"/>
  <c r="R20" i="4" s="1"/>
  <c r="I21" i="4"/>
  <c r="I22" i="4"/>
  <c r="R22" i="4" s="1"/>
  <c r="I23" i="4"/>
  <c r="R23" i="4" s="1"/>
  <c r="I24" i="4"/>
  <c r="R24" i="4" s="1"/>
  <c r="I25" i="4"/>
  <c r="I26" i="4"/>
  <c r="R26" i="4" s="1"/>
  <c r="I27" i="4"/>
  <c r="R27" i="4" s="1"/>
  <c r="I28" i="4"/>
  <c r="R28" i="4" s="1"/>
  <c r="I29" i="4"/>
  <c r="I30" i="4"/>
  <c r="R30" i="4" s="1"/>
  <c r="I31" i="4"/>
  <c r="R31" i="4" s="1"/>
  <c r="I32" i="4"/>
  <c r="R32" i="4" s="1"/>
  <c r="I33" i="4"/>
  <c r="I34" i="4"/>
  <c r="R34" i="4" s="1"/>
  <c r="I35" i="4"/>
  <c r="R35" i="4" s="1"/>
  <c r="I36" i="4"/>
  <c r="R36" i="4" s="1"/>
  <c r="I37" i="4"/>
  <c r="I38" i="4"/>
  <c r="R38" i="4" s="1"/>
  <c r="I39" i="4"/>
  <c r="R39" i="4" s="1"/>
  <c r="I40" i="4"/>
  <c r="R40" i="4" s="1"/>
  <c r="I41" i="4"/>
  <c r="I42" i="4"/>
  <c r="R42" i="4" s="1"/>
  <c r="I43" i="4"/>
  <c r="R43" i="4" s="1"/>
  <c r="I44" i="4"/>
  <c r="R44" i="4" s="1"/>
  <c r="I45" i="4"/>
  <c r="I46" i="4"/>
  <c r="R46" i="4" s="1"/>
  <c r="I47" i="4"/>
  <c r="R47" i="4" s="1"/>
  <c r="I48" i="4"/>
  <c r="R48" i="4" s="1"/>
  <c r="I49" i="4"/>
  <c r="I5" i="4"/>
  <c r="R5" i="4" s="1"/>
  <c r="K4" i="10"/>
  <c r="L4" i="10"/>
  <c r="M4" i="10"/>
  <c r="K5" i="10"/>
  <c r="L5" i="10"/>
  <c r="M5" i="10"/>
  <c r="K6" i="10"/>
  <c r="L6" i="10"/>
  <c r="M6" i="10"/>
  <c r="K7" i="10"/>
  <c r="L7" i="10"/>
  <c r="M7" i="10"/>
  <c r="K8" i="10"/>
  <c r="L8" i="10"/>
  <c r="M8" i="10"/>
  <c r="L3" i="10"/>
  <c r="M3" i="10"/>
  <c r="K3" i="10"/>
  <c r="K418" i="13" l="1"/>
  <c r="K390" i="13"/>
  <c r="K378" i="13"/>
  <c r="N378" i="13" s="1"/>
  <c r="K370" i="13"/>
  <c r="K338" i="13"/>
  <c r="K326" i="13"/>
  <c r="K314" i="13"/>
  <c r="K270" i="13"/>
  <c r="K106" i="13"/>
  <c r="K58" i="13"/>
  <c r="G3" i="11"/>
  <c r="D4" i="11"/>
  <c r="K459" i="13"/>
  <c r="K467" i="13"/>
  <c r="N467" i="13" s="1"/>
  <c r="K475" i="13"/>
  <c r="K483" i="13"/>
  <c r="K491" i="13"/>
  <c r="K499" i="13"/>
  <c r="K507" i="13"/>
  <c r="K515" i="13"/>
  <c r="K523" i="13"/>
  <c r="K531" i="13"/>
  <c r="N531" i="13" s="1"/>
  <c r="K539" i="13"/>
  <c r="K547" i="13"/>
  <c r="K555" i="13"/>
  <c r="K563" i="13"/>
  <c r="K571" i="13"/>
  <c r="K579" i="13"/>
  <c r="K587" i="13"/>
  <c r="K595" i="13"/>
  <c r="K603" i="13"/>
  <c r="K611" i="13"/>
  <c r="K619" i="13"/>
  <c r="K627" i="13"/>
  <c r="K635" i="13"/>
  <c r="K461" i="13"/>
  <c r="K469" i="13"/>
  <c r="K477" i="13"/>
  <c r="K485" i="13"/>
  <c r="K493" i="13"/>
  <c r="K501" i="13"/>
  <c r="K509" i="13"/>
  <c r="K517" i="13"/>
  <c r="K525" i="13"/>
  <c r="K533" i="13"/>
  <c r="K541" i="13"/>
  <c r="K549" i="13"/>
  <c r="K557" i="13"/>
  <c r="K565" i="13"/>
  <c r="K573" i="13"/>
  <c r="K581" i="13"/>
  <c r="N581" i="13" s="1"/>
  <c r="K589" i="13"/>
  <c r="K597" i="13"/>
  <c r="K605" i="13"/>
  <c r="K613" i="13"/>
  <c r="K621" i="13"/>
  <c r="K629" i="13"/>
  <c r="K637" i="13"/>
  <c r="K645" i="13"/>
  <c r="K455" i="13"/>
  <c r="K463" i="13"/>
  <c r="K471" i="13"/>
  <c r="K479" i="13"/>
  <c r="K487" i="13"/>
  <c r="K495" i="13"/>
  <c r="K503" i="13"/>
  <c r="K511" i="13"/>
  <c r="K519" i="13"/>
  <c r="K527" i="13"/>
  <c r="K535" i="13"/>
  <c r="K543" i="13"/>
  <c r="K551" i="13"/>
  <c r="K559" i="13"/>
  <c r="K567" i="13"/>
  <c r="K575" i="13"/>
  <c r="K583" i="13"/>
  <c r="K591" i="13"/>
  <c r="K599" i="13"/>
  <c r="K607" i="13"/>
  <c r="K615" i="13"/>
  <c r="K623" i="13"/>
  <c r="K631" i="13"/>
  <c r="K639" i="13"/>
  <c r="K647" i="13"/>
  <c r="K473" i="13"/>
  <c r="K505" i="13"/>
  <c r="K537" i="13"/>
  <c r="K569" i="13"/>
  <c r="K601" i="13"/>
  <c r="K633" i="13"/>
  <c r="K481" i="13"/>
  <c r="K513" i="13"/>
  <c r="K545" i="13"/>
  <c r="K577" i="13"/>
  <c r="K609" i="13"/>
  <c r="K641" i="13"/>
  <c r="K457" i="13"/>
  <c r="K489" i="13"/>
  <c r="K521" i="13"/>
  <c r="K553" i="13"/>
  <c r="K585" i="13"/>
  <c r="K617" i="13"/>
  <c r="K643" i="13"/>
  <c r="K497" i="13"/>
  <c r="K561" i="13"/>
  <c r="K625" i="13"/>
  <c r="K465" i="13"/>
  <c r="K529" i="13"/>
  <c r="K593" i="13"/>
  <c r="K646" i="13"/>
  <c r="K622" i="13"/>
  <c r="K606" i="13"/>
  <c r="K590" i="13"/>
  <c r="K574" i="13"/>
  <c r="K558" i="13"/>
  <c r="K542" i="13"/>
  <c r="K526" i="13"/>
  <c r="K510" i="13"/>
  <c r="K494" i="13"/>
  <c r="K478" i="13"/>
  <c r="K462" i="13"/>
  <c r="K632" i="13"/>
  <c r="K616" i="13"/>
  <c r="K600" i="13"/>
  <c r="K584" i="13"/>
  <c r="K568" i="13"/>
  <c r="K552" i="13"/>
  <c r="K536" i="13"/>
  <c r="K520" i="13"/>
  <c r="K504" i="13"/>
  <c r="K484" i="13"/>
  <c r="K468" i="13"/>
  <c r="K626" i="13"/>
  <c r="K594" i="13"/>
  <c r="K546" i="13"/>
  <c r="K498" i="13"/>
  <c r="K604" i="13"/>
  <c r="K556" i="13"/>
  <c r="K524" i="13"/>
  <c r="K480" i="13"/>
  <c r="K634" i="13"/>
  <c r="K618" i="13"/>
  <c r="K602" i="13"/>
  <c r="K586" i="13"/>
  <c r="K570" i="13"/>
  <c r="K554" i="13"/>
  <c r="K538" i="13"/>
  <c r="K522" i="13"/>
  <c r="K506" i="13"/>
  <c r="K490" i="13"/>
  <c r="K474" i="13"/>
  <c r="K458" i="13"/>
  <c r="K644" i="13"/>
  <c r="K628" i="13"/>
  <c r="K612" i="13"/>
  <c r="K596" i="13"/>
  <c r="K580" i="13"/>
  <c r="K564" i="13"/>
  <c r="K548" i="13"/>
  <c r="K532" i="13"/>
  <c r="K516" i="13"/>
  <c r="K500" i="13"/>
  <c r="K488" i="13"/>
  <c r="K472" i="13"/>
  <c r="K456" i="13"/>
  <c r="K642" i="13"/>
  <c r="K562" i="13"/>
  <c r="K514" i="13"/>
  <c r="K482" i="13"/>
  <c r="K636" i="13"/>
  <c r="K588" i="13"/>
  <c r="K540" i="13"/>
  <c r="K492" i="13"/>
  <c r="K638" i="13"/>
  <c r="K630" i="13"/>
  <c r="K614" i="13"/>
  <c r="K598" i="13"/>
  <c r="K582" i="13"/>
  <c r="K566" i="13"/>
  <c r="K550" i="13"/>
  <c r="K534" i="13"/>
  <c r="K518" i="13"/>
  <c r="K502" i="13"/>
  <c r="K486" i="13"/>
  <c r="K470" i="13"/>
  <c r="K454" i="13"/>
  <c r="K640" i="13"/>
  <c r="K624" i="13"/>
  <c r="K608" i="13"/>
  <c r="K592" i="13"/>
  <c r="K576" i="13"/>
  <c r="K560" i="13"/>
  <c r="K544" i="13"/>
  <c r="K528" i="13"/>
  <c r="K512" i="13"/>
  <c r="K496" i="13"/>
  <c r="K476" i="13"/>
  <c r="K460" i="13"/>
  <c r="K610" i="13"/>
  <c r="K578" i="13"/>
  <c r="K530" i="13"/>
  <c r="K466" i="13"/>
  <c r="K620" i="13"/>
  <c r="K572" i="13"/>
  <c r="K508" i="13"/>
  <c r="K464" i="13"/>
  <c r="K295" i="13"/>
  <c r="K291" i="13"/>
  <c r="K279" i="13"/>
  <c r="K275" i="13"/>
  <c r="K263" i="13"/>
  <c r="K259" i="13"/>
  <c r="K247" i="13"/>
  <c r="K243" i="13"/>
  <c r="K215" i="13"/>
  <c r="K211" i="13"/>
  <c r="K191" i="13"/>
  <c r="K179" i="13"/>
  <c r="K171" i="13"/>
  <c r="K163" i="13"/>
  <c r="K155" i="13"/>
  <c r="K143" i="13"/>
  <c r="K127" i="13"/>
  <c r="K115" i="13"/>
  <c r="K107" i="13"/>
  <c r="K95" i="13"/>
  <c r="K43" i="13"/>
  <c r="K27" i="13"/>
  <c r="L6" i="13"/>
  <c r="M6" i="13" s="1"/>
  <c r="L439" i="13"/>
  <c r="L444" i="13"/>
  <c r="L449" i="13"/>
  <c r="L454" i="13"/>
  <c r="L459" i="13"/>
  <c r="L465" i="13"/>
  <c r="L470" i="13"/>
  <c r="L475" i="13"/>
  <c r="L481" i="13"/>
  <c r="L486" i="13"/>
  <c r="L491" i="13"/>
  <c r="L497" i="13"/>
  <c r="L502" i="13"/>
  <c r="L507" i="13"/>
  <c r="L513" i="13"/>
  <c r="L518" i="13"/>
  <c r="L523" i="13"/>
  <c r="L529" i="13"/>
  <c r="L534" i="13"/>
  <c r="L539" i="13"/>
  <c r="L545" i="13"/>
  <c r="L555" i="13"/>
  <c r="L561" i="13"/>
  <c r="L571" i="13"/>
  <c r="L577" i="13"/>
  <c r="L587" i="13"/>
  <c r="L593" i="13"/>
  <c r="L603" i="13"/>
  <c r="L609" i="13"/>
  <c r="L619" i="13"/>
  <c r="L625" i="13"/>
  <c r="L635" i="13"/>
  <c r="L641" i="13"/>
  <c r="L440" i="13"/>
  <c r="L445" i="13"/>
  <c r="L451" i="13"/>
  <c r="L455" i="13"/>
  <c r="L461" i="13"/>
  <c r="M461" i="13" s="1"/>
  <c r="L466" i="13"/>
  <c r="L471" i="13"/>
  <c r="L477" i="13"/>
  <c r="M477" i="13" s="1"/>
  <c r="L482" i="13"/>
  <c r="L487" i="13"/>
  <c r="L493" i="13"/>
  <c r="M493" i="13" s="1"/>
  <c r="L498" i="13"/>
  <c r="L503" i="13"/>
  <c r="L509" i="13"/>
  <c r="L514" i="13"/>
  <c r="L519" i="13"/>
  <c r="L525" i="13"/>
  <c r="M525" i="13" s="1"/>
  <c r="L530" i="13"/>
  <c r="L535" i="13"/>
  <c r="L541" i="13"/>
  <c r="M541" i="13" s="1"/>
  <c r="L551" i="13"/>
  <c r="L557" i="13"/>
  <c r="M557" i="13" s="1"/>
  <c r="L567" i="13"/>
  <c r="L573" i="13"/>
  <c r="L583" i="13"/>
  <c r="L589" i="13"/>
  <c r="M589" i="13" s="1"/>
  <c r="L599" i="13"/>
  <c r="L605" i="13"/>
  <c r="M605" i="13" s="1"/>
  <c r="L615" i="13"/>
  <c r="L621" i="13"/>
  <c r="M621" i="13" s="1"/>
  <c r="L631" i="13"/>
  <c r="L637" i="13"/>
  <c r="M637" i="13" s="1"/>
  <c r="L647" i="13"/>
  <c r="L437" i="13"/>
  <c r="L448" i="13"/>
  <c r="L458" i="13"/>
  <c r="L469" i="13"/>
  <c r="L479" i="13"/>
  <c r="L490" i="13"/>
  <c r="L501" i="13"/>
  <c r="L511" i="13"/>
  <c r="L522" i="13"/>
  <c r="L533" i="13"/>
  <c r="L543" i="13"/>
  <c r="L554" i="13"/>
  <c r="L565" i="13"/>
  <c r="L575" i="13"/>
  <c r="L586" i="13"/>
  <c r="L597" i="13"/>
  <c r="L607" i="13"/>
  <c r="L618" i="13"/>
  <c r="L629" i="13"/>
  <c r="L639" i="13"/>
  <c r="L441" i="13"/>
  <c r="L452" i="13"/>
  <c r="L462" i="13"/>
  <c r="L473" i="13"/>
  <c r="L483" i="13"/>
  <c r="L494" i="13"/>
  <c r="L505" i="13"/>
  <c r="L515" i="13"/>
  <c r="M515" i="13" s="1"/>
  <c r="L526" i="13"/>
  <c r="L537" i="13"/>
  <c r="L547" i="13"/>
  <c r="L558" i="13"/>
  <c r="L569" i="13"/>
  <c r="L579" i="13"/>
  <c r="L590" i="13"/>
  <c r="L601" i="13"/>
  <c r="L611" i="13"/>
  <c r="M611" i="13" s="1"/>
  <c r="L622" i="13"/>
  <c r="L633" i="13"/>
  <c r="L643" i="13"/>
  <c r="L443" i="13"/>
  <c r="L453" i="13"/>
  <c r="L463" i="13"/>
  <c r="L474" i="13"/>
  <c r="L485" i="13"/>
  <c r="L495" i="13"/>
  <c r="L506" i="13"/>
  <c r="L517" i="13"/>
  <c r="M517" i="13" s="1"/>
  <c r="L527" i="13"/>
  <c r="L538" i="13"/>
  <c r="L549" i="13"/>
  <c r="L559" i="13"/>
  <c r="L570" i="13"/>
  <c r="L581" i="13"/>
  <c r="M581" i="13" s="1"/>
  <c r="L591" i="13"/>
  <c r="L602" i="13"/>
  <c r="L613" i="13"/>
  <c r="L623" i="13"/>
  <c r="L634" i="13"/>
  <c r="L645" i="13"/>
  <c r="M645" i="13" s="1"/>
  <c r="L447" i="13"/>
  <c r="L478" i="13"/>
  <c r="L499" i="13"/>
  <c r="L510" i="13"/>
  <c r="L531" i="13"/>
  <c r="M531" i="13" s="1"/>
  <c r="L553" i="13"/>
  <c r="L574" i="13"/>
  <c r="L595" i="13"/>
  <c r="M595" i="13" s="1"/>
  <c r="L617" i="13"/>
  <c r="L638" i="13"/>
  <c r="L436" i="13"/>
  <c r="L457" i="13"/>
  <c r="L467" i="13"/>
  <c r="M467" i="13" s="1"/>
  <c r="L489" i="13"/>
  <c r="L521" i="13"/>
  <c r="L542" i="13"/>
  <c r="L563" i="13"/>
  <c r="L585" i="13"/>
  <c r="L606" i="13"/>
  <c r="L627" i="13"/>
  <c r="M627" i="13" s="1"/>
  <c r="L642" i="13"/>
  <c r="L446" i="13"/>
  <c r="L610" i="13"/>
  <c r="L546" i="13"/>
  <c r="L582" i="13"/>
  <c r="L636" i="13"/>
  <c r="L620" i="13"/>
  <c r="L604" i="13"/>
  <c r="L588" i="13"/>
  <c r="L572" i="13"/>
  <c r="L556" i="13"/>
  <c r="L540" i="13"/>
  <c r="L524" i="13"/>
  <c r="L508" i="13"/>
  <c r="L492" i="13"/>
  <c r="L480" i="13"/>
  <c r="L464" i="13"/>
  <c r="L450" i="13"/>
  <c r="L598" i="13"/>
  <c r="L624" i="13"/>
  <c r="L576" i="13"/>
  <c r="L528" i="13"/>
  <c r="L476" i="13"/>
  <c r="L646" i="13"/>
  <c r="L442" i="13"/>
  <c r="L594" i="13"/>
  <c r="L630" i="13"/>
  <c r="L566" i="13"/>
  <c r="L632" i="13"/>
  <c r="L616" i="13"/>
  <c r="L600" i="13"/>
  <c r="L584" i="13"/>
  <c r="L568" i="13"/>
  <c r="L552" i="13"/>
  <c r="L536" i="13"/>
  <c r="L520" i="13"/>
  <c r="L504" i="13"/>
  <c r="L484" i="13"/>
  <c r="L468" i="13"/>
  <c r="L626" i="13"/>
  <c r="L640" i="13"/>
  <c r="L592" i="13"/>
  <c r="L544" i="13"/>
  <c r="L496" i="13"/>
  <c r="L438" i="13"/>
  <c r="L578" i="13"/>
  <c r="L614" i="13"/>
  <c r="L550" i="13"/>
  <c r="L644" i="13"/>
  <c r="L628" i="13"/>
  <c r="L612" i="13"/>
  <c r="L596" i="13"/>
  <c r="L580" i="13"/>
  <c r="L564" i="13"/>
  <c r="L548" i="13"/>
  <c r="L532" i="13"/>
  <c r="L516" i="13"/>
  <c r="L500" i="13"/>
  <c r="L488" i="13"/>
  <c r="L472" i="13"/>
  <c r="L456" i="13"/>
  <c r="L562" i="13"/>
  <c r="L608" i="13"/>
  <c r="L560" i="13"/>
  <c r="L512" i="13"/>
  <c r="L460" i="13"/>
  <c r="K426" i="13"/>
  <c r="K414" i="13"/>
  <c r="K406" i="13"/>
  <c r="K394" i="13"/>
  <c r="K382" i="13"/>
  <c r="K374" i="13"/>
  <c r="K362" i="13"/>
  <c r="K354" i="13"/>
  <c r="K342" i="13"/>
  <c r="K330" i="13"/>
  <c r="K318" i="13"/>
  <c r="K302" i="13"/>
  <c r="K254" i="13"/>
  <c r="K122" i="13"/>
  <c r="K86" i="13"/>
  <c r="K421" i="13"/>
  <c r="K405" i="13"/>
  <c r="K397" i="13"/>
  <c r="K389" i="13"/>
  <c r="K373" i="13"/>
  <c r="K357" i="13"/>
  <c r="K341" i="13"/>
  <c r="K333" i="13"/>
  <c r="K325" i="13"/>
  <c r="K317" i="13"/>
  <c r="K422" i="13"/>
  <c r="K410" i="13"/>
  <c r="K398" i="13"/>
  <c r="K358" i="13"/>
  <c r="K346" i="13"/>
  <c r="K334" i="13"/>
  <c r="K322" i="13"/>
  <c r="K310" i="13"/>
  <c r="K286" i="13"/>
  <c r="K238" i="13"/>
  <c r="K296" i="13"/>
  <c r="K284" i="13"/>
  <c r="K268" i="13"/>
  <c r="K264" i="13"/>
  <c r="K252" i="13"/>
  <c r="K200" i="13"/>
  <c r="K192" i="13"/>
  <c r="K184" i="13"/>
  <c r="K148" i="13"/>
  <c r="K128" i="13"/>
  <c r="K112" i="13"/>
  <c r="K96" i="13"/>
  <c r="K72" i="13"/>
  <c r="L4" i="13"/>
  <c r="M4" i="13" s="1"/>
  <c r="K94" i="13"/>
  <c r="N94" i="13" s="1"/>
  <c r="K277" i="13"/>
  <c r="K126" i="13"/>
  <c r="N126" i="13" s="1"/>
  <c r="K62" i="13"/>
  <c r="N62" i="13" s="1"/>
  <c r="K158" i="13"/>
  <c r="N158" i="13" s="1"/>
  <c r="K30" i="13"/>
  <c r="K430" i="13"/>
  <c r="N430" i="13" s="1"/>
  <c r="K381" i="13"/>
  <c r="N381" i="13" s="1"/>
  <c r="K350" i="13"/>
  <c r="N350" i="13" s="1"/>
  <c r="K190" i="13"/>
  <c r="N190" i="13" s="1"/>
  <c r="L421" i="13"/>
  <c r="M421" i="13" s="1"/>
  <c r="L389" i="13"/>
  <c r="M389" i="13" s="1"/>
  <c r="L357" i="13"/>
  <c r="M357" i="13" s="1"/>
  <c r="L325" i="13"/>
  <c r="M325" i="13" s="1"/>
  <c r="L270" i="13"/>
  <c r="M270" i="13" s="1"/>
  <c r="K429" i="13"/>
  <c r="N429" i="13" s="1"/>
  <c r="K377" i="13"/>
  <c r="N377" i="13" s="1"/>
  <c r="K329" i="13"/>
  <c r="K269" i="13"/>
  <c r="N269" i="13" s="1"/>
  <c r="K213" i="13"/>
  <c r="N213" i="13" s="1"/>
  <c r="K181" i="13"/>
  <c r="N181" i="13" s="1"/>
  <c r="K149" i="13"/>
  <c r="K117" i="13"/>
  <c r="N117" i="13" s="1"/>
  <c r="K85" i="13"/>
  <c r="N85" i="13" s="1"/>
  <c r="K53" i="13"/>
  <c r="L414" i="13"/>
  <c r="M414" i="13" s="1"/>
  <c r="L382" i="13"/>
  <c r="M382" i="13" s="1"/>
  <c r="L318" i="13"/>
  <c r="N318" i="13" s="1"/>
  <c r="L86" i="13"/>
  <c r="M86" i="13" s="1"/>
  <c r="K366" i="13"/>
  <c r="K309" i="13"/>
  <c r="N309" i="13" s="1"/>
  <c r="K245" i="13"/>
  <c r="K206" i="13"/>
  <c r="N206" i="13" s="1"/>
  <c r="K174" i="13"/>
  <c r="K142" i="13"/>
  <c r="N142" i="13" s="1"/>
  <c r="K110" i="13"/>
  <c r="N110" i="13" s="1"/>
  <c r="K78" i="13"/>
  <c r="N78" i="13" s="1"/>
  <c r="K46" i="13"/>
  <c r="N46" i="13" s="1"/>
  <c r="L405" i="13"/>
  <c r="M405" i="13" s="1"/>
  <c r="L373" i="13"/>
  <c r="M373" i="13" s="1"/>
  <c r="L341" i="13"/>
  <c r="M341" i="13" s="1"/>
  <c r="K393" i="13"/>
  <c r="N393" i="13" s="1"/>
  <c r="K365" i="13"/>
  <c r="N365" i="13" s="1"/>
  <c r="K301" i="13"/>
  <c r="N301" i="13" s="1"/>
  <c r="K197" i="13"/>
  <c r="N197" i="13" s="1"/>
  <c r="K165" i="13"/>
  <c r="N165" i="13" s="1"/>
  <c r="K133" i="13"/>
  <c r="N133" i="13" s="1"/>
  <c r="K101" i="13"/>
  <c r="N101" i="13" s="1"/>
  <c r="K69" i="13"/>
  <c r="N69" i="13" s="1"/>
  <c r="K37" i="13"/>
  <c r="L398" i="13"/>
  <c r="M398" i="13" s="1"/>
  <c r="L334" i="13"/>
  <c r="M334" i="13" s="1"/>
  <c r="L302" i="13"/>
  <c r="M302" i="13" s="1"/>
  <c r="L424" i="13"/>
  <c r="M424" i="13" s="1"/>
  <c r="K424" i="13"/>
  <c r="L372" i="13"/>
  <c r="M372" i="13" s="1"/>
  <c r="K372" i="13"/>
  <c r="L324" i="13"/>
  <c r="M324" i="13" s="1"/>
  <c r="K324" i="13"/>
  <c r="N324" i="13" s="1"/>
  <c r="K280" i="13"/>
  <c r="L280" i="13"/>
  <c r="M280" i="13" s="1"/>
  <c r="L268" i="13"/>
  <c r="M268" i="13" s="1"/>
  <c r="K420" i="13"/>
  <c r="N420" i="13" s="1"/>
  <c r="K344" i="13"/>
  <c r="N344" i="13" s="1"/>
  <c r="L388" i="13"/>
  <c r="M388" i="13" s="1"/>
  <c r="K388" i="13"/>
  <c r="L376" i="13"/>
  <c r="M376" i="13" s="1"/>
  <c r="K376" i="13"/>
  <c r="L360" i="13"/>
  <c r="M360" i="13" s="1"/>
  <c r="K360" i="13"/>
  <c r="K300" i="13"/>
  <c r="L300" i="13"/>
  <c r="M300" i="13" s="1"/>
  <c r="K248" i="13"/>
  <c r="N248" i="13" s="1"/>
  <c r="L248" i="13"/>
  <c r="M248" i="13" s="1"/>
  <c r="K404" i="13"/>
  <c r="N404" i="13" s="1"/>
  <c r="K328" i="13"/>
  <c r="K392" i="13"/>
  <c r="N392" i="13" s="1"/>
  <c r="K340" i="13"/>
  <c r="N340" i="13" s="1"/>
  <c r="L192" i="13"/>
  <c r="M192" i="13" s="1"/>
  <c r="K216" i="13"/>
  <c r="L216" i="13"/>
  <c r="M216" i="13" s="1"/>
  <c r="K204" i="13"/>
  <c r="L204" i="13"/>
  <c r="M204" i="13" s="1"/>
  <c r="K176" i="13"/>
  <c r="L176" i="13"/>
  <c r="M176" i="13" s="1"/>
  <c r="K164" i="13"/>
  <c r="L164" i="13"/>
  <c r="M164" i="13" s="1"/>
  <c r="K136" i="13"/>
  <c r="L136" i="13"/>
  <c r="M136" i="13" s="1"/>
  <c r="K120" i="13"/>
  <c r="L120" i="13"/>
  <c r="M120" i="13" s="1"/>
  <c r="K84" i="13"/>
  <c r="L84" i="13"/>
  <c r="M84" i="13" s="1"/>
  <c r="K56" i="13"/>
  <c r="L56" i="13"/>
  <c r="M56" i="13" s="1"/>
  <c r="K408" i="13"/>
  <c r="N408" i="13" s="1"/>
  <c r="K356" i="13"/>
  <c r="N356" i="13" s="1"/>
  <c r="L148" i="13"/>
  <c r="M148" i="13" s="1"/>
  <c r="K425" i="13"/>
  <c r="N425" i="13" s="1"/>
  <c r="K413" i="13"/>
  <c r="K361" i="13"/>
  <c r="N361" i="13" s="1"/>
  <c r="K349" i="13"/>
  <c r="N349" i="13" s="1"/>
  <c r="K293" i="13"/>
  <c r="N293" i="13" s="1"/>
  <c r="K261" i="13"/>
  <c r="N261" i="13" s="1"/>
  <c r="K205" i="13"/>
  <c r="N205" i="13" s="1"/>
  <c r="K189" i="13"/>
  <c r="N189" i="13" s="1"/>
  <c r="K173" i="13"/>
  <c r="K157" i="13"/>
  <c r="N157" i="13" s="1"/>
  <c r="K141" i="13"/>
  <c r="N141" i="13" s="1"/>
  <c r="K125" i="13"/>
  <c r="N125" i="13" s="1"/>
  <c r="K109" i="13"/>
  <c r="N109" i="13" s="1"/>
  <c r="K93" i="13"/>
  <c r="N93" i="13" s="1"/>
  <c r="K77" i="13"/>
  <c r="N77" i="13" s="1"/>
  <c r="K61" i="13"/>
  <c r="N61" i="13" s="1"/>
  <c r="K45" i="13"/>
  <c r="N45" i="13" s="1"/>
  <c r="K29" i="13"/>
  <c r="L397" i="13"/>
  <c r="M397" i="13" s="1"/>
  <c r="L333" i="13"/>
  <c r="M333" i="13" s="1"/>
  <c r="L317" i="13"/>
  <c r="M317" i="13" s="1"/>
  <c r="L122" i="13"/>
  <c r="M122" i="13" s="1"/>
  <c r="L58" i="13"/>
  <c r="M58" i="13" s="1"/>
  <c r="K409" i="13"/>
  <c r="N409" i="13" s="1"/>
  <c r="K345" i="13"/>
  <c r="N345" i="13" s="1"/>
  <c r="K285" i="13"/>
  <c r="K253" i="13"/>
  <c r="N253" i="13" s="1"/>
  <c r="K214" i="13"/>
  <c r="N214" i="13" s="1"/>
  <c r="K198" i="13"/>
  <c r="N198" i="13" s="1"/>
  <c r="K182" i="13"/>
  <c r="N182" i="13" s="1"/>
  <c r="K166" i="13"/>
  <c r="K150" i="13"/>
  <c r="N150" i="13" s="1"/>
  <c r="K134" i="13"/>
  <c r="N134" i="13" s="1"/>
  <c r="K118" i="13"/>
  <c r="N118" i="13" s="1"/>
  <c r="K102" i="13"/>
  <c r="N102" i="13" s="1"/>
  <c r="K70" i="13"/>
  <c r="N70" i="13" s="1"/>
  <c r="K54" i="13"/>
  <c r="N54" i="13" s="1"/>
  <c r="K38" i="13"/>
  <c r="N38" i="13" s="1"/>
  <c r="L422" i="13"/>
  <c r="M422" i="13" s="1"/>
  <c r="L406" i="13"/>
  <c r="M406" i="13" s="1"/>
  <c r="L390" i="13"/>
  <c r="M390" i="13" s="1"/>
  <c r="L374" i="13"/>
  <c r="M374" i="13" s="1"/>
  <c r="L358" i="13"/>
  <c r="M358" i="13" s="1"/>
  <c r="L342" i="13"/>
  <c r="M342" i="13" s="1"/>
  <c r="L326" i="13"/>
  <c r="M326" i="13" s="1"/>
  <c r="L310" i="13"/>
  <c r="M310" i="13" s="1"/>
  <c r="L238" i="13"/>
  <c r="M238" i="13" s="1"/>
  <c r="M290" i="13"/>
  <c r="N226" i="13"/>
  <c r="M226" i="13"/>
  <c r="N222" i="13"/>
  <c r="M222" i="13"/>
  <c r="M158" i="13"/>
  <c r="L435" i="13"/>
  <c r="M435" i="13" s="1"/>
  <c r="K435" i="13"/>
  <c r="L431" i="13"/>
  <c r="M431" i="13" s="1"/>
  <c r="K431" i="13"/>
  <c r="L427" i="13"/>
  <c r="M427" i="13" s="1"/>
  <c r="K427" i="13"/>
  <c r="L423" i="13"/>
  <c r="M423" i="13" s="1"/>
  <c r="K423" i="13"/>
  <c r="L419" i="13"/>
  <c r="M419" i="13" s="1"/>
  <c r="K419" i="13"/>
  <c r="L415" i="13"/>
  <c r="K415" i="13"/>
  <c r="L411" i="13"/>
  <c r="M411" i="13" s="1"/>
  <c r="K411" i="13"/>
  <c r="L407" i="13"/>
  <c r="M407" i="13" s="1"/>
  <c r="K407" i="13"/>
  <c r="L403" i="13"/>
  <c r="M403" i="13" s="1"/>
  <c r="K403" i="13"/>
  <c r="L399" i="13"/>
  <c r="M399" i="13" s="1"/>
  <c r="K399" i="13"/>
  <c r="L395" i="13"/>
  <c r="M395" i="13" s="1"/>
  <c r="K395" i="13"/>
  <c r="L391" i="13"/>
  <c r="M391" i="13" s="1"/>
  <c r="K391" i="13"/>
  <c r="L387" i="13"/>
  <c r="M387" i="13" s="1"/>
  <c r="K387" i="13"/>
  <c r="L383" i="13"/>
  <c r="K383" i="13"/>
  <c r="L379" i="13"/>
  <c r="M379" i="13" s="1"/>
  <c r="K379" i="13"/>
  <c r="L375" i="13"/>
  <c r="M375" i="13" s="1"/>
  <c r="K375" i="13"/>
  <c r="L371" i="13"/>
  <c r="M371" i="13" s="1"/>
  <c r="K371" i="13"/>
  <c r="L367" i="13"/>
  <c r="M367" i="13" s="1"/>
  <c r="K367" i="13"/>
  <c r="L363" i="13"/>
  <c r="M363" i="13" s="1"/>
  <c r="K363" i="13"/>
  <c r="L359" i="13"/>
  <c r="M359" i="13" s="1"/>
  <c r="K359" i="13"/>
  <c r="L355" i="13"/>
  <c r="M355" i="13" s="1"/>
  <c r="K355" i="13"/>
  <c r="L351" i="13"/>
  <c r="K351" i="13"/>
  <c r="L347" i="13"/>
  <c r="M347" i="13" s="1"/>
  <c r="K347" i="13"/>
  <c r="L343" i="13"/>
  <c r="M343" i="13" s="1"/>
  <c r="K343" i="13"/>
  <c r="L339" i="13"/>
  <c r="M339" i="13" s="1"/>
  <c r="K339" i="13"/>
  <c r="L335" i="13"/>
  <c r="M335" i="13" s="1"/>
  <c r="K335" i="13"/>
  <c r="L331" i="13"/>
  <c r="M331" i="13" s="1"/>
  <c r="K331" i="13"/>
  <c r="L327" i="13"/>
  <c r="M327" i="13" s="1"/>
  <c r="K327" i="13"/>
  <c r="L323" i="13"/>
  <c r="M323" i="13" s="1"/>
  <c r="K323" i="13"/>
  <c r="L319" i="13"/>
  <c r="M319" i="13" s="1"/>
  <c r="K319" i="13"/>
  <c r="L315" i="13"/>
  <c r="M315" i="13" s="1"/>
  <c r="K315" i="13"/>
  <c r="L311" i="13"/>
  <c r="M311" i="13" s="1"/>
  <c r="K311" i="13"/>
  <c r="L307" i="13"/>
  <c r="M307" i="13" s="1"/>
  <c r="K307" i="13"/>
  <c r="L303" i="13"/>
  <c r="M303" i="13" s="1"/>
  <c r="K303" i="13"/>
  <c r="K299" i="13"/>
  <c r="L299" i="13"/>
  <c r="M299" i="13" s="1"/>
  <c r="L287" i="13"/>
  <c r="M287" i="13" s="1"/>
  <c r="K287" i="13"/>
  <c r="K283" i="13"/>
  <c r="L283" i="13"/>
  <c r="M283" i="13" s="1"/>
  <c r="L271" i="13"/>
  <c r="M271" i="13" s="1"/>
  <c r="K271" i="13"/>
  <c r="K267" i="13"/>
  <c r="L267" i="13"/>
  <c r="M267" i="13" s="1"/>
  <c r="L255" i="13"/>
  <c r="M255" i="13" s="1"/>
  <c r="K255" i="13"/>
  <c r="K251" i="13"/>
  <c r="L251" i="13"/>
  <c r="M251" i="13" s="1"/>
  <c r="K219" i="13"/>
  <c r="L219" i="13"/>
  <c r="M219" i="13" s="1"/>
  <c r="L207" i="13"/>
  <c r="M207" i="13" s="1"/>
  <c r="K207" i="13"/>
  <c r="K203" i="13"/>
  <c r="L203" i="13"/>
  <c r="M203" i="13" s="1"/>
  <c r="L199" i="13"/>
  <c r="M199" i="13" s="1"/>
  <c r="K199" i="13"/>
  <c r="L195" i="13"/>
  <c r="M195" i="13" s="1"/>
  <c r="K195" i="13"/>
  <c r="L187" i="13"/>
  <c r="M187" i="13" s="1"/>
  <c r="K187" i="13"/>
  <c r="L183" i="13"/>
  <c r="M183" i="13" s="1"/>
  <c r="K183" i="13"/>
  <c r="L159" i="13"/>
  <c r="M159" i="13" s="1"/>
  <c r="K159" i="13"/>
  <c r="L151" i="13"/>
  <c r="M151" i="13" s="1"/>
  <c r="K151" i="13"/>
  <c r="K147" i="13"/>
  <c r="L147" i="13"/>
  <c r="M147" i="13" s="1"/>
  <c r="K139" i="13"/>
  <c r="L139" i="13"/>
  <c r="M139" i="13" s="1"/>
  <c r="L135" i="13"/>
  <c r="M135" i="13" s="1"/>
  <c r="K135" i="13"/>
  <c r="L131" i="13"/>
  <c r="M131" i="13" s="1"/>
  <c r="K131" i="13"/>
  <c r="K111" i="13"/>
  <c r="L111" i="13"/>
  <c r="M111" i="13" s="1"/>
  <c r="L87" i="13"/>
  <c r="M87" i="13" s="1"/>
  <c r="K87" i="13"/>
  <c r="K79" i="13"/>
  <c r="L79" i="13"/>
  <c r="M79" i="13" s="1"/>
  <c r="L67" i="13"/>
  <c r="M67" i="13" s="1"/>
  <c r="K67" i="13"/>
  <c r="L179" i="13"/>
  <c r="M179" i="13" s="1"/>
  <c r="L107" i="13"/>
  <c r="M107" i="13" s="1"/>
  <c r="N30" i="13"/>
  <c r="M30" i="13"/>
  <c r="M190" i="13"/>
  <c r="M162" i="13"/>
  <c r="M126" i="13"/>
  <c r="M34" i="13"/>
  <c r="K434" i="13"/>
  <c r="N434" i="13" s="1"/>
  <c r="K402" i="13"/>
  <c r="N402" i="13" s="1"/>
  <c r="K386" i="13"/>
  <c r="N386" i="13" s="1"/>
  <c r="K306" i="13"/>
  <c r="N306" i="13" s="1"/>
  <c r="K290" i="13"/>
  <c r="N290" i="13" s="1"/>
  <c r="K274" i="13"/>
  <c r="K258" i="13"/>
  <c r="N258" i="13" s="1"/>
  <c r="L279" i="13"/>
  <c r="M279" i="13" s="1"/>
  <c r="L247" i="13"/>
  <c r="M247" i="13" s="1"/>
  <c r="L215" i="13"/>
  <c r="M215" i="13" s="1"/>
  <c r="L191" i="13"/>
  <c r="M191" i="13" s="1"/>
  <c r="L163" i="13"/>
  <c r="M163" i="13" s="1"/>
  <c r="L106" i="13"/>
  <c r="M106" i="13" s="1"/>
  <c r="L27" i="13"/>
  <c r="M27" i="13" s="1"/>
  <c r="K21" i="13"/>
  <c r="N21" i="13" s="1"/>
  <c r="K433" i="13"/>
  <c r="N433" i="13" s="1"/>
  <c r="K428" i="13"/>
  <c r="N428" i="13" s="1"/>
  <c r="K417" i="13"/>
  <c r="N417" i="13" s="1"/>
  <c r="K412" i="13"/>
  <c r="K401" i="13"/>
  <c r="N401" i="13" s="1"/>
  <c r="K396" i="13"/>
  <c r="N396" i="13" s="1"/>
  <c r="K385" i="13"/>
  <c r="N385" i="13" s="1"/>
  <c r="K380" i="13"/>
  <c r="K369" i="13"/>
  <c r="N369" i="13" s="1"/>
  <c r="K364" i="13"/>
  <c r="N364" i="13" s="1"/>
  <c r="K353" i="13"/>
  <c r="N353" i="13" s="1"/>
  <c r="K348" i="13"/>
  <c r="N348" i="13" s="1"/>
  <c r="K337" i="13"/>
  <c r="N337" i="13" s="1"/>
  <c r="K332" i="13"/>
  <c r="N332" i="13" s="1"/>
  <c r="K321" i="13"/>
  <c r="N321" i="13" s="1"/>
  <c r="K313" i="13"/>
  <c r="N313" i="13" s="1"/>
  <c r="K305" i="13"/>
  <c r="N305" i="13" s="1"/>
  <c r="K297" i="13"/>
  <c r="N297" i="13" s="1"/>
  <c r="K289" i="13"/>
  <c r="N289" i="13" s="1"/>
  <c r="K281" i="13"/>
  <c r="N281" i="13" s="1"/>
  <c r="K273" i="13"/>
  <c r="N273" i="13" s="1"/>
  <c r="K265" i="13"/>
  <c r="K257" i="13"/>
  <c r="N257" i="13" s="1"/>
  <c r="K249" i="13"/>
  <c r="N249" i="13" s="1"/>
  <c r="K241" i="13"/>
  <c r="N241" i="13" s="1"/>
  <c r="K218" i="13"/>
  <c r="N218" i="13" s="1"/>
  <c r="K210" i="13"/>
  <c r="N210" i="13" s="1"/>
  <c r="K202" i="13"/>
  <c r="N202" i="13" s="1"/>
  <c r="K194" i="13"/>
  <c r="N194" i="13" s="1"/>
  <c r="K186" i="13"/>
  <c r="N186" i="13" s="1"/>
  <c r="K178" i="13"/>
  <c r="N178" i="13" s="1"/>
  <c r="K170" i="13"/>
  <c r="N170" i="13" s="1"/>
  <c r="K162" i="13"/>
  <c r="N162" i="13" s="1"/>
  <c r="K154" i="13"/>
  <c r="N154" i="13" s="1"/>
  <c r="K146" i="13"/>
  <c r="N146" i="13" s="1"/>
  <c r="K138" i="13"/>
  <c r="N138" i="13" s="1"/>
  <c r="K130" i="13"/>
  <c r="N130" i="13" s="1"/>
  <c r="K114" i="13"/>
  <c r="N114" i="13" s="1"/>
  <c r="K98" i="13"/>
  <c r="N98" i="13" s="1"/>
  <c r="K90" i="13"/>
  <c r="N90" i="13" s="1"/>
  <c r="K82" i="13"/>
  <c r="N82" i="13" s="1"/>
  <c r="K74" i="13"/>
  <c r="N74" i="13" s="1"/>
  <c r="K66" i="13"/>
  <c r="N66" i="13" s="1"/>
  <c r="K50" i="13"/>
  <c r="N50" i="13" s="1"/>
  <c r="K42" i="13"/>
  <c r="N42" i="13" s="1"/>
  <c r="K34" i="13"/>
  <c r="N34" i="13" s="1"/>
  <c r="K26" i="13"/>
  <c r="N26" i="13" s="1"/>
  <c r="L426" i="13"/>
  <c r="M426" i="13" s="1"/>
  <c r="L418" i="13"/>
  <c r="M418" i="13" s="1"/>
  <c r="L410" i="13"/>
  <c r="M410" i="13" s="1"/>
  <c r="L394" i="13"/>
  <c r="M394" i="13" s="1"/>
  <c r="L378" i="13"/>
  <c r="M378" i="13" s="1"/>
  <c r="L370" i="13"/>
  <c r="M370" i="13" s="1"/>
  <c r="L362" i="13"/>
  <c r="M362" i="13" s="1"/>
  <c r="L354" i="13"/>
  <c r="M354" i="13" s="1"/>
  <c r="L346" i="13"/>
  <c r="M346" i="13" s="1"/>
  <c r="L338" i="13"/>
  <c r="M338" i="13" s="1"/>
  <c r="L330" i="13"/>
  <c r="M330" i="13" s="1"/>
  <c r="L322" i="13"/>
  <c r="M322" i="13" s="1"/>
  <c r="L314" i="13"/>
  <c r="M314" i="13" s="1"/>
  <c r="L296" i="13"/>
  <c r="M296" i="13" s="1"/>
  <c r="L286" i="13"/>
  <c r="L275" i="13"/>
  <c r="M275" i="13" s="1"/>
  <c r="L264" i="13"/>
  <c r="M264" i="13" s="1"/>
  <c r="L254" i="13"/>
  <c r="L243" i="13"/>
  <c r="M243" i="13" s="1"/>
  <c r="L211" i="13"/>
  <c r="M211" i="13" s="1"/>
  <c r="L200" i="13"/>
  <c r="M200" i="13" s="1"/>
  <c r="L171" i="13"/>
  <c r="M171" i="13" s="1"/>
  <c r="L143" i="13"/>
  <c r="M143" i="13" s="1"/>
  <c r="L128" i="13"/>
  <c r="M128" i="13" s="1"/>
  <c r="L115" i="13"/>
  <c r="M115" i="13" s="1"/>
  <c r="L96" i="13"/>
  <c r="M96" i="13" s="1"/>
  <c r="L72" i="13"/>
  <c r="M72" i="13" s="1"/>
  <c r="L43" i="13"/>
  <c r="M43" i="13" s="1"/>
  <c r="L239" i="13"/>
  <c r="M239" i="13" s="1"/>
  <c r="K239" i="13"/>
  <c r="N239" i="13" s="1"/>
  <c r="K175" i="13"/>
  <c r="L175" i="13"/>
  <c r="M175" i="13" s="1"/>
  <c r="L167" i="13"/>
  <c r="M167" i="13" s="1"/>
  <c r="K167" i="13"/>
  <c r="L123" i="13"/>
  <c r="M123" i="13" s="1"/>
  <c r="K123" i="13"/>
  <c r="L119" i="13"/>
  <c r="M119" i="13" s="1"/>
  <c r="K119" i="13"/>
  <c r="L103" i="13"/>
  <c r="M103" i="13" s="1"/>
  <c r="K103" i="13"/>
  <c r="L99" i="13"/>
  <c r="M99" i="13" s="1"/>
  <c r="K99" i="13"/>
  <c r="K91" i="13"/>
  <c r="L91" i="13"/>
  <c r="M91" i="13" s="1"/>
  <c r="L83" i="13"/>
  <c r="M83" i="13" s="1"/>
  <c r="K83" i="13"/>
  <c r="L75" i="13"/>
  <c r="M75" i="13" s="1"/>
  <c r="K75" i="13"/>
  <c r="L71" i="13"/>
  <c r="M71" i="13" s="1"/>
  <c r="K71" i="13"/>
  <c r="L63" i="13"/>
  <c r="M63" i="13" s="1"/>
  <c r="K63" i="13"/>
  <c r="L59" i="13"/>
  <c r="M59" i="13" s="1"/>
  <c r="K59" i="13"/>
  <c r="L55" i="13"/>
  <c r="M55" i="13" s="1"/>
  <c r="K55" i="13"/>
  <c r="K51" i="13"/>
  <c r="L51" i="13"/>
  <c r="M51" i="13" s="1"/>
  <c r="L47" i="13"/>
  <c r="M47" i="13" s="1"/>
  <c r="K47" i="13"/>
  <c r="L39" i="13"/>
  <c r="M39" i="13" s="1"/>
  <c r="K39" i="13"/>
  <c r="L35" i="13"/>
  <c r="M35" i="13" s="1"/>
  <c r="K35" i="13"/>
  <c r="L31" i="13"/>
  <c r="M31" i="13" s="1"/>
  <c r="K31" i="13"/>
  <c r="L23" i="13"/>
  <c r="M23" i="13" s="1"/>
  <c r="K23" i="13"/>
  <c r="M318" i="13"/>
  <c r="L291" i="13"/>
  <c r="M291" i="13" s="1"/>
  <c r="L259" i="13"/>
  <c r="M259" i="13" s="1"/>
  <c r="K22" i="13"/>
  <c r="L22" i="13"/>
  <c r="M22" i="13" s="1"/>
  <c r="K298" i="13"/>
  <c r="N298" i="13" s="1"/>
  <c r="K282" i="13"/>
  <c r="K266" i="13"/>
  <c r="N266" i="13" s="1"/>
  <c r="K250" i="13"/>
  <c r="N250" i="13" s="1"/>
  <c r="K242" i="13"/>
  <c r="N242" i="13" s="1"/>
  <c r="L320" i="13"/>
  <c r="M320" i="13" s="1"/>
  <c r="K320" i="13"/>
  <c r="N320" i="13" s="1"/>
  <c r="L316" i="13"/>
  <c r="M316" i="13" s="1"/>
  <c r="K316" i="13"/>
  <c r="L312" i="13"/>
  <c r="M312" i="13" s="1"/>
  <c r="K312" i="13"/>
  <c r="L308" i="13"/>
  <c r="M308" i="13" s="1"/>
  <c r="K308" i="13"/>
  <c r="L304" i="13"/>
  <c r="M304" i="13" s="1"/>
  <c r="K304" i="13"/>
  <c r="L292" i="13"/>
  <c r="M292" i="13" s="1"/>
  <c r="K292" i="13"/>
  <c r="L288" i="13"/>
  <c r="M288" i="13" s="1"/>
  <c r="K288" i="13"/>
  <c r="N288" i="13" s="1"/>
  <c r="L276" i="13"/>
  <c r="M276" i="13" s="1"/>
  <c r="K276" i="13"/>
  <c r="L272" i="13"/>
  <c r="M272" i="13" s="1"/>
  <c r="K272" i="13"/>
  <c r="N272" i="13" s="1"/>
  <c r="L260" i="13"/>
  <c r="M260" i="13" s="1"/>
  <c r="K260" i="13"/>
  <c r="L256" i="13"/>
  <c r="M256" i="13" s="1"/>
  <c r="K256" i="13"/>
  <c r="N256" i="13" s="1"/>
  <c r="L244" i="13"/>
  <c r="M244" i="13" s="1"/>
  <c r="K244" i="13"/>
  <c r="L240" i="13"/>
  <c r="M240" i="13" s="1"/>
  <c r="K240" i="13"/>
  <c r="N240" i="13" s="1"/>
  <c r="L212" i="13"/>
  <c r="M212" i="13" s="1"/>
  <c r="K212" i="13"/>
  <c r="L208" i="13"/>
  <c r="M208" i="13" s="1"/>
  <c r="K208" i="13"/>
  <c r="N208" i="13" s="1"/>
  <c r="L196" i="13"/>
  <c r="M196" i="13" s="1"/>
  <c r="K196" i="13"/>
  <c r="L188" i="13"/>
  <c r="M188" i="13" s="1"/>
  <c r="K188" i="13"/>
  <c r="N188" i="13" s="1"/>
  <c r="L180" i="13"/>
  <c r="M180" i="13" s="1"/>
  <c r="K180" i="13"/>
  <c r="L172" i="13"/>
  <c r="M172" i="13" s="1"/>
  <c r="K172" i="13"/>
  <c r="L168" i="13"/>
  <c r="M168" i="13" s="1"/>
  <c r="K168" i="13"/>
  <c r="L160" i="13"/>
  <c r="M160" i="13" s="1"/>
  <c r="K160" i="13"/>
  <c r="L156" i="13"/>
  <c r="M156" i="13" s="1"/>
  <c r="K156" i="13"/>
  <c r="L152" i="13"/>
  <c r="M152" i="13" s="1"/>
  <c r="K152" i="13"/>
  <c r="L144" i="13"/>
  <c r="M144" i="13" s="1"/>
  <c r="K144" i="13"/>
  <c r="L140" i="13"/>
  <c r="M140" i="13" s="1"/>
  <c r="K140" i="13"/>
  <c r="L132" i="13"/>
  <c r="M132" i="13" s="1"/>
  <c r="K132" i="13"/>
  <c r="L124" i="13"/>
  <c r="M124" i="13" s="1"/>
  <c r="K124" i="13"/>
  <c r="L116" i="13"/>
  <c r="M116" i="13" s="1"/>
  <c r="K116" i="13"/>
  <c r="L108" i="13"/>
  <c r="M108" i="13" s="1"/>
  <c r="K108" i="13"/>
  <c r="L104" i="13"/>
  <c r="M104" i="13" s="1"/>
  <c r="K104" i="13"/>
  <c r="L100" i="13"/>
  <c r="M100" i="13" s="1"/>
  <c r="K100" i="13"/>
  <c r="L92" i="13"/>
  <c r="M92" i="13" s="1"/>
  <c r="K92" i="13"/>
  <c r="L88" i="13"/>
  <c r="M88" i="13" s="1"/>
  <c r="K88" i="13"/>
  <c r="L80" i="13"/>
  <c r="M80" i="13" s="1"/>
  <c r="K80" i="13"/>
  <c r="L76" i="13"/>
  <c r="M76" i="13" s="1"/>
  <c r="K76" i="13"/>
  <c r="L68" i="13"/>
  <c r="M68" i="13" s="1"/>
  <c r="K68" i="13"/>
  <c r="L64" i="13"/>
  <c r="M64" i="13" s="1"/>
  <c r="K64" i="13"/>
  <c r="L60" i="13"/>
  <c r="M60" i="13" s="1"/>
  <c r="K60" i="13"/>
  <c r="L52" i="13"/>
  <c r="M52" i="13" s="1"/>
  <c r="K52" i="13"/>
  <c r="L48" i="13"/>
  <c r="M48" i="13" s="1"/>
  <c r="K48" i="13"/>
  <c r="L44" i="13"/>
  <c r="M44" i="13" s="1"/>
  <c r="K44" i="13"/>
  <c r="L40" i="13"/>
  <c r="M40" i="13" s="1"/>
  <c r="K40" i="13"/>
  <c r="L36" i="13"/>
  <c r="M36" i="13" s="1"/>
  <c r="K36" i="13"/>
  <c r="L32" i="13"/>
  <c r="M32" i="13" s="1"/>
  <c r="K32" i="13"/>
  <c r="L28" i="13"/>
  <c r="M28" i="13" s="1"/>
  <c r="K28" i="13"/>
  <c r="L24" i="13"/>
  <c r="M24" i="13" s="1"/>
  <c r="K24" i="13"/>
  <c r="K20" i="13"/>
  <c r="N20" i="13" s="1"/>
  <c r="K432" i="13"/>
  <c r="N432" i="13" s="1"/>
  <c r="K416" i="13"/>
  <c r="N416" i="13" s="1"/>
  <c r="K400" i="13"/>
  <c r="N400" i="13" s="1"/>
  <c r="K384" i="13"/>
  <c r="N384" i="13" s="1"/>
  <c r="K368" i="13"/>
  <c r="N368" i="13" s="1"/>
  <c r="K352" i="13"/>
  <c r="N352" i="13" s="1"/>
  <c r="K336" i="13"/>
  <c r="N336" i="13" s="1"/>
  <c r="K294" i="13"/>
  <c r="N294" i="13" s="1"/>
  <c r="K278" i="13"/>
  <c r="N278" i="13" s="1"/>
  <c r="K262" i="13"/>
  <c r="N262" i="13" s="1"/>
  <c r="K246" i="13"/>
  <c r="N246" i="13" s="1"/>
  <c r="K217" i="13"/>
  <c r="N217" i="13" s="1"/>
  <c r="K209" i="13"/>
  <c r="N209" i="13" s="1"/>
  <c r="K201" i="13"/>
  <c r="N201" i="13" s="1"/>
  <c r="K193" i="13"/>
  <c r="N193" i="13" s="1"/>
  <c r="K185" i="13"/>
  <c r="N185" i="13" s="1"/>
  <c r="K177" i="13"/>
  <c r="N177" i="13" s="1"/>
  <c r="K169" i="13"/>
  <c r="N169" i="13" s="1"/>
  <c r="K161" i="13"/>
  <c r="N161" i="13" s="1"/>
  <c r="K153" i="13"/>
  <c r="N153" i="13" s="1"/>
  <c r="K145" i="13"/>
  <c r="N145" i="13" s="1"/>
  <c r="K137" i="13"/>
  <c r="N137" i="13" s="1"/>
  <c r="K129" i="13"/>
  <c r="N129" i="13" s="1"/>
  <c r="K121" i="13"/>
  <c r="K113" i="13"/>
  <c r="N113" i="13" s="1"/>
  <c r="K105" i="13"/>
  <c r="N105" i="13" s="1"/>
  <c r="K97" i="13"/>
  <c r="N97" i="13" s="1"/>
  <c r="K89" i="13"/>
  <c r="N89" i="13" s="1"/>
  <c r="K81" i="13"/>
  <c r="N81" i="13" s="1"/>
  <c r="K73" i="13"/>
  <c r="N73" i="13" s="1"/>
  <c r="K65" i="13"/>
  <c r="N65" i="13" s="1"/>
  <c r="K57" i="13"/>
  <c r="K49" i="13"/>
  <c r="N49" i="13" s="1"/>
  <c r="K41" i="13"/>
  <c r="N41" i="13" s="1"/>
  <c r="K33" i="13"/>
  <c r="N33" i="13" s="1"/>
  <c r="K25" i="13"/>
  <c r="N25" i="13" s="1"/>
  <c r="L295" i="13"/>
  <c r="M295" i="13" s="1"/>
  <c r="L284" i="13"/>
  <c r="M284" i="13" s="1"/>
  <c r="L263" i="13"/>
  <c r="M263" i="13" s="1"/>
  <c r="L252" i="13"/>
  <c r="M252" i="13" s="1"/>
  <c r="L184" i="13"/>
  <c r="M184" i="13" s="1"/>
  <c r="L155" i="13"/>
  <c r="M155" i="13" s="1"/>
  <c r="L127" i="13"/>
  <c r="M127" i="13" s="1"/>
  <c r="L112" i="13"/>
  <c r="M112" i="13" s="1"/>
  <c r="L95" i="13"/>
  <c r="M95" i="13" s="1"/>
  <c r="N2" i="13"/>
  <c r="N380" i="13"/>
  <c r="N236" i="13"/>
  <c r="N232" i="13"/>
  <c r="N228" i="13"/>
  <c r="N224" i="13"/>
  <c r="N220" i="13"/>
  <c r="N148" i="13"/>
  <c r="N423" i="13"/>
  <c r="N412" i="13"/>
  <c r="N328" i="13"/>
  <c r="N235" i="13"/>
  <c r="N231" i="13"/>
  <c r="N227" i="13"/>
  <c r="N223" i="13"/>
  <c r="N191" i="13"/>
  <c r="N274" i="13"/>
  <c r="N270" i="13"/>
  <c r="N174" i="13"/>
  <c r="N18" i="13"/>
  <c r="N14" i="13"/>
  <c r="N166" i="13"/>
  <c r="N10" i="13"/>
  <c r="N6" i="13"/>
  <c r="N406" i="13"/>
  <c r="N374" i="13"/>
  <c r="N366" i="13"/>
  <c r="N362" i="13"/>
  <c r="N282" i="13"/>
  <c r="N234" i="13"/>
  <c r="N230" i="13"/>
  <c r="N413" i="13"/>
  <c r="N357" i="13"/>
  <c r="N329" i="13"/>
  <c r="N325" i="13"/>
  <c r="N285" i="13"/>
  <c r="N277" i="13"/>
  <c r="N265" i="13"/>
  <c r="N245" i="13"/>
  <c r="N237" i="13"/>
  <c r="N233" i="13"/>
  <c r="N229" i="13"/>
  <c r="N225" i="13"/>
  <c r="N221" i="13"/>
  <c r="N173" i="13"/>
  <c r="N149" i="13"/>
  <c r="N121" i="13"/>
  <c r="N57" i="13"/>
  <c r="N53" i="13"/>
  <c r="N37" i="13"/>
  <c r="N29" i="13"/>
  <c r="N17" i="13"/>
  <c r="N13" i="13"/>
  <c r="N9" i="13"/>
  <c r="N5" i="13"/>
  <c r="N56" i="13"/>
  <c r="N16" i="13"/>
  <c r="N12" i="13"/>
  <c r="N8" i="13"/>
  <c r="N4" i="13"/>
  <c r="N27" i="13"/>
  <c r="N19" i="13"/>
  <c r="N15" i="13"/>
  <c r="N11" i="13"/>
  <c r="N7" i="13"/>
  <c r="N3" i="13"/>
  <c r="G5" i="11"/>
  <c r="I5" i="11" s="1"/>
  <c r="H5" i="11"/>
  <c r="D3" i="11"/>
  <c r="E3" i="11"/>
  <c r="H4" i="11"/>
  <c r="E5" i="11"/>
  <c r="D5" i="11"/>
  <c r="E4" i="11"/>
  <c r="F4" i="11" s="1"/>
  <c r="H3" i="11"/>
  <c r="G4" i="11"/>
  <c r="I4" i="11" s="1"/>
  <c r="P10" i="7"/>
  <c r="P11" i="7"/>
  <c r="P12" i="7"/>
  <c r="P9" i="7"/>
  <c r="M532" i="13" l="1"/>
  <c r="N532" i="13"/>
  <c r="N550" i="13"/>
  <c r="M550" i="13"/>
  <c r="M520" i="13"/>
  <c r="N520" i="13"/>
  <c r="M480" i="13"/>
  <c r="N480" i="13"/>
  <c r="M457" i="13"/>
  <c r="N457" i="13"/>
  <c r="N510" i="13"/>
  <c r="M510" i="13"/>
  <c r="N602" i="13"/>
  <c r="M602" i="13"/>
  <c r="N474" i="13"/>
  <c r="M474" i="13"/>
  <c r="N558" i="13"/>
  <c r="M558" i="13"/>
  <c r="M473" i="13"/>
  <c r="N473" i="13"/>
  <c r="N554" i="13"/>
  <c r="M554" i="13"/>
  <c r="M469" i="13"/>
  <c r="N469" i="13"/>
  <c r="M583" i="13"/>
  <c r="N583" i="13"/>
  <c r="M440" i="13"/>
  <c r="N440" i="13"/>
  <c r="M555" i="13"/>
  <c r="N555" i="13"/>
  <c r="M507" i="13"/>
  <c r="N507" i="13"/>
  <c r="I3" i="11"/>
  <c r="N302" i="13"/>
  <c r="N341" i="13"/>
  <c r="N86" i="13"/>
  <c r="N238" i="13"/>
  <c r="F5" i="11"/>
  <c r="N23" i="13"/>
  <c r="N397" i="13"/>
  <c r="N275" i="13"/>
  <c r="M512" i="13"/>
  <c r="N512" i="13"/>
  <c r="M456" i="13"/>
  <c r="N456" i="13"/>
  <c r="N516" i="13"/>
  <c r="M516" i="13"/>
  <c r="N580" i="13"/>
  <c r="M580" i="13"/>
  <c r="M644" i="13"/>
  <c r="N644" i="13"/>
  <c r="N438" i="13"/>
  <c r="M438" i="13"/>
  <c r="N640" i="13"/>
  <c r="M640" i="13"/>
  <c r="M504" i="13"/>
  <c r="N504" i="13"/>
  <c r="M568" i="13"/>
  <c r="N568" i="13"/>
  <c r="M632" i="13"/>
  <c r="N632" i="13"/>
  <c r="M442" i="13"/>
  <c r="N442" i="13"/>
  <c r="N576" i="13"/>
  <c r="M576" i="13"/>
  <c r="M464" i="13"/>
  <c r="N464" i="13"/>
  <c r="M524" i="13"/>
  <c r="N524" i="13"/>
  <c r="M588" i="13"/>
  <c r="N588" i="13"/>
  <c r="N582" i="13"/>
  <c r="M582" i="13"/>
  <c r="M642" i="13"/>
  <c r="N642" i="13"/>
  <c r="M563" i="13"/>
  <c r="N563" i="13"/>
  <c r="M617" i="13"/>
  <c r="N617" i="13"/>
  <c r="N447" i="13"/>
  <c r="M447" i="13"/>
  <c r="M613" i="13"/>
  <c r="N613" i="13"/>
  <c r="N570" i="13"/>
  <c r="M570" i="13"/>
  <c r="N527" i="13"/>
  <c r="M527" i="13"/>
  <c r="M485" i="13"/>
  <c r="N485" i="13"/>
  <c r="N443" i="13"/>
  <c r="M443" i="13"/>
  <c r="M569" i="13"/>
  <c r="N569" i="13"/>
  <c r="N526" i="13"/>
  <c r="M526" i="13"/>
  <c r="M483" i="13"/>
  <c r="N483" i="13"/>
  <c r="M441" i="13"/>
  <c r="N441" i="13"/>
  <c r="M607" i="13"/>
  <c r="N607" i="13"/>
  <c r="M565" i="13"/>
  <c r="N565" i="13"/>
  <c r="N522" i="13"/>
  <c r="M522" i="13"/>
  <c r="N479" i="13"/>
  <c r="M479" i="13"/>
  <c r="N437" i="13"/>
  <c r="M437" i="13"/>
  <c r="M530" i="13"/>
  <c r="N530" i="13"/>
  <c r="M509" i="13"/>
  <c r="N509" i="13"/>
  <c r="M487" i="13"/>
  <c r="N487" i="13"/>
  <c r="M466" i="13"/>
  <c r="N466" i="13"/>
  <c r="N445" i="13"/>
  <c r="M445" i="13"/>
  <c r="N625" i="13"/>
  <c r="M625" i="13"/>
  <c r="M593" i="13"/>
  <c r="N593" i="13"/>
  <c r="M561" i="13"/>
  <c r="N561" i="13"/>
  <c r="N534" i="13"/>
  <c r="M534" i="13"/>
  <c r="M513" i="13"/>
  <c r="N513" i="13"/>
  <c r="M491" i="13"/>
  <c r="N491" i="13"/>
  <c r="N470" i="13"/>
  <c r="M470" i="13"/>
  <c r="N449" i="13"/>
  <c r="M449" i="13"/>
  <c r="N621" i="13"/>
  <c r="N589" i="13"/>
  <c r="N557" i="13"/>
  <c r="N525" i="13"/>
  <c r="N493" i="13"/>
  <c r="N461" i="13"/>
  <c r="N611" i="13"/>
  <c r="N515" i="13"/>
  <c r="M472" i="13"/>
  <c r="N472" i="13"/>
  <c r="N496" i="13"/>
  <c r="M496" i="13"/>
  <c r="M584" i="13"/>
  <c r="N584" i="13"/>
  <c r="M624" i="13"/>
  <c r="N624" i="13"/>
  <c r="M540" i="13"/>
  <c r="N540" i="13"/>
  <c r="N546" i="13"/>
  <c r="M546" i="13"/>
  <c r="N542" i="13"/>
  <c r="M542" i="13"/>
  <c r="M601" i="13"/>
  <c r="N601" i="13"/>
  <c r="N639" i="13"/>
  <c r="M639" i="13"/>
  <c r="N511" i="13"/>
  <c r="M511" i="13"/>
  <c r="M615" i="13"/>
  <c r="N615" i="13"/>
  <c r="M482" i="13"/>
  <c r="N482" i="13"/>
  <c r="N587" i="13"/>
  <c r="M587" i="13"/>
  <c r="M529" i="13"/>
  <c r="N529" i="13"/>
  <c r="M444" i="13"/>
  <c r="N444" i="13"/>
  <c r="N517" i="13"/>
  <c r="M608" i="13"/>
  <c r="N608" i="13"/>
  <c r="N488" i="13"/>
  <c r="M488" i="13"/>
  <c r="M548" i="13"/>
  <c r="N548" i="13"/>
  <c r="M612" i="13"/>
  <c r="N612" i="13"/>
  <c r="M614" i="13"/>
  <c r="N614" i="13"/>
  <c r="M544" i="13"/>
  <c r="N544" i="13"/>
  <c r="N468" i="13"/>
  <c r="M468" i="13"/>
  <c r="M536" i="13"/>
  <c r="N536" i="13"/>
  <c r="M600" i="13"/>
  <c r="N600" i="13"/>
  <c r="N630" i="13"/>
  <c r="M630" i="13"/>
  <c r="M476" i="13"/>
  <c r="N476" i="13"/>
  <c r="N598" i="13"/>
  <c r="M598" i="13"/>
  <c r="M492" i="13"/>
  <c r="N492" i="13"/>
  <c r="M556" i="13"/>
  <c r="N556" i="13"/>
  <c r="N620" i="13"/>
  <c r="M620" i="13"/>
  <c r="N610" i="13"/>
  <c r="M610" i="13"/>
  <c r="N606" i="13"/>
  <c r="M606" i="13"/>
  <c r="M521" i="13"/>
  <c r="N521" i="13"/>
  <c r="M436" i="13"/>
  <c r="N436" i="13"/>
  <c r="N574" i="13"/>
  <c r="M574" i="13"/>
  <c r="M499" i="13"/>
  <c r="N499" i="13"/>
  <c r="M634" i="13"/>
  <c r="N634" i="13"/>
  <c r="N591" i="13"/>
  <c r="M591" i="13"/>
  <c r="M549" i="13"/>
  <c r="N549" i="13"/>
  <c r="N506" i="13"/>
  <c r="M506" i="13"/>
  <c r="N463" i="13"/>
  <c r="M463" i="13"/>
  <c r="M633" i="13"/>
  <c r="N633" i="13"/>
  <c r="N590" i="13"/>
  <c r="M590" i="13"/>
  <c r="M547" i="13"/>
  <c r="N547" i="13"/>
  <c r="M505" i="13"/>
  <c r="N505" i="13"/>
  <c r="N462" i="13"/>
  <c r="M462" i="13"/>
  <c r="N629" i="13"/>
  <c r="M629" i="13"/>
  <c r="N586" i="13"/>
  <c r="M586" i="13"/>
  <c r="N543" i="13"/>
  <c r="M543" i="13"/>
  <c r="M501" i="13"/>
  <c r="N501" i="13"/>
  <c r="N458" i="13"/>
  <c r="M458" i="13"/>
  <c r="N573" i="13"/>
  <c r="M573" i="13"/>
  <c r="N519" i="13"/>
  <c r="M519" i="13"/>
  <c r="M498" i="13"/>
  <c r="N498" i="13"/>
  <c r="N455" i="13"/>
  <c r="M455" i="13"/>
  <c r="N641" i="13"/>
  <c r="M641" i="13"/>
  <c r="N609" i="13"/>
  <c r="M609" i="13"/>
  <c r="M577" i="13"/>
  <c r="N577" i="13"/>
  <c r="M545" i="13"/>
  <c r="N545" i="13"/>
  <c r="M523" i="13"/>
  <c r="N523" i="13"/>
  <c r="N502" i="13"/>
  <c r="M502" i="13"/>
  <c r="M481" i="13"/>
  <c r="N481" i="13"/>
  <c r="M459" i="13"/>
  <c r="N459" i="13"/>
  <c r="N439" i="13"/>
  <c r="M439" i="13"/>
  <c r="N637" i="13"/>
  <c r="N605" i="13"/>
  <c r="N541" i="13"/>
  <c r="N477" i="13"/>
  <c r="N627" i="13"/>
  <c r="N595" i="13"/>
  <c r="N560" i="13"/>
  <c r="M560" i="13"/>
  <c r="M596" i="13"/>
  <c r="N596" i="13"/>
  <c r="N626" i="13"/>
  <c r="M626" i="13"/>
  <c r="N566" i="13"/>
  <c r="M566" i="13"/>
  <c r="M646" i="13"/>
  <c r="N646" i="13"/>
  <c r="N604" i="13"/>
  <c r="M604" i="13"/>
  <c r="M559" i="13"/>
  <c r="N559" i="13"/>
  <c r="M643" i="13"/>
  <c r="N643" i="13"/>
  <c r="M597" i="13"/>
  <c r="N597" i="13"/>
  <c r="M647" i="13"/>
  <c r="N647" i="13"/>
  <c r="M551" i="13"/>
  <c r="N551" i="13"/>
  <c r="M503" i="13"/>
  <c r="N503" i="13"/>
  <c r="M619" i="13"/>
  <c r="N619" i="13"/>
  <c r="N486" i="13"/>
  <c r="M486" i="13"/>
  <c r="M465" i="13"/>
  <c r="N465" i="13"/>
  <c r="N645" i="13"/>
  <c r="N303" i="13"/>
  <c r="N359" i="13"/>
  <c r="N460" i="13"/>
  <c r="M460" i="13"/>
  <c r="M562" i="13"/>
  <c r="N562" i="13"/>
  <c r="M500" i="13"/>
  <c r="N500" i="13"/>
  <c r="M564" i="13"/>
  <c r="N564" i="13"/>
  <c r="N628" i="13"/>
  <c r="M628" i="13"/>
  <c r="M578" i="13"/>
  <c r="N578" i="13"/>
  <c r="N592" i="13"/>
  <c r="M592" i="13"/>
  <c r="M484" i="13"/>
  <c r="N484" i="13"/>
  <c r="N552" i="13"/>
  <c r="M552" i="13"/>
  <c r="M616" i="13"/>
  <c r="N616" i="13"/>
  <c r="M594" i="13"/>
  <c r="N594" i="13"/>
  <c r="N528" i="13"/>
  <c r="M528" i="13"/>
  <c r="N450" i="13"/>
  <c r="M450" i="13"/>
  <c r="M508" i="13"/>
  <c r="N508" i="13"/>
  <c r="M572" i="13"/>
  <c r="N572" i="13"/>
  <c r="N636" i="13"/>
  <c r="M636" i="13"/>
  <c r="M446" i="13"/>
  <c r="N446" i="13"/>
  <c r="M585" i="13"/>
  <c r="N585" i="13"/>
  <c r="M489" i="13"/>
  <c r="N489" i="13"/>
  <c r="M638" i="13"/>
  <c r="N638" i="13"/>
  <c r="M553" i="13"/>
  <c r="N553" i="13"/>
  <c r="N478" i="13"/>
  <c r="M478" i="13"/>
  <c r="M623" i="13"/>
  <c r="N623" i="13"/>
  <c r="N538" i="13"/>
  <c r="M538" i="13"/>
  <c r="M495" i="13"/>
  <c r="N495" i="13"/>
  <c r="N453" i="13"/>
  <c r="M453" i="13"/>
  <c r="M622" i="13"/>
  <c r="N622" i="13"/>
  <c r="M579" i="13"/>
  <c r="N579" i="13"/>
  <c r="M537" i="13"/>
  <c r="N537" i="13"/>
  <c r="N494" i="13"/>
  <c r="M494" i="13"/>
  <c r="M452" i="13"/>
  <c r="N452" i="13"/>
  <c r="N618" i="13"/>
  <c r="M618" i="13"/>
  <c r="N575" i="13"/>
  <c r="M575" i="13"/>
  <c r="M533" i="13"/>
  <c r="N533" i="13"/>
  <c r="N490" i="13"/>
  <c r="M490" i="13"/>
  <c r="N448" i="13"/>
  <c r="M448" i="13"/>
  <c r="M631" i="13"/>
  <c r="N631" i="13"/>
  <c r="M599" i="13"/>
  <c r="N599" i="13"/>
  <c r="N567" i="13"/>
  <c r="M567" i="13"/>
  <c r="M535" i="13"/>
  <c r="N535" i="13"/>
  <c r="M514" i="13"/>
  <c r="N514" i="13"/>
  <c r="N471" i="13"/>
  <c r="M471" i="13"/>
  <c r="N451" i="13"/>
  <c r="M451" i="13"/>
  <c r="N635" i="13"/>
  <c r="M635" i="13"/>
  <c r="M603" i="13"/>
  <c r="N603" i="13"/>
  <c r="N571" i="13"/>
  <c r="M571" i="13"/>
  <c r="M539" i="13"/>
  <c r="N539" i="13"/>
  <c r="N518" i="13"/>
  <c r="M518" i="13"/>
  <c r="M497" i="13"/>
  <c r="N497" i="13"/>
  <c r="M475" i="13"/>
  <c r="N475" i="13"/>
  <c r="M454" i="13"/>
  <c r="N454" i="13"/>
  <c r="AE6" i="13"/>
  <c r="N326" i="13"/>
  <c r="N64" i="13"/>
  <c r="N88" i="13"/>
  <c r="N95" i="13"/>
  <c r="N389" i="13"/>
  <c r="N300" i="13"/>
  <c r="N334" i="13"/>
  <c r="N279" i="13"/>
  <c r="AH9" i="13" s="1"/>
  <c r="N373" i="13"/>
  <c r="N96" i="13"/>
  <c r="N310" i="13"/>
  <c r="N122" i="13"/>
  <c r="N171" i="13"/>
  <c r="N84" i="13"/>
  <c r="N58" i="13"/>
  <c r="N338" i="13"/>
  <c r="N163" i="13"/>
  <c r="N260" i="13"/>
  <c r="N276" i="13"/>
  <c r="N292" i="13"/>
  <c r="N308" i="13"/>
  <c r="N316" i="13"/>
  <c r="AF16" i="13"/>
  <c r="AF24" i="13"/>
  <c r="N159" i="13"/>
  <c r="N363" i="13"/>
  <c r="N395" i="13"/>
  <c r="N427" i="13"/>
  <c r="AF17" i="13"/>
  <c r="N388" i="13"/>
  <c r="N421" i="13"/>
  <c r="N120" i="13"/>
  <c r="N79" i="13"/>
  <c r="N143" i="13"/>
  <c r="N72" i="13"/>
  <c r="N112" i="13"/>
  <c r="N317" i="13"/>
  <c r="N333" i="13"/>
  <c r="N405" i="13"/>
  <c r="N342" i="13"/>
  <c r="N370" i="13"/>
  <c r="N390" i="13"/>
  <c r="N410" i="13"/>
  <c r="N183" i="13"/>
  <c r="N255" i="13"/>
  <c r="N287" i="13"/>
  <c r="N319" i="13"/>
  <c r="N296" i="13"/>
  <c r="N335" i="13"/>
  <c r="N124" i="13"/>
  <c r="N172" i="13"/>
  <c r="N204" i="13"/>
  <c r="N376" i="13"/>
  <c r="N367" i="13"/>
  <c r="N24" i="13"/>
  <c r="N40" i="13"/>
  <c r="N60" i="13"/>
  <c r="N68" i="13"/>
  <c r="N92" i="13"/>
  <c r="N104" i="13"/>
  <c r="N116" i="13"/>
  <c r="N132" i="13"/>
  <c r="N144" i="13"/>
  <c r="N156" i="13"/>
  <c r="N168" i="13"/>
  <c r="N244" i="13"/>
  <c r="N51" i="13"/>
  <c r="AF7" i="13"/>
  <c r="N372" i="13"/>
  <c r="N131" i="13"/>
  <c r="N330" i="13"/>
  <c r="N382" i="13"/>
  <c r="N247" i="13"/>
  <c r="N311" i="13"/>
  <c r="N375" i="13"/>
  <c r="N164" i="13"/>
  <c r="N192" i="13"/>
  <c r="N87" i="13"/>
  <c r="N151" i="13"/>
  <c r="N398" i="13"/>
  <c r="N418" i="13"/>
  <c r="N271" i="13"/>
  <c r="N295" i="13"/>
  <c r="N327" i="13"/>
  <c r="N312" i="13"/>
  <c r="N343" i="13"/>
  <c r="N407" i="13"/>
  <c r="N140" i="13"/>
  <c r="N184" i="13"/>
  <c r="N304" i="13"/>
  <c r="N431" i="13"/>
  <c r="N47" i="13"/>
  <c r="N55" i="13"/>
  <c r="N63" i="13"/>
  <c r="N103" i="13"/>
  <c r="AE11" i="13"/>
  <c r="AE9" i="13"/>
  <c r="N100" i="13"/>
  <c r="N108" i="13"/>
  <c r="N152" i="13"/>
  <c r="N160" i="13"/>
  <c r="N43" i="13"/>
  <c r="N314" i="13"/>
  <c r="N346" i="13"/>
  <c r="N211" i="13"/>
  <c r="N128" i="13"/>
  <c r="N111" i="13"/>
  <c r="N414" i="13"/>
  <c r="N179" i="13"/>
  <c r="N215" i="13"/>
  <c r="N259" i="13"/>
  <c r="N180" i="13"/>
  <c r="N196" i="13"/>
  <c r="N268" i="13"/>
  <c r="AE13" i="13"/>
  <c r="N424" i="13"/>
  <c r="AF23" i="13"/>
  <c r="N32" i="13"/>
  <c r="N354" i="13"/>
  <c r="N422" i="13"/>
  <c r="N263" i="13"/>
  <c r="N280" i="13"/>
  <c r="N419" i="13"/>
  <c r="N136" i="13"/>
  <c r="N212" i="13"/>
  <c r="AH8" i="13"/>
  <c r="N28" i="13"/>
  <c r="N36" i="13"/>
  <c r="AG6" i="13" s="1"/>
  <c r="N44" i="13"/>
  <c r="N52" i="13"/>
  <c r="N76" i="13"/>
  <c r="AE23" i="13"/>
  <c r="AE22" i="13"/>
  <c r="N91" i="13"/>
  <c r="AE17" i="13"/>
  <c r="AF21" i="13"/>
  <c r="AF8" i="13"/>
  <c r="N67" i="13"/>
  <c r="N195" i="13"/>
  <c r="N391" i="13"/>
  <c r="N399" i="13"/>
  <c r="N127" i="13"/>
  <c r="N31" i="13"/>
  <c r="N48" i="13"/>
  <c r="N80" i="13"/>
  <c r="N358" i="13"/>
  <c r="N394" i="13"/>
  <c r="AH16" i="13" s="1"/>
  <c r="AJ16" i="13" s="1"/>
  <c r="N175" i="13"/>
  <c r="N207" i="13"/>
  <c r="N355" i="13"/>
  <c r="N387" i="13"/>
  <c r="N176" i="13"/>
  <c r="N216" i="13"/>
  <c r="N264" i="13"/>
  <c r="AE20" i="13"/>
  <c r="AE19" i="13"/>
  <c r="AE14" i="13"/>
  <c r="AF9" i="13"/>
  <c r="N22" i="13"/>
  <c r="AE16" i="13"/>
  <c r="AF15" i="13"/>
  <c r="AE18" i="13"/>
  <c r="AE12" i="13"/>
  <c r="AF14" i="13"/>
  <c r="N135" i="13"/>
  <c r="N187" i="13"/>
  <c r="N199" i="13"/>
  <c r="AF20" i="13"/>
  <c r="N307" i="13"/>
  <c r="N315" i="13"/>
  <c r="N323" i="13"/>
  <c r="N331" i="13"/>
  <c r="N339" i="13"/>
  <c r="N347" i="13"/>
  <c r="N371" i="13"/>
  <c r="N379" i="13"/>
  <c r="N403" i="13"/>
  <c r="N411" i="13"/>
  <c r="N435" i="13"/>
  <c r="N360" i="13"/>
  <c r="F3" i="11"/>
  <c r="N35" i="13"/>
  <c r="N83" i="13"/>
  <c r="N99" i="13"/>
  <c r="N115" i="13"/>
  <c r="N147" i="13"/>
  <c r="N106" i="13"/>
  <c r="N243" i="13"/>
  <c r="N291" i="13"/>
  <c r="AH7" i="13" s="1"/>
  <c r="N200" i="13"/>
  <c r="N252" i="13"/>
  <c r="AE8" i="13"/>
  <c r="AE10" i="13"/>
  <c r="AE21" i="13"/>
  <c r="N39" i="13"/>
  <c r="N71" i="13"/>
  <c r="N119" i="13"/>
  <c r="N426" i="13"/>
  <c r="N167" i="13"/>
  <c r="N286" i="13"/>
  <c r="M286" i="13"/>
  <c r="AF19" i="13" s="1"/>
  <c r="AF22" i="13"/>
  <c r="N59" i="13"/>
  <c r="N75" i="13"/>
  <c r="N107" i="13"/>
  <c r="N123" i="13"/>
  <c r="N139" i="13"/>
  <c r="N155" i="13"/>
  <c r="N203" i="13"/>
  <c r="N219" i="13"/>
  <c r="N251" i="13"/>
  <c r="N267" i="13"/>
  <c r="N283" i="13"/>
  <c r="N299" i="13"/>
  <c r="N284" i="13"/>
  <c r="AF12" i="13"/>
  <c r="AE24" i="13"/>
  <c r="AE15" i="13"/>
  <c r="AF18" i="13"/>
  <c r="AE7" i="13"/>
  <c r="N254" i="13"/>
  <c r="AH6" i="13" s="1"/>
  <c r="M254" i="13"/>
  <c r="AF6" i="13" s="1"/>
  <c r="N351" i="13"/>
  <c r="M351" i="13"/>
  <c r="AF10" i="13" s="1"/>
  <c r="N383" i="13"/>
  <c r="M383" i="13"/>
  <c r="AF13" i="13" s="1"/>
  <c r="N415" i="13"/>
  <c r="M415" i="13"/>
  <c r="AF11" i="13" s="1"/>
  <c r="N322" i="13"/>
  <c r="J4" i="8"/>
  <c r="J5" i="8"/>
  <c r="J6" i="8"/>
  <c r="J7" i="8"/>
  <c r="J8" i="8"/>
  <c r="J9" i="8"/>
  <c r="J10" i="8"/>
  <c r="J11" i="8"/>
  <c r="J3" i="8"/>
  <c r="J22" i="8"/>
  <c r="J23" i="8"/>
  <c r="J24" i="8"/>
  <c r="J25" i="8"/>
  <c r="J26" i="8"/>
  <c r="J27" i="8"/>
  <c r="J28" i="8"/>
  <c r="J29" i="8"/>
  <c r="L29" i="8" s="1"/>
  <c r="J21" i="8"/>
  <c r="L18" i="8"/>
  <c r="L27" i="8"/>
  <c r="K28" i="8"/>
  <c r="K29" i="8" s="1"/>
  <c r="K26" i="8"/>
  <c r="L26" i="8" s="1"/>
  <c r="K19" i="8"/>
  <c r="K20" i="8" s="1"/>
  <c r="L20" i="8" s="1"/>
  <c r="K17" i="8"/>
  <c r="L17" i="8" s="1"/>
  <c r="K16" i="8"/>
  <c r="K15" i="8" s="1"/>
  <c r="K14" i="8" s="1"/>
  <c r="K13" i="8" s="1"/>
  <c r="K12" i="8" s="1"/>
  <c r="L12" i="8" s="1"/>
  <c r="L9" i="8"/>
  <c r="L10" i="8"/>
  <c r="K11" i="8"/>
  <c r="K10" i="8"/>
  <c r="K8" i="8"/>
  <c r="K7" i="8" s="1"/>
  <c r="K6" i="8" s="1"/>
  <c r="J13" i="8"/>
  <c r="J14" i="8"/>
  <c r="J15" i="8"/>
  <c r="J16" i="8"/>
  <c r="J17" i="8"/>
  <c r="J18" i="8"/>
  <c r="J19" i="8"/>
  <c r="J20" i="8"/>
  <c r="J12" i="8"/>
  <c r="I6" i="7"/>
  <c r="I7" i="7"/>
  <c r="I8" i="7"/>
  <c r="I9" i="7"/>
  <c r="I10" i="7"/>
  <c r="I11" i="7"/>
  <c r="I12" i="7"/>
  <c r="I5" i="7"/>
  <c r="Q23" i="7"/>
  <c r="Q22" i="7"/>
  <c r="Q21" i="7"/>
  <c r="Q20" i="7"/>
  <c r="Q12" i="7"/>
  <c r="Q11" i="7"/>
  <c r="Q10" i="7"/>
  <c r="Q9" i="7"/>
  <c r="K5" i="8" l="1"/>
  <c r="L6" i="8"/>
  <c r="L8" i="8"/>
  <c r="L13" i="8"/>
  <c r="L28" i="8"/>
  <c r="L11" i="8"/>
  <c r="L7" i="8"/>
  <c r="L14" i="8"/>
  <c r="L25" i="8"/>
  <c r="L16" i="8"/>
  <c r="AH23" i="13"/>
  <c r="AJ23" i="13" s="1"/>
  <c r="K25" i="8"/>
  <c r="K24" i="8" s="1"/>
  <c r="K23" i="8" s="1"/>
  <c r="L19" i="8"/>
  <c r="L15" i="8"/>
  <c r="AH11" i="13"/>
  <c r="AH10" i="13"/>
  <c r="AJ10" i="13" s="1"/>
  <c r="AG13" i="13"/>
  <c r="AI13" i="13" s="1"/>
  <c r="AH24" i="13"/>
  <c r="AJ24" i="13" s="1"/>
  <c r="AG16" i="13"/>
  <c r="AI16" i="13" s="1"/>
  <c r="AJ7" i="13"/>
  <c r="AG23" i="13"/>
  <c r="AI23" i="13" s="1"/>
  <c r="AH12" i="13"/>
  <c r="AH14" i="13"/>
  <c r="AJ14" i="13" s="1"/>
  <c r="AH18" i="13"/>
  <c r="AG11" i="13"/>
  <c r="AI11" i="13" s="1"/>
  <c r="AH22" i="13"/>
  <c r="AJ22" i="13" s="1"/>
  <c r="AG15" i="13"/>
  <c r="AI15" i="13" s="1"/>
  <c r="AG18" i="13"/>
  <c r="AI18" i="13" s="1"/>
  <c r="AH19" i="13"/>
  <c r="AJ19" i="13" s="1"/>
  <c r="AG12" i="13"/>
  <c r="AI12" i="13" s="1"/>
  <c r="AH20" i="13"/>
  <c r="AJ20" i="13" s="1"/>
  <c r="AG17" i="13"/>
  <c r="AI17" i="13" s="1"/>
  <c r="AH15" i="13"/>
  <c r="AJ15" i="13" s="1"/>
  <c r="AJ11" i="13"/>
  <c r="AG10" i="13"/>
  <c r="AI10" i="13" s="1"/>
  <c r="AG8" i="13"/>
  <c r="AI8" i="13" s="1"/>
  <c r="AG9" i="13"/>
  <c r="AI9" i="13" s="1"/>
  <c r="AG22" i="13"/>
  <c r="AI22" i="13" s="1"/>
  <c r="AJ18" i="13"/>
  <c r="AG7" i="13"/>
  <c r="AI7" i="13" s="1"/>
  <c r="AG21" i="13"/>
  <c r="AI21" i="13" s="1"/>
  <c r="AJ9" i="13"/>
  <c r="AG19" i="13"/>
  <c r="AI19" i="13" s="1"/>
  <c r="AG14" i="13"/>
  <c r="AI14" i="13" s="1"/>
  <c r="AH13" i="13"/>
  <c r="AJ13" i="13" s="1"/>
  <c r="AH17" i="13"/>
  <c r="AJ17" i="13" s="1"/>
  <c r="AE25" i="13"/>
  <c r="AG20" i="13"/>
  <c r="AI20" i="13" s="1"/>
  <c r="AH21" i="13"/>
  <c r="AJ21" i="13" s="1"/>
  <c r="AJ8" i="13"/>
  <c r="AJ12" i="13"/>
  <c r="AJ6" i="13"/>
  <c r="AI6" i="13"/>
  <c r="AG24" i="13"/>
  <c r="AI24" i="13" s="1"/>
  <c r="AF25" i="13"/>
  <c r="X12" i="6"/>
  <c r="X13" i="6"/>
  <c r="X11" i="6"/>
  <c r="T12" i="6"/>
  <c r="T13" i="6"/>
  <c r="T11" i="6"/>
  <c r="U12" i="6"/>
  <c r="U13" i="6"/>
  <c r="U11" i="6"/>
  <c r="X4" i="6"/>
  <c r="X5" i="6"/>
  <c r="X3" i="6"/>
  <c r="U4" i="6"/>
  <c r="U5" i="6"/>
  <c r="U3" i="6"/>
  <c r="W13" i="6"/>
  <c r="R13" i="6"/>
  <c r="S13" i="6" s="1"/>
  <c r="W12" i="6"/>
  <c r="R12" i="6"/>
  <c r="S12" i="6" s="1"/>
  <c r="W11" i="6"/>
  <c r="R11" i="6"/>
  <c r="S11" i="6" s="1"/>
  <c r="R5" i="6"/>
  <c r="S5" i="6" s="1"/>
  <c r="T5" i="6"/>
  <c r="W5" i="6"/>
  <c r="Y5" i="6" s="1"/>
  <c r="O35" i="6"/>
  <c r="O36" i="6"/>
  <c r="O37" i="6"/>
  <c r="O38" i="6"/>
  <c r="O39" i="6"/>
  <c r="O34" i="6"/>
  <c r="I31" i="6"/>
  <c r="I32" i="6"/>
  <c r="I33" i="6"/>
  <c r="I34" i="6"/>
  <c r="I35" i="6"/>
  <c r="I36" i="6"/>
  <c r="I37" i="6"/>
  <c r="I38" i="6"/>
  <c r="I39" i="6"/>
  <c r="I30" i="6"/>
  <c r="R4" i="6"/>
  <c r="S4" i="6" s="1"/>
  <c r="T4" i="6"/>
  <c r="W4" i="6"/>
  <c r="O22" i="6"/>
  <c r="O23" i="6"/>
  <c r="O24" i="6"/>
  <c r="O25" i="6"/>
  <c r="O26" i="6"/>
  <c r="O21" i="6"/>
  <c r="I26" i="6"/>
  <c r="I19" i="6"/>
  <c r="I20" i="6"/>
  <c r="I21" i="6"/>
  <c r="I22" i="6"/>
  <c r="I23" i="6"/>
  <c r="I24" i="6"/>
  <c r="I25" i="6"/>
  <c r="I18" i="6"/>
  <c r="I17" i="6"/>
  <c r="R3" i="6"/>
  <c r="S3" i="6" s="1"/>
  <c r="W3" i="6"/>
  <c r="T3" i="6"/>
  <c r="O10" i="6"/>
  <c r="O11" i="6"/>
  <c r="O12" i="6"/>
  <c r="O13" i="6"/>
  <c r="O9" i="6"/>
  <c r="I10" i="6"/>
  <c r="I11" i="6"/>
  <c r="I12" i="6"/>
  <c r="I13" i="6"/>
  <c r="I6" i="6"/>
  <c r="I7" i="6"/>
  <c r="I8" i="6"/>
  <c r="I9" i="6"/>
  <c r="I5" i="6"/>
  <c r="L24" i="8" l="1"/>
  <c r="K22" i="8"/>
  <c r="L23" i="8"/>
  <c r="K4" i="8"/>
  <c r="L5" i="8"/>
  <c r="AH25" i="13"/>
  <c r="AJ25" i="13" s="1"/>
  <c r="AG25" i="13"/>
  <c r="AI25" i="13" s="1"/>
  <c r="V5" i="6"/>
  <c r="Y12" i="6"/>
  <c r="Y13" i="6"/>
  <c r="Y11" i="6"/>
  <c r="V13" i="6"/>
  <c r="V12" i="6"/>
  <c r="V11" i="6"/>
  <c r="V4" i="6"/>
  <c r="Y4" i="6"/>
  <c r="V3" i="6"/>
  <c r="Y3" i="6"/>
  <c r="D5" i="3"/>
  <c r="E5" i="3" s="1"/>
  <c r="E4" i="3"/>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2" i="5"/>
  <c r="E5" i="4"/>
  <c r="F5" i="4" s="1"/>
  <c r="G5" i="4" s="1"/>
  <c r="E6" i="4"/>
  <c r="F6" i="4" s="1"/>
  <c r="G6" i="4" s="1"/>
  <c r="I34" i="2"/>
  <c r="I38" i="2"/>
  <c r="I42" i="2"/>
  <c r="I74" i="2"/>
  <c r="I78" i="2"/>
  <c r="I82" i="2"/>
  <c r="I86" i="2"/>
  <c r="I88" i="2"/>
  <c r="I90" i="2"/>
  <c r="I92" i="2"/>
  <c r="I94" i="2"/>
  <c r="I96" i="2"/>
  <c r="I98" i="2"/>
  <c r="I100" i="2"/>
  <c r="L4" i="1"/>
  <c r="I20" i="2" s="1"/>
  <c r="L5" i="1"/>
  <c r="I32" i="2" s="1"/>
  <c r="L6" i="1"/>
  <c r="I48" i="2" s="1"/>
  <c r="L7" i="1"/>
  <c r="I60" i="2" s="1"/>
  <c r="L8" i="1"/>
  <c r="I76" i="2" s="1"/>
  <c r="L9" i="1"/>
  <c r="L10" i="1"/>
  <c r="I104" i="2" s="1"/>
  <c r="L3" i="1"/>
  <c r="I4" i="2" s="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3" i="2"/>
  <c r="F114" i="2"/>
  <c r="G114" i="2" s="1"/>
  <c r="H114" i="2" s="1"/>
  <c r="F113" i="2"/>
  <c r="G113" i="2" s="1"/>
  <c r="H113" i="2" s="1"/>
  <c r="I113" i="2" s="1"/>
  <c r="F112" i="2"/>
  <c r="G112" i="2" s="1"/>
  <c r="H112" i="2" s="1"/>
  <c r="F111" i="2"/>
  <c r="G111" i="2" s="1"/>
  <c r="H111" i="2" s="1"/>
  <c r="I111" i="2" s="1"/>
  <c r="F110" i="2"/>
  <c r="G110" i="2" s="1"/>
  <c r="H110" i="2" s="1"/>
  <c r="F109" i="2"/>
  <c r="G109" i="2" s="1"/>
  <c r="H109" i="2" s="1"/>
  <c r="I109" i="2" s="1"/>
  <c r="F108" i="2"/>
  <c r="G108" i="2" s="1"/>
  <c r="H108" i="2" s="1"/>
  <c r="F107" i="2"/>
  <c r="G107" i="2" s="1"/>
  <c r="H107" i="2" s="1"/>
  <c r="I107" i="2" s="1"/>
  <c r="F106" i="2"/>
  <c r="G106" i="2" s="1"/>
  <c r="H106" i="2" s="1"/>
  <c r="F105" i="2"/>
  <c r="G105" i="2" s="1"/>
  <c r="H105" i="2" s="1"/>
  <c r="I105" i="2" s="1"/>
  <c r="F104" i="2"/>
  <c r="G104" i="2" s="1"/>
  <c r="H104" i="2" s="1"/>
  <c r="F103" i="2"/>
  <c r="G103" i="2" s="1"/>
  <c r="H103" i="2" s="1"/>
  <c r="I103" i="2" s="1"/>
  <c r="F102" i="2"/>
  <c r="G102" i="2" s="1"/>
  <c r="H102" i="2" s="1"/>
  <c r="F101" i="2"/>
  <c r="G101" i="2" s="1"/>
  <c r="H101" i="2" s="1"/>
  <c r="I101" i="2" s="1"/>
  <c r="F100" i="2"/>
  <c r="G100" i="2" s="1"/>
  <c r="H100" i="2" s="1"/>
  <c r="F99" i="2"/>
  <c r="G99" i="2" s="1"/>
  <c r="H99" i="2" s="1"/>
  <c r="I99" i="2" s="1"/>
  <c r="F98" i="2"/>
  <c r="G98" i="2" s="1"/>
  <c r="H98" i="2" s="1"/>
  <c r="F97" i="2"/>
  <c r="G97" i="2" s="1"/>
  <c r="H97" i="2" s="1"/>
  <c r="I97" i="2" s="1"/>
  <c r="F96" i="2"/>
  <c r="G96" i="2" s="1"/>
  <c r="H96" i="2" s="1"/>
  <c r="F95" i="2"/>
  <c r="G95" i="2" s="1"/>
  <c r="H95" i="2" s="1"/>
  <c r="I95" i="2" s="1"/>
  <c r="F94" i="2"/>
  <c r="G94" i="2" s="1"/>
  <c r="H94" i="2" s="1"/>
  <c r="AC9" i="1" s="1"/>
  <c r="F93" i="2"/>
  <c r="G93" i="2" s="1"/>
  <c r="H93" i="2" s="1"/>
  <c r="I93" i="2" s="1"/>
  <c r="F92" i="2"/>
  <c r="G92" i="2" s="1"/>
  <c r="H92" i="2" s="1"/>
  <c r="F91" i="2"/>
  <c r="G91" i="2" s="1"/>
  <c r="H91" i="2" s="1"/>
  <c r="I91" i="2" s="1"/>
  <c r="F90" i="2"/>
  <c r="G90" i="2" s="1"/>
  <c r="H90" i="2" s="1"/>
  <c r="F89" i="2"/>
  <c r="G89" i="2" s="1"/>
  <c r="H89" i="2" s="1"/>
  <c r="I89" i="2" s="1"/>
  <c r="F88" i="2"/>
  <c r="G88" i="2" s="1"/>
  <c r="H88" i="2" s="1"/>
  <c r="F87" i="2"/>
  <c r="G87" i="2" s="1"/>
  <c r="H87" i="2" s="1"/>
  <c r="I87" i="2" s="1"/>
  <c r="F86" i="2"/>
  <c r="G86" i="2" s="1"/>
  <c r="H86" i="2" s="1"/>
  <c r="F85" i="2"/>
  <c r="G85" i="2" s="1"/>
  <c r="H85" i="2" s="1"/>
  <c r="I85" i="2" s="1"/>
  <c r="F84" i="2"/>
  <c r="G84" i="2" s="1"/>
  <c r="H84" i="2" s="1"/>
  <c r="F83" i="2"/>
  <c r="G83" i="2" s="1"/>
  <c r="H83" i="2" s="1"/>
  <c r="I83" i="2" s="1"/>
  <c r="F82" i="2"/>
  <c r="G82" i="2" s="1"/>
  <c r="H82" i="2" s="1"/>
  <c r="F81" i="2"/>
  <c r="G81" i="2" s="1"/>
  <c r="H81" i="2" s="1"/>
  <c r="I81" i="2" s="1"/>
  <c r="F80" i="2"/>
  <c r="G80" i="2" s="1"/>
  <c r="H80" i="2" s="1"/>
  <c r="F79" i="2"/>
  <c r="G79" i="2" s="1"/>
  <c r="H79" i="2" s="1"/>
  <c r="I79" i="2" s="1"/>
  <c r="F78" i="2"/>
  <c r="G78" i="2" s="1"/>
  <c r="H78" i="2" s="1"/>
  <c r="F77" i="2"/>
  <c r="G77" i="2" s="1"/>
  <c r="H77" i="2" s="1"/>
  <c r="I77" i="2" s="1"/>
  <c r="F76" i="2"/>
  <c r="G76" i="2" s="1"/>
  <c r="H76" i="2" s="1"/>
  <c r="F75" i="2"/>
  <c r="G75" i="2" s="1"/>
  <c r="H75" i="2" s="1"/>
  <c r="I75" i="2" s="1"/>
  <c r="F74" i="2"/>
  <c r="G74" i="2" s="1"/>
  <c r="H74" i="2" s="1"/>
  <c r="F73" i="2"/>
  <c r="G73" i="2" s="1"/>
  <c r="H73" i="2" s="1"/>
  <c r="I73" i="2" s="1"/>
  <c r="F72" i="2"/>
  <c r="G72" i="2" s="1"/>
  <c r="H72" i="2" s="1"/>
  <c r="F71" i="2"/>
  <c r="G71" i="2" s="1"/>
  <c r="H71" i="2" s="1"/>
  <c r="I71" i="2" s="1"/>
  <c r="F70" i="2"/>
  <c r="G70" i="2" s="1"/>
  <c r="H70" i="2" s="1"/>
  <c r="F69" i="2"/>
  <c r="G69" i="2" s="1"/>
  <c r="H69" i="2" s="1"/>
  <c r="I69" i="2" s="1"/>
  <c r="F68" i="2"/>
  <c r="G68" i="2" s="1"/>
  <c r="H68" i="2" s="1"/>
  <c r="F67" i="2"/>
  <c r="G67" i="2" s="1"/>
  <c r="H67" i="2" s="1"/>
  <c r="I67" i="2" s="1"/>
  <c r="F66" i="2"/>
  <c r="G66" i="2" s="1"/>
  <c r="H66" i="2" s="1"/>
  <c r="AC7" i="1" s="1"/>
  <c r="F65" i="2"/>
  <c r="G65" i="2" s="1"/>
  <c r="H65" i="2" s="1"/>
  <c r="I65" i="2" s="1"/>
  <c r="F64" i="2"/>
  <c r="G64" i="2" s="1"/>
  <c r="H64" i="2" s="1"/>
  <c r="F63" i="2"/>
  <c r="G63" i="2" s="1"/>
  <c r="H63" i="2" s="1"/>
  <c r="I63" i="2" s="1"/>
  <c r="F62" i="2"/>
  <c r="G62" i="2" s="1"/>
  <c r="H62" i="2" s="1"/>
  <c r="F61" i="2"/>
  <c r="G61" i="2" s="1"/>
  <c r="H61" i="2" s="1"/>
  <c r="I61" i="2" s="1"/>
  <c r="F60" i="2"/>
  <c r="G60" i="2" s="1"/>
  <c r="H60" i="2" s="1"/>
  <c r="F59" i="2"/>
  <c r="G59" i="2" s="1"/>
  <c r="H59" i="2" s="1"/>
  <c r="I59" i="2" s="1"/>
  <c r="F58" i="2"/>
  <c r="G58" i="2" s="1"/>
  <c r="H58" i="2" s="1"/>
  <c r="F57" i="2"/>
  <c r="G57" i="2" s="1"/>
  <c r="H57" i="2" s="1"/>
  <c r="I57" i="2" s="1"/>
  <c r="F56" i="2"/>
  <c r="G56" i="2" s="1"/>
  <c r="H56" i="2" s="1"/>
  <c r="F55" i="2"/>
  <c r="G55" i="2" s="1"/>
  <c r="H55" i="2" s="1"/>
  <c r="I55" i="2" s="1"/>
  <c r="F54" i="2"/>
  <c r="G54" i="2" s="1"/>
  <c r="H54" i="2" s="1"/>
  <c r="F53" i="2"/>
  <c r="G53" i="2" s="1"/>
  <c r="H53" i="2" s="1"/>
  <c r="I53" i="2" s="1"/>
  <c r="F52" i="2"/>
  <c r="G52" i="2" s="1"/>
  <c r="H52" i="2" s="1"/>
  <c r="F51" i="2"/>
  <c r="G51" i="2" s="1"/>
  <c r="H51" i="2" s="1"/>
  <c r="I51" i="2" s="1"/>
  <c r="F50" i="2"/>
  <c r="G50" i="2" s="1"/>
  <c r="H50" i="2" s="1"/>
  <c r="F49" i="2"/>
  <c r="G49" i="2" s="1"/>
  <c r="H49" i="2" s="1"/>
  <c r="I49" i="2" s="1"/>
  <c r="F48" i="2"/>
  <c r="G48" i="2" s="1"/>
  <c r="H48" i="2" s="1"/>
  <c r="L48" i="2" s="1"/>
  <c r="F47" i="2"/>
  <c r="G47" i="2" s="1"/>
  <c r="H47" i="2" s="1"/>
  <c r="I47" i="2" s="1"/>
  <c r="F46" i="2"/>
  <c r="G46" i="2" s="1"/>
  <c r="H46" i="2" s="1"/>
  <c r="F45" i="2"/>
  <c r="G45" i="2" s="1"/>
  <c r="H45" i="2" s="1"/>
  <c r="I45" i="2" s="1"/>
  <c r="F44" i="2"/>
  <c r="G44" i="2" s="1"/>
  <c r="H44" i="2" s="1"/>
  <c r="L44" i="2" s="1"/>
  <c r="F43" i="2"/>
  <c r="G43" i="2" s="1"/>
  <c r="H43" i="2" s="1"/>
  <c r="I43" i="2" s="1"/>
  <c r="F42" i="2"/>
  <c r="G42" i="2" s="1"/>
  <c r="H42" i="2" s="1"/>
  <c r="F41" i="2"/>
  <c r="G41" i="2" s="1"/>
  <c r="H41" i="2" s="1"/>
  <c r="I41" i="2" s="1"/>
  <c r="F40" i="2"/>
  <c r="G40" i="2" s="1"/>
  <c r="H40" i="2" s="1"/>
  <c r="L40" i="2" s="1"/>
  <c r="F39" i="2"/>
  <c r="G39" i="2" s="1"/>
  <c r="H39" i="2" s="1"/>
  <c r="I39" i="2" s="1"/>
  <c r="F38" i="2"/>
  <c r="G38" i="2" s="1"/>
  <c r="H38" i="2" s="1"/>
  <c r="AC5" i="1" s="1"/>
  <c r="F37" i="2"/>
  <c r="G37" i="2" s="1"/>
  <c r="H37" i="2" s="1"/>
  <c r="I37" i="2" s="1"/>
  <c r="F36" i="2"/>
  <c r="G36" i="2" s="1"/>
  <c r="H36" i="2" s="1"/>
  <c r="L36" i="2" s="1"/>
  <c r="F35" i="2"/>
  <c r="G35" i="2" s="1"/>
  <c r="H35" i="2" s="1"/>
  <c r="I35" i="2" s="1"/>
  <c r="F34" i="2"/>
  <c r="G34" i="2" s="1"/>
  <c r="H34" i="2" s="1"/>
  <c r="F33" i="2"/>
  <c r="G33" i="2" s="1"/>
  <c r="H33" i="2" s="1"/>
  <c r="I33" i="2" s="1"/>
  <c r="F32" i="2"/>
  <c r="G32" i="2" s="1"/>
  <c r="H32" i="2" s="1"/>
  <c r="L32" i="2" s="1"/>
  <c r="F31" i="2"/>
  <c r="G31" i="2" s="1"/>
  <c r="H31" i="2" s="1"/>
  <c r="I31" i="2" s="1"/>
  <c r="F30" i="2"/>
  <c r="G30" i="2" s="1"/>
  <c r="H30" i="2" s="1"/>
  <c r="F29" i="2"/>
  <c r="G29" i="2" s="1"/>
  <c r="H29" i="2" s="1"/>
  <c r="I29" i="2" s="1"/>
  <c r="F28" i="2"/>
  <c r="G28" i="2" s="1"/>
  <c r="H28" i="2" s="1"/>
  <c r="L28" i="2" s="1"/>
  <c r="F27" i="2"/>
  <c r="G27" i="2" s="1"/>
  <c r="H27" i="2" s="1"/>
  <c r="I27" i="2" s="1"/>
  <c r="F26" i="2"/>
  <c r="G26" i="2" s="1"/>
  <c r="H26" i="2" s="1"/>
  <c r="F25" i="2"/>
  <c r="G25" i="2" s="1"/>
  <c r="H25" i="2" s="1"/>
  <c r="I25" i="2" s="1"/>
  <c r="F24" i="2"/>
  <c r="G24" i="2" s="1"/>
  <c r="H24" i="2" s="1"/>
  <c r="L24" i="2" s="1"/>
  <c r="AB4" i="1" s="1"/>
  <c r="F23" i="2"/>
  <c r="G23" i="2" s="1"/>
  <c r="H23" i="2" s="1"/>
  <c r="I23" i="2" s="1"/>
  <c r="F22" i="2"/>
  <c r="G22" i="2" s="1"/>
  <c r="H22" i="2" s="1"/>
  <c r="F21" i="2"/>
  <c r="G21" i="2" s="1"/>
  <c r="H21" i="2" s="1"/>
  <c r="I21" i="2" s="1"/>
  <c r="F20" i="2"/>
  <c r="G20" i="2" s="1"/>
  <c r="H20" i="2" s="1"/>
  <c r="L20" i="2" s="1"/>
  <c r="F19" i="2"/>
  <c r="G19" i="2" s="1"/>
  <c r="H19" i="2" s="1"/>
  <c r="I19" i="2" s="1"/>
  <c r="F18" i="2"/>
  <c r="G18" i="2" s="1"/>
  <c r="H18" i="2" s="1"/>
  <c r="F17" i="2"/>
  <c r="G17" i="2" s="1"/>
  <c r="H17" i="2" s="1"/>
  <c r="I17" i="2" s="1"/>
  <c r="F16" i="2"/>
  <c r="G16" i="2" s="1"/>
  <c r="H16" i="2" s="1"/>
  <c r="L16" i="2" s="1"/>
  <c r="F15" i="2"/>
  <c r="G15" i="2" s="1"/>
  <c r="H15" i="2" s="1"/>
  <c r="I15" i="2" s="1"/>
  <c r="F14" i="2"/>
  <c r="G14" i="2" s="1"/>
  <c r="H14" i="2" s="1"/>
  <c r="F13" i="2"/>
  <c r="G13" i="2" s="1"/>
  <c r="H13" i="2" s="1"/>
  <c r="I13" i="2" s="1"/>
  <c r="F12" i="2"/>
  <c r="G12" i="2" s="1"/>
  <c r="H12" i="2" s="1"/>
  <c r="L12" i="2" s="1"/>
  <c r="F11" i="2"/>
  <c r="G11" i="2" s="1"/>
  <c r="H11" i="2" s="1"/>
  <c r="I11" i="2" s="1"/>
  <c r="F10" i="2"/>
  <c r="G10" i="2" s="1"/>
  <c r="H10" i="2" s="1"/>
  <c r="AC3" i="1" s="1"/>
  <c r="F9" i="2"/>
  <c r="G9" i="2" s="1"/>
  <c r="H9" i="2" s="1"/>
  <c r="I9" i="2" s="1"/>
  <c r="F8" i="2"/>
  <c r="G8" i="2" s="1"/>
  <c r="H8" i="2" s="1"/>
  <c r="L8" i="2" s="1"/>
  <c r="F7" i="2"/>
  <c r="G7" i="2" s="1"/>
  <c r="H7" i="2" s="1"/>
  <c r="I7" i="2" s="1"/>
  <c r="F6" i="2"/>
  <c r="G6" i="2" s="1"/>
  <c r="H6" i="2" s="1"/>
  <c r="F5" i="2"/>
  <c r="G5" i="2" s="1"/>
  <c r="H5" i="2" s="1"/>
  <c r="I5" i="2" s="1"/>
  <c r="F4" i="2"/>
  <c r="G4" i="2" s="1"/>
  <c r="H4" i="2" s="1"/>
  <c r="L4" i="2" s="1"/>
  <c r="F3" i="2"/>
  <c r="G3" i="2" s="1"/>
  <c r="H3" i="2" s="1"/>
  <c r="I3" i="2" s="1"/>
  <c r="L52" i="2" l="1"/>
  <c r="AB6" i="1" s="1"/>
  <c r="L56" i="2"/>
  <c r="L60" i="2"/>
  <c r="L64" i="2"/>
  <c r="L68" i="2"/>
  <c r="L72" i="2"/>
  <c r="L76" i="2"/>
  <c r="L80" i="2"/>
  <c r="AB8" i="1" s="1"/>
  <c r="K3" i="8"/>
  <c r="L3" i="8" s="1"/>
  <c r="L4" i="8"/>
  <c r="I70" i="2"/>
  <c r="I66" i="2"/>
  <c r="J66" i="2" s="1"/>
  <c r="I62" i="2"/>
  <c r="I58" i="2"/>
  <c r="I54" i="2"/>
  <c r="I50" i="2"/>
  <c r="J50" i="2" s="1"/>
  <c r="Q22" i="1" s="1"/>
  <c r="I46" i="2"/>
  <c r="I30" i="2"/>
  <c r="I26" i="2"/>
  <c r="I22" i="2"/>
  <c r="I18" i="2"/>
  <c r="I14" i="2"/>
  <c r="I10" i="2"/>
  <c r="I6" i="2"/>
  <c r="I114" i="2"/>
  <c r="I110" i="2"/>
  <c r="I106" i="2"/>
  <c r="I102" i="2"/>
  <c r="K21" i="8"/>
  <c r="L21" i="8" s="1"/>
  <c r="L22" i="8"/>
  <c r="I112" i="2"/>
  <c r="J112" i="2" s="1"/>
  <c r="Q50" i="1" s="1"/>
  <c r="I108" i="2"/>
  <c r="J108" i="2" s="1"/>
  <c r="I84" i="2"/>
  <c r="I80" i="2"/>
  <c r="I72" i="2"/>
  <c r="I68" i="2"/>
  <c r="J68" i="2" s="1"/>
  <c r="Q39" i="1" s="1"/>
  <c r="I64" i="2"/>
  <c r="I56" i="2"/>
  <c r="I52" i="2"/>
  <c r="J52" i="2" s="1"/>
  <c r="I44" i="2"/>
  <c r="J44" i="2" s="1"/>
  <c r="Q53" i="1" s="1"/>
  <c r="I40" i="2"/>
  <c r="I36" i="2"/>
  <c r="I28" i="2"/>
  <c r="I24" i="2"/>
  <c r="I16" i="2"/>
  <c r="I12" i="2"/>
  <c r="I8" i="2"/>
  <c r="D6" i="3"/>
  <c r="D7" i="3" s="1"/>
  <c r="D8" i="3" s="1"/>
  <c r="D9" i="3" s="1"/>
  <c r="D10" i="3" s="1"/>
  <c r="D11" i="3" s="1"/>
  <c r="E9" i="3"/>
  <c r="L84" i="2"/>
  <c r="L88" i="2"/>
  <c r="L92" i="2"/>
  <c r="L96" i="2"/>
  <c r="L100" i="2"/>
  <c r="L104" i="2"/>
  <c r="L108" i="2"/>
  <c r="AB10" i="1" s="1"/>
  <c r="L112" i="2"/>
  <c r="L114" i="2"/>
  <c r="AC10" i="1"/>
  <c r="AC6" i="1"/>
  <c r="AC8" i="1"/>
  <c r="AC4" i="1"/>
  <c r="L110" i="2"/>
  <c r="L106" i="2"/>
  <c r="L102" i="2"/>
  <c r="L98" i="2"/>
  <c r="L94" i="2"/>
  <c r="AB9" i="1" s="1"/>
  <c r="L90" i="2"/>
  <c r="L86" i="2"/>
  <c r="L82" i="2"/>
  <c r="L78" i="2"/>
  <c r="L74" i="2"/>
  <c r="L70" i="2"/>
  <c r="L66" i="2"/>
  <c r="AB7" i="1" s="1"/>
  <c r="L62" i="2"/>
  <c r="L58" i="2"/>
  <c r="L54" i="2"/>
  <c r="L50" i="2"/>
  <c r="L46" i="2"/>
  <c r="L42" i="2"/>
  <c r="L38" i="2"/>
  <c r="AB5" i="1" s="1"/>
  <c r="L34" i="2"/>
  <c r="L30" i="2"/>
  <c r="L26" i="2"/>
  <c r="L22" i="2"/>
  <c r="L18" i="2"/>
  <c r="L14" i="2"/>
  <c r="L10" i="2"/>
  <c r="AB3" i="1" s="1"/>
  <c r="L6" i="2"/>
  <c r="L3" i="2"/>
  <c r="L107" i="2"/>
  <c r="L99" i="2"/>
  <c r="L91" i="2"/>
  <c r="L83" i="2"/>
  <c r="L75" i="2"/>
  <c r="L67" i="2"/>
  <c r="L59" i="2"/>
  <c r="L51" i="2"/>
  <c r="L43" i="2"/>
  <c r="L35" i="2"/>
  <c r="L27" i="2"/>
  <c r="L19" i="2"/>
  <c r="L7" i="2"/>
  <c r="L113" i="2"/>
  <c r="L109" i="2"/>
  <c r="L105" i="2"/>
  <c r="L101" i="2"/>
  <c r="L97" i="2"/>
  <c r="L93" i="2"/>
  <c r="L89" i="2"/>
  <c r="L85" i="2"/>
  <c r="L81" i="2"/>
  <c r="L77" i="2"/>
  <c r="L73" i="2"/>
  <c r="L69" i="2"/>
  <c r="L65" i="2"/>
  <c r="L61" i="2"/>
  <c r="L57" i="2"/>
  <c r="L53" i="2"/>
  <c r="L49" i="2"/>
  <c r="L45" i="2"/>
  <c r="L41" i="2"/>
  <c r="L37" i="2"/>
  <c r="L33" i="2"/>
  <c r="L29" i="2"/>
  <c r="L25" i="2"/>
  <c r="L21" i="2"/>
  <c r="L17" i="2"/>
  <c r="L13" i="2"/>
  <c r="L9" i="2"/>
  <c r="L5" i="2"/>
  <c r="L111" i="2"/>
  <c r="L103" i="2"/>
  <c r="L95" i="2"/>
  <c r="L87" i="2"/>
  <c r="L79" i="2"/>
  <c r="L71" i="2"/>
  <c r="L63" i="2"/>
  <c r="L55" i="2"/>
  <c r="L47" i="2"/>
  <c r="L39" i="2"/>
  <c r="L31" i="2"/>
  <c r="L23" i="2"/>
  <c r="L15" i="2"/>
  <c r="L11" i="2"/>
  <c r="J3" i="2"/>
  <c r="J107" i="2"/>
  <c r="J95" i="2"/>
  <c r="J83" i="2"/>
  <c r="J71" i="2"/>
  <c r="J59" i="2"/>
  <c r="J47" i="2"/>
  <c r="J39" i="2"/>
  <c r="J27" i="2"/>
  <c r="J19" i="2"/>
  <c r="J7" i="2"/>
  <c r="J114" i="2"/>
  <c r="Q58" i="1" s="1"/>
  <c r="J110" i="2"/>
  <c r="Q42" i="1" s="1"/>
  <c r="J106" i="2"/>
  <c r="Q26" i="1" s="1"/>
  <c r="J102" i="2"/>
  <c r="J98" i="2"/>
  <c r="Q49" i="1" s="1"/>
  <c r="J94" i="2"/>
  <c r="J90" i="2"/>
  <c r="Q17" i="1" s="1"/>
  <c r="J86" i="2"/>
  <c r="Q56" i="1" s="1"/>
  <c r="J82" i="2"/>
  <c r="Q40" i="1" s="1"/>
  <c r="J78" i="2"/>
  <c r="Q24" i="1" s="1"/>
  <c r="J74" i="2"/>
  <c r="J70" i="2"/>
  <c r="Q47" i="1" s="1"/>
  <c r="J62" i="2"/>
  <c r="Q15" i="1" s="1"/>
  <c r="J58" i="2"/>
  <c r="Q54" i="1" s="1"/>
  <c r="J54" i="2"/>
  <c r="Q38" i="1" s="1"/>
  <c r="J46" i="2"/>
  <c r="J42" i="2"/>
  <c r="Q45" i="1" s="1"/>
  <c r="J38" i="2"/>
  <c r="J34" i="2"/>
  <c r="Q13" i="1" s="1"/>
  <c r="J30" i="2"/>
  <c r="Q52" i="1" s="1"/>
  <c r="J26" i="2"/>
  <c r="Q36" i="1" s="1"/>
  <c r="J22" i="2"/>
  <c r="Q20" i="1" s="1"/>
  <c r="J18" i="2"/>
  <c r="J14" i="2"/>
  <c r="J10" i="2"/>
  <c r="J6" i="2"/>
  <c r="J103" i="2"/>
  <c r="J91" i="2"/>
  <c r="J75" i="2"/>
  <c r="J63" i="2"/>
  <c r="J51" i="2"/>
  <c r="J35" i="2"/>
  <c r="J15" i="2"/>
  <c r="J113" i="2"/>
  <c r="J109" i="2"/>
  <c r="J105" i="2"/>
  <c r="J101" i="2"/>
  <c r="J97" i="2"/>
  <c r="J93" i="2"/>
  <c r="J89" i="2"/>
  <c r="J85" i="2"/>
  <c r="J81" i="2"/>
  <c r="J77" i="2"/>
  <c r="J73" i="2"/>
  <c r="J69" i="2"/>
  <c r="J65" i="2"/>
  <c r="J61" i="2"/>
  <c r="J57" i="2"/>
  <c r="J53" i="2"/>
  <c r="J49" i="2"/>
  <c r="J45" i="2"/>
  <c r="J41" i="2"/>
  <c r="J37" i="2"/>
  <c r="J33" i="2"/>
  <c r="J29" i="2"/>
  <c r="J25" i="2"/>
  <c r="J21" i="2"/>
  <c r="J17" i="2"/>
  <c r="J13" i="2"/>
  <c r="J9" i="2"/>
  <c r="J5" i="2"/>
  <c r="J111" i="2"/>
  <c r="J99" i="2"/>
  <c r="J87" i="2"/>
  <c r="J79" i="2"/>
  <c r="J67" i="2"/>
  <c r="J55" i="2"/>
  <c r="J43" i="2"/>
  <c r="J31" i="2"/>
  <c r="J23" i="2"/>
  <c r="J11" i="2"/>
  <c r="J104" i="2"/>
  <c r="Q18" i="1" s="1"/>
  <c r="J100" i="2"/>
  <c r="Q57" i="1" s="1"/>
  <c r="J96" i="2"/>
  <c r="Q41" i="1" s="1"/>
  <c r="J92" i="2"/>
  <c r="Q25" i="1" s="1"/>
  <c r="J88" i="2"/>
  <c r="J84" i="2"/>
  <c r="Q48" i="1" s="1"/>
  <c r="J80" i="2"/>
  <c r="J76" i="2"/>
  <c r="Q16" i="1" s="1"/>
  <c r="J72" i="2"/>
  <c r="Q55" i="1" s="1"/>
  <c r="J64" i="2"/>
  <c r="Q23" i="1" s="1"/>
  <c r="J60" i="2"/>
  <c r="J56" i="2"/>
  <c r="Q46" i="1" s="1"/>
  <c r="J48" i="2"/>
  <c r="Q14" i="1" s="1"/>
  <c r="J40" i="2"/>
  <c r="Q37" i="1" s="1"/>
  <c r="J36" i="2"/>
  <c r="Q21" i="1" s="1"/>
  <c r="J32" i="2"/>
  <c r="J28" i="2"/>
  <c r="Q44" i="1" s="1"/>
  <c r="J24" i="2"/>
  <c r="J20" i="2"/>
  <c r="Q12" i="1" s="1"/>
  <c r="J16" i="2"/>
  <c r="J12" i="2"/>
  <c r="J8" i="2"/>
  <c r="J4" i="2"/>
  <c r="D4" i="1"/>
  <c r="D5" i="1" s="1"/>
  <c r="D6" i="1" s="1"/>
  <c r="D7" i="1" s="1"/>
  <c r="D8" i="1" s="1"/>
  <c r="D9" i="1" s="1"/>
  <c r="E8" i="3" l="1"/>
  <c r="E6" i="3"/>
  <c r="E7" i="3"/>
  <c r="E10" i="3"/>
  <c r="D12" i="3"/>
  <c r="D13" i="3" s="1"/>
  <c r="E11" i="3"/>
  <c r="E7" i="4"/>
  <c r="F7" i="4" s="1"/>
  <c r="G7" i="4" s="1"/>
  <c r="Q30" i="1"/>
  <c r="Q31" i="1"/>
  <c r="Q28" i="1"/>
  <c r="Q29" i="1"/>
  <c r="Q32" i="1"/>
  <c r="Q33" i="1"/>
  <c r="Q34" i="1"/>
  <c r="Q7" i="1"/>
  <c r="W7" i="1"/>
  <c r="Q27" i="1"/>
  <c r="T6" i="1"/>
  <c r="Q8" i="1"/>
  <c r="W8" i="1"/>
  <c r="Q3" i="1"/>
  <c r="W3" i="1"/>
  <c r="T3" i="1"/>
  <c r="Q4" i="1"/>
  <c r="W4" i="1"/>
  <c r="Q19" i="1"/>
  <c r="T5" i="1"/>
  <c r="Q9" i="1"/>
  <c r="W9" i="1"/>
  <c r="Q11" i="1"/>
  <c r="T4" i="1"/>
  <c r="Q10" i="1"/>
  <c r="W10" i="1"/>
  <c r="Q35" i="1"/>
  <c r="T7" i="1"/>
  <c r="Q51" i="1"/>
  <c r="T9" i="1"/>
  <c r="Q5" i="1"/>
  <c r="W5" i="1"/>
  <c r="Q43" i="1"/>
  <c r="T8" i="1"/>
  <c r="Q6" i="1"/>
  <c r="W6" i="1"/>
  <c r="D10" i="1"/>
  <c r="D12" i="1" s="1"/>
  <c r="D13" i="1" s="1"/>
  <c r="D17" i="1" l="1"/>
  <c r="F24" i="1"/>
  <c r="E12" i="3"/>
  <c r="D14" i="3"/>
  <c r="D15" i="3" s="1"/>
  <c r="E13" i="3"/>
  <c r="E8" i="4"/>
  <c r="F8" i="4" s="1"/>
  <c r="G8" i="4" s="1"/>
  <c r="E14" i="3" l="1"/>
  <c r="E15" i="3"/>
  <c r="D16" i="3"/>
  <c r="E9" i="4"/>
  <c r="F9" i="4" s="1"/>
  <c r="G9" i="4" s="1"/>
  <c r="E16" i="3" l="1"/>
  <c r="D17" i="3"/>
  <c r="E10" i="4"/>
  <c r="F10" i="4" s="1"/>
  <c r="G10" i="4" s="1"/>
  <c r="E17" i="3" l="1"/>
  <c r="D18" i="3"/>
  <c r="E18" i="3" s="1"/>
  <c r="E11" i="4"/>
  <c r="F11" i="4" s="1"/>
  <c r="G11" i="4" s="1"/>
  <c r="D19" i="3" l="1"/>
  <c r="E19" i="3" s="1"/>
  <c r="E12" i="4"/>
  <c r="F12" i="4" s="1"/>
  <c r="G12" i="4" s="1"/>
  <c r="D20" i="3" l="1"/>
  <c r="E20" i="3" s="1"/>
  <c r="E13" i="4"/>
  <c r="F13" i="4" s="1"/>
  <c r="G13" i="4" s="1"/>
  <c r="D21" i="3" l="1"/>
  <c r="E21" i="3" s="1"/>
  <c r="E14" i="4"/>
  <c r="F14" i="4" s="1"/>
  <c r="G14" i="4" s="1"/>
  <c r="D22" i="3" l="1"/>
  <c r="E22" i="3" s="1"/>
  <c r="E15" i="4"/>
  <c r="F15" i="4" s="1"/>
  <c r="G15" i="4" s="1"/>
  <c r="D23" i="3" l="1"/>
  <c r="E16" i="4"/>
  <c r="F16" i="4" s="1"/>
  <c r="G16" i="4" s="1"/>
  <c r="E23" i="3" l="1"/>
  <c r="D24" i="3"/>
  <c r="E24" i="3" s="1"/>
  <c r="E17" i="4"/>
  <c r="F17" i="4" s="1"/>
  <c r="G17" i="4" s="1"/>
  <c r="D25" i="3" l="1"/>
  <c r="E25" i="3" s="1"/>
  <c r="E18" i="4"/>
  <c r="F18" i="4" s="1"/>
  <c r="G18" i="4" s="1"/>
  <c r="D26" i="3" l="1"/>
  <c r="E26" i="3" s="1"/>
  <c r="E19" i="4"/>
  <c r="F19" i="4" s="1"/>
  <c r="G19" i="4" s="1"/>
  <c r="D27" i="3" l="1"/>
  <c r="E27" i="3" s="1"/>
  <c r="E20" i="4"/>
  <c r="F20" i="4" s="1"/>
  <c r="G20" i="4" s="1"/>
  <c r="D28" i="3" l="1"/>
  <c r="E28" i="3" s="1"/>
  <c r="E21" i="4"/>
  <c r="F21" i="4" s="1"/>
  <c r="G21" i="4" s="1"/>
  <c r="D29" i="3" l="1"/>
  <c r="E29" i="3" s="1"/>
  <c r="E22" i="4"/>
  <c r="F22" i="4" s="1"/>
  <c r="G22" i="4" s="1"/>
  <c r="D30" i="3" l="1"/>
  <c r="E30" i="3" s="1"/>
  <c r="E23" i="4"/>
  <c r="F23" i="4" s="1"/>
  <c r="G23" i="4" s="1"/>
  <c r="D31" i="3" l="1"/>
  <c r="E24" i="4"/>
  <c r="F24" i="4" s="1"/>
  <c r="G24" i="4" s="1"/>
  <c r="E31" i="3" l="1"/>
  <c r="E25" i="4"/>
  <c r="F25" i="4" s="1"/>
  <c r="G25" i="4" s="1"/>
  <c r="K2" i="4" l="1"/>
  <c r="K25" i="4"/>
  <c r="O25" i="4" s="1"/>
  <c r="T25" i="4" s="1"/>
  <c r="L2" i="4"/>
  <c r="J2" i="4"/>
  <c r="E26" i="4"/>
  <c r="F26" i="4" s="1"/>
  <c r="G26" i="4" s="1"/>
  <c r="J26" i="4" l="1"/>
  <c r="N26" i="4" s="1"/>
  <c r="S26" i="4" s="1"/>
  <c r="K26" i="4"/>
  <c r="O26" i="4" s="1"/>
  <c r="T26" i="4" s="1"/>
  <c r="L26" i="4"/>
  <c r="P26" i="4" s="1"/>
  <c r="U26" i="4" s="1"/>
  <c r="K5" i="4"/>
  <c r="O5" i="4" s="1"/>
  <c r="T5" i="4" s="1"/>
  <c r="K6" i="4"/>
  <c r="O6" i="4" s="1"/>
  <c r="T6" i="4" s="1"/>
  <c r="K7" i="4"/>
  <c r="O7" i="4" s="1"/>
  <c r="T7" i="4" s="1"/>
  <c r="K8" i="4"/>
  <c r="O8" i="4" s="1"/>
  <c r="T8" i="4" s="1"/>
  <c r="K9" i="4"/>
  <c r="O9" i="4" s="1"/>
  <c r="T9" i="4" s="1"/>
  <c r="K10" i="4"/>
  <c r="O10" i="4" s="1"/>
  <c r="T10" i="4" s="1"/>
  <c r="K11" i="4"/>
  <c r="O11" i="4" s="1"/>
  <c r="T11" i="4" s="1"/>
  <c r="K12" i="4"/>
  <c r="O12" i="4" s="1"/>
  <c r="T12" i="4" s="1"/>
  <c r="K13" i="4"/>
  <c r="O13" i="4" s="1"/>
  <c r="T13" i="4" s="1"/>
  <c r="K14" i="4"/>
  <c r="O14" i="4" s="1"/>
  <c r="T14" i="4" s="1"/>
  <c r="K15" i="4"/>
  <c r="O15" i="4" s="1"/>
  <c r="T15" i="4" s="1"/>
  <c r="K16" i="4"/>
  <c r="O16" i="4" s="1"/>
  <c r="T16" i="4" s="1"/>
  <c r="K17" i="4"/>
  <c r="O17" i="4" s="1"/>
  <c r="T17" i="4" s="1"/>
  <c r="K18" i="4"/>
  <c r="O18" i="4" s="1"/>
  <c r="T18" i="4" s="1"/>
  <c r="K19" i="4"/>
  <c r="O19" i="4" s="1"/>
  <c r="T19" i="4" s="1"/>
  <c r="K20" i="4"/>
  <c r="O20" i="4" s="1"/>
  <c r="T20" i="4" s="1"/>
  <c r="K21" i="4"/>
  <c r="O21" i="4" s="1"/>
  <c r="T21" i="4" s="1"/>
  <c r="K22" i="4"/>
  <c r="O22" i="4" s="1"/>
  <c r="T22" i="4" s="1"/>
  <c r="K23" i="4"/>
  <c r="O23" i="4" s="1"/>
  <c r="T23" i="4" s="1"/>
  <c r="K24" i="4"/>
  <c r="O24" i="4" s="1"/>
  <c r="T24" i="4" s="1"/>
  <c r="J6" i="4"/>
  <c r="N6" i="4" s="1"/>
  <c r="S6" i="4" s="1"/>
  <c r="J7" i="4"/>
  <c r="N7" i="4" s="1"/>
  <c r="S7" i="4" s="1"/>
  <c r="J8" i="4"/>
  <c r="N8" i="4" s="1"/>
  <c r="S8" i="4" s="1"/>
  <c r="J9" i="4"/>
  <c r="N9" i="4" s="1"/>
  <c r="S9" i="4" s="1"/>
  <c r="J10" i="4"/>
  <c r="N10" i="4" s="1"/>
  <c r="S10" i="4" s="1"/>
  <c r="J11" i="4"/>
  <c r="N11" i="4" s="1"/>
  <c r="S11" i="4" s="1"/>
  <c r="J12" i="4"/>
  <c r="N12" i="4" s="1"/>
  <c r="S12" i="4" s="1"/>
  <c r="J13" i="4"/>
  <c r="N13" i="4" s="1"/>
  <c r="S13" i="4" s="1"/>
  <c r="J14" i="4"/>
  <c r="N14" i="4" s="1"/>
  <c r="S14" i="4" s="1"/>
  <c r="J15" i="4"/>
  <c r="N15" i="4" s="1"/>
  <c r="S15" i="4" s="1"/>
  <c r="J16" i="4"/>
  <c r="N16" i="4" s="1"/>
  <c r="S16" i="4" s="1"/>
  <c r="J17" i="4"/>
  <c r="N17" i="4" s="1"/>
  <c r="S17" i="4" s="1"/>
  <c r="J18" i="4"/>
  <c r="N18" i="4" s="1"/>
  <c r="S18" i="4" s="1"/>
  <c r="J19" i="4"/>
  <c r="N19" i="4" s="1"/>
  <c r="S19" i="4" s="1"/>
  <c r="J20" i="4"/>
  <c r="N20" i="4" s="1"/>
  <c r="S20" i="4" s="1"/>
  <c r="J21" i="4"/>
  <c r="N21" i="4" s="1"/>
  <c r="S21" i="4" s="1"/>
  <c r="J22" i="4"/>
  <c r="N22" i="4" s="1"/>
  <c r="S22" i="4" s="1"/>
  <c r="J23" i="4"/>
  <c r="N23" i="4" s="1"/>
  <c r="S23" i="4" s="1"/>
  <c r="J24" i="4"/>
  <c r="N24" i="4" s="1"/>
  <c r="S24" i="4" s="1"/>
  <c r="J25" i="4"/>
  <c r="N25" i="4" s="1"/>
  <c r="S25" i="4" s="1"/>
  <c r="L6" i="4"/>
  <c r="P6" i="4" s="1"/>
  <c r="U6" i="4" s="1"/>
  <c r="L7" i="4"/>
  <c r="P7" i="4" s="1"/>
  <c r="U7" i="4" s="1"/>
  <c r="L8" i="4"/>
  <c r="P8" i="4" s="1"/>
  <c r="U8" i="4" s="1"/>
  <c r="L9" i="4"/>
  <c r="P9" i="4" s="1"/>
  <c r="U9" i="4" s="1"/>
  <c r="L10" i="4"/>
  <c r="P10" i="4" s="1"/>
  <c r="U10" i="4" s="1"/>
  <c r="L11" i="4"/>
  <c r="P11" i="4" s="1"/>
  <c r="U11" i="4" s="1"/>
  <c r="L12" i="4"/>
  <c r="P12" i="4" s="1"/>
  <c r="U12" i="4" s="1"/>
  <c r="L13" i="4"/>
  <c r="P13" i="4" s="1"/>
  <c r="U13" i="4" s="1"/>
  <c r="L14" i="4"/>
  <c r="P14" i="4" s="1"/>
  <c r="U14" i="4" s="1"/>
  <c r="L15" i="4"/>
  <c r="P15" i="4" s="1"/>
  <c r="U15" i="4" s="1"/>
  <c r="L16" i="4"/>
  <c r="P16" i="4" s="1"/>
  <c r="U16" i="4" s="1"/>
  <c r="L17" i="4"/>
  <c r="P17" i="4" s="1"/>
  <c r="U17" i="4" s="1"/>
  <c r="L18" i="4"/>
  <c r="P18" i="4" s="1"/>
  <c r="U18" i="4" s="1"/>
  <c r="L19" i="4"/>
  <c r="P19" i="4" s="1"/>
  <c r="U19" i="4" s="1"/>
  <c r="L20" i="4"/>
  <c r="P20" i="4" s="1"/>
  <c r="U20" i="4" s="1"/>
  <c r="L21" i="4"/>
  <c r="P21" i="4" s="1"/>
  <c r="U21" i="4" s="1"/>
  <c r="L22" i="4"/>
  <c r="P22" i="4" s="1"/>
  <c r="U22" i="4" s="1"/>
  <c r="L23" i="4"/>
  <c r="P23" i="4" s="1"/>
  <c r="U23" i="4" s="1"/>
  <c r="L24" i="4"/>
  <c r="P24" i="4" s="1"/>
  <c r="U24" i="4" s="1"/>
  <c r="L25" i="4"/>
  <c r="L5" i="4"/>
  <c r="J5" i="4"/>
  <c r="N5" i="4" s="1"/>
  <c r="S5" i="4" s="1"/>
  <c r="E27" i="4"/>
  <c r="F27" i="4" s="1"/>
  <c r="G27" i="4" s="1"/>
  <c r="P25" i="4" l="1"/>
  <c r="U25" i="4" s="1"/>
  <c r="V1" i="4"/>
  <c r="J11" i="5"/>
  <c r="P5" i="4"/>
  <c r="U5" i="4" s="1"/>
  <c r="J14" i="5"/>
  <c r="J27" i="4"/>
  <c r="N27" i="4" s="1"/>
  <c r="S27" i="4" s="1"/>
  <c r="K27" i="4"/>
  <c r="O27" i="4" s="1"/>
  <c r="T27" i="4" s="1"/>
  <c r="L27" i="4"/>
  <c r="P27" i="4" s="1"/>
  <c r="U27" i="4" s="1"/>
  <c r="J6" i="5"/>
  <c r="K6" i="5" s="1"/>
  <c r="L6" i="5" s="1"/>
  <c r="J15" i="5"/>
  <c r="K15" i="5" s="1"/>
  <c r="L15" i="5" s="1"/>
  <c r="J33" i="5"/>
  <c r="K33" i="5" s="1"/>
  <c r="L33" i="5" s="1"/>
  <c r="J24" i="5"/>
  <c r="K24" i="5" s="1"/>
  <c r="L24" i="5" s="1"/>
  <c r="J42" i="5"/>
  <c r="K42" i="5" s="1"/>
  <c r="L42" i="5" s="1"/>
  <c r="J51" i="5"/>
  <c r="K51" i="5" s="1"/>
  <c r="L51" i="5" s="1"/>
  <c r="E28" i="4"/>
  <c r="F28" i="4" s="1"/>
  <c r="G28" i="4" s="1"/>
  <c r="M24" i="5" l="1"/>
  <c r="N24" i="5" s="1"/>
  <c r="M51" i="5"/>
  <c r="N51" i="5" s="1"/>
  <c r="M15" i="5"/>
  <c r="N15" i="5" s="1"/>
  <c r="M33" i="5"/>
  <c r="N33" i="5" s="1"/>
  <c r="M42" i="5"/>
  <c r="N42" i="5" s="1"/>
  <c r="M6" i="5"/>
  <c r="N6" i="5" s="1"/>
  <c r="K28" i="4"/>
  <c r="O28" i="4" s="1"/>
  <c r="T28" i="4" s="1"/>
  <c r="L28" i="4"/>
  <c r="P28" i="4" s="1"/>
  <c r="U28" i="4" s="1"/>
  <c r="J28" i="4"/>
  <c r="N28" i="4" s="1"/>
  <c r="S28" i="4" s="1"/>
  <c r="E29" i="4"/>
  <c r="F29" i="4" s="1"/>
  <c r="G29" i="4" s="1"/>
  <c r="L29" i="4" l="1"/>
  <c r="P29" i="4" s="1"/>
  <c r="U29" i="4" s="1"/>
  <c r="J29" i="4"/>
  <c r="N29" i="4" s="1"/>
  <c r="S29" i="4" s="1"/>
  <c r="K29" i="4"/>
  <c r="O29" i="4" s="1"/>
  <c r="T29" i="4" s="1"/>
  <c r="E30" i="4"/>
  <c r="F30" i="4" s="1"/>
  <c r="G30" i="4" s="1"/>
  <c r="J30" i="4" l="1"/>
  <c r="N30" i="4" s="1"/>
  <c r="S30" i="4" s="1"/>
  <c r="K30" i="4"/>
  <c r="O30" i="4" s="1"/>
  <c r="T30" i="4" s="1"/>
  <c r="L30" i="4"/>
  <c r="P30" i="4" s="1"/>
  <c r="U30" i="4" s="1"/>
  <c r="E31" i="4"/>
  <c r="F31" i="4" s="1"/>
  <c r="G31" i="4" s="1"/>
  <c r="J31" i="4" l="1"/>
  <c r="N31" i="4" s="1"/>
  <c r="S31" i="4" s="1"/>
  <c r="K31" i="4"/>
  <c r="O31" i="4" s="1"/>
  <c r="T31" i="4" s="1"/>
  <c r="L31" i="4"/>
  <c r="P31" i="4" s="1"/>
  <c r="U31" i="4" s="1"/>
  <c r="E32" i="4"/>
  <c r="F32" i="4" s="1"/>
  <c r="G32" i="4" s="1"/>
  <c r="E33" i="4" l="1"/>
  <c r="F33" i="4" s="1"/>
  <c r="G33" i="4" s="1"/>
  <c r="K32" i="4"/>
  <c r="O32" i="4" s="1"/>
  <c r="T32" i="4" s="1"/>
  <c r="L32" i="4"/>
  <c r="P32" i="4" s="1"/>
  <c r="U32" i="4" s="1"/>
  <c r="J32" i="4"/>
  <c r="N32" i="4" s="1"/>
  <c r="S32" i="4" s="1"/>
  <c r="E34" i="4" l="1"/>
  <c r="F34" i="4" s="1"/>
  <c r="G34" i="4" s="1"/>
  <c r="L33" i="4"/>
  <c r="P33" i="4" s="1"/>
  <c r="U33" i="4" s="1"/>
  <c r="J33" i="4"/>
  <c r="N33" i="4" s="1"/>
  <c r="S33" i="4" s="1"/>
  <c r="K33" i="4"/>
  <c r="O33" i="4" s="1"/>
  <c r="T33" i="4" s="1"/>
  <c r="E35" i="4" l="1"/>
  <c r="F35" i="4" s="1"/>
  <c r="G35" i="4" s="1"/>
  <c r="J34" i="4"/>
  <c r="N34" i="4" s="1"/>
  <c r="S34" i="4" s="1"/>
  <c r="L34" i="4"/>
  <c r="P34" i="4" s="1"/>
  <c r="U34" i="4" s="1"/>
  <c r="K34" i="4"/>
  <c r="O34" i="4" s="1"/>
  <c r="T34" i="4" s="1"/>
  <c r="E36" i="4" l="1"/>
  <c r="F36" i="4" s="1"/>
  <c r="G36" i="4" s="1"/>
  <c r="K35" i="4"/>
  <c r="O35" i="4" s="1"/>
  <c r="T35" i="4" s="1"/>
  <c r="L35" i="4"/>
  <c r="P35" i="4" s="1"/>
  <c r="U35" i="4" s="1"/>
  <c r="J35" i="4"/>
  <c r="N35" i="4" s="1"/>
  <c r="S35" i="4" s="1"/>
  <c r="K36" i="4" l="1"/>
  <c r="O36" i="4" s="1"/>
  <c r="T36" i="4" s="1"/>
  <c r="J36" i="4"/>
  <c r="N36" i="4" s="1"/>
  <c r="S36" i="4" s="1"/>
  <c r="L36" i="4"/>
  <c r="P36" i="4" s="1"/>
  <c r="U36" i="4" s="1"/>
  <c r="E37" i="4"/>
  <c r="F37" i="4" s="1"/>
  <c r="G37" i="4" s="1"/>
  <c r="K37" i="4" l="1"/>
  <c r="O37" i="4" s="1"/>
  <c r="T37" i="4" s="1"/>
  <c r="L37" i="4"/>
  <c r="P37" i="4" s="1"/>
  <c r="U37" i="4" s="1"/>
  <c r="J37" i="4"/>
  <c r="N37" i="4" s="1"/>
  <c r="S37" i="4" s="1"/>
  <c r="E38" i="4"/>
  <c r="F38" i="4" s="1"/>
  <c r="G38" i="4" s="1"/>
  <c r="E39" i="4" l="1"/>
  <c r="F39" i="4" s="1"/>
  <c r="G39" i="4" s="1"/>
  <c r="J38" i="4"/>
  <c r="N38" i="4" s="1"/>
  <c r="S38" i="4" s="1"/>
  <c r="L38" i="4"/>
  <c r="P38" i="4" s="1"/>
  <c r="U38" i="4" s="1"/>
  <c r="K38" i="4"/>
  <c r="O38" i="4" s="1"/>
  <c r="T38" i="4" s="1"/>
  <c r="E40" i="4" l="1"/>
  <c r="F40" i="4" s="1"/>
  <c r="G40" i="4" s="1"/>
  <c r="L39" i="4"/>
  <c r="P39" i="4" s="1"/>
  <c r="U39" i="4" s="1"/>
  <c r="J39" i="4"/>
  <c r="N39" i="4" s="1"/>
  <c r="S39" i="4" s="1"/>
  <c r="K39" i="4"/>
  <c r="O39" i="4" s="1"/>
  <c r="T39" i="4" s="1"/>
  <c r="L40" i="4" l="1"/>
  <c r="P40" i="4" s="1"/>
  <c r="U40" i="4" s="1"/>
  <c r="K40" i="4"/>
  <c r="O40" i="4" s="1"/>
  <c r="T40" i="4" s="1"/>
  <c r="J40" i="4"/>
  <c r="N40" i="4" s="1"/>
  <c r="S40" i="4" s="1"/>
  <c r="E41" i="4"/>
  <c r="F41" i="4" s="1"/>
  <c r="G41" i="4" s="1"/>
  <c r="E42" i="4" l="1"/>
  <c r="F42" i="4" s="1"/>
  <c r="G42" i="4" s="1"/>
  <c r="L41" i="4"/>
  <c r="P41" i="4" s="1"/>
  <c r="U41" i="4" s="1"/>
  <c r="K41" i="4"/>
  <c r="O41" i="4" s="1"/>
  <c r="T41" i="4" s="1"/>
  <c r="J41" i="4"/>
  <c r="N41" i="4" s="1"/>
  <c r="S41" i="4" s="1"/>
  <c r="E43" i="4" l="1"/>
  <c r="F43" i="4" s="1"/>
  <c r="G43" i="4" s="1"/>
  <c r="J42" i="4"/>
  <c r="N42" i="4" s="1"/>
  <c r="S42" i="4" s="1"/>
  <c r="L42" i="4"/>
  <c r="P42" i="4" s="1"/>
  <c r="U42" i="4" s="1"/>
  <c r="K42" i="4"/>
  <c r="O42" i="4" s="1"/>
  <c r="T42" i="4" s="1"/>
  <c r="L43" i="4" l="1"/>
  <c r="P43" i="4" s="1"/>
  <c r="U43" i="4" s="1"/>
  <c r="J43" i="4"/>
  <c r="N43" i="4" s="1"/>
  <c r="S43" i="4" s="1"/>
  <c r="K43" i="4"/>
  <c r="O43" i="4" s="1"/>
  <c r="T43" i="4" s="1"/>
  <c r="E44" i="4"/>
  <c r="F44" i="4" s="1"/>
  <c r="G44" i="4" s="1"/>
  <c r="E45" i="4" l="1"/>
  <c r="F45" i="4" s="1"/>
  <c r="G45" i="4" s="1"/>
  <c r="K44" i="4"/>
  <c r="O44" i="4" s="1"/>
  <c r="T44" i="4" s="1"/>
  <c r="L44" i="4"/>
  <c r="P44" i="4" s="1"/>
  <c r="U44" i="4" s="1"/>
  <c r="J44" i="4"/>
  <c r="N44" i="4" s="1"/>
  <c r="S44" i="4" s="1"/>
  <c r="J45" i="4" l="1"/>
  <c r="N45" i="4" s="1"/>
  <c r="S45" i="4" s="1"/>
  <c r="K45" i="4"/>
  <c r="O45" i="4" s="1"/>
  <c r="T45" i="4" s="1"/>
  <c r="L45" i="4"/>
  <c r="P45" i="4" s="1"/>
  <c r="U45" i="4" s="1"/>
  <c r="E46" i="4"/>
  <c r="F46" i="4" s="1"/>
  <c r="G46" i="4" s="1"/>
  <c r="E47" i="4" l="1"/>
  <c r="F47" i="4" s="1"/>
  <c r="G47" i="4" s="1"/>
  <c r="L46" i="4"/>
  <c r="P46" i="4" s="1"/>
  <c r="U46" i="4" s="1"/>
  <c r="K46" i="4"/>
  <c r="O46" i="4" s="1"/>
  <c r="T46" i="4" s="1"/>
  <c r="J46" i="4"/>
  <c r="N46" i="4" s="1"/>
  <c r="S46" i="4" s="1"/>
  <c r="E48" i="4" l="1"/>
  <c r="F48" i="4" s="1"/>
  <c r="G48" i="4" s="1"/>
  <c r="E49" i="4"/>
  <c r="F49" i="4" s="1"/>
  <c r="G49" i="4" s="1"/>
  <c r="J47" i="4"/>
  <c r="N47" i="4" s="1"/>
  <c r="S47" i="4" s="1"/>
  <c r="K47" i="4"/>
  <c r="O47" i="4" s="1"/>
  <c r="T47" i="4" s="1"/>
  <c r="L47" i="4"/>
  <c r="P47" i="4" s="1"/>
  <c r="U47" i="4" s="1"/>
  <c r="L49" i="4" l="1"/>
  <c r="P49" i="4" s="1"/>
  <c r="U49" i="4" s="1"/>
  <c r="J49" i="4"/>
  <c r="N49" i="4" s="1"/>
  <c r="S49" i="4" s="1"/>
  <c r="K49" i="4"/>
  <c r="O49" i="4" s="1"/>
  <c r="T49" i="4" s="1"/>
  <c r="K48" i="4"/>
  <c r="O48" i="4" s="1"/>
  <c r="T48" i="4" s="1"/>
  <c r="J48" i="4"/>
  <c r="N48" i="4" s="1"/>
  <c r="S48" i="4" s="1"/>
  <c r="L48" i="4"/>
  <c r="P48" i="4" s="1"/>
  <c r="U48" i="4" s="1"/>
  <c r="J5" i="5" l="1"/>
  <c r="K5" i="5" s="1"/>
  <c r="L5" i="5" s="1"/>
  <c r="J4" i="5"/>
  <c r="K4" i="5" s="1"/>
  <c r="L4" i="5" s="1"/>
  <c r="J9" i="5"/>
  <c r="K9" i="5" s="1"/>
  <c r="L9" i="5" s="1"/>
  <c r="J10" i="5"/>
  <c r="K10" i="5" s="1"/>
  <c r="L10" i="5" s="1"/>
  <c r="J26" i="5"/>
  <c r="K26" i="5" s="1"/>
  <c r="L26" i="5" s="1"/>
  <c r="J3" i="5"/>
  <c r="K3" i="5" s="1"/>
  <c r="L3" i="5" s="1"/>
  <c r="J38" i="5"/>
  <c r="K38" i="5" s="1"/>
  <c r="L38" i="5" s="1"/>
  <c r="J50" i="5"/>
  <c r="K50" i="5" s="1"/>
  <c r="L50" i="5" s="1"/>
  <c r="J45" i="5"/>
  <c r="K45" i="5" s="1"/>
  <c r="L45" i="5" s="1"/>
  <c r="J30" i="5"/>
  <c r="K30" i="5" s="1"/>
  <c r="L30" i="5" s="1"/>
  <c r="J41" i="5"/>
  <c r="K41" i="5" s="1"/>
  <c r="L41" i="5" s="1"/>
  <c r="J47" i="5"/>
  <c r="K47" i="5" s="1"/>
  <c r="L47" i="5" s="1"/>
  <c r="J2" i="5"/>
  <c r="K2" i="5" s="1"/>
  <c r="L2" i="5" s="1"/>
  <c r="J23" i="5"/>
  <c r="K23" i="5" s="1"/>
  <c r="L23" i="5" s="1"/>
  <c r="J46" i="5"/>
  <c r="K46" i="5" s="1"/>
  <c r="L46" i="5" s="1"/>
  <c r="J37" i="5"/>
  <c r="K37" i="5" s="1"/>
  <c r="L37" i="5" s="1"/>
  <c r="J44" i="5"/>
  <c r="K44" i="5" s="1"/>
  <c r="L44" i="5" s="1"/>
  <c r="J32" i="5"/>
  <c r="K32" i="5" s="1"/>
  <c r="L32" i="5" s="1"/>
  <c r="J17" i="5"/>
  <c r="K17" i="5" s="1"/>
  <c r="L17" i="5" s="1"/>
  <c r="J25" i="5"/>
  <c r="K25" i="5" s="1"/>
  <c r="L25" i="5" s="1"/>
  <c r="J39" i="5"/>
  <c r="K39" i="5" s="1"/>
  <c r="L39" i="5" s="1"/>
  <c r="J21" i="5"/>
  <c r="K21" i="5" s="1"/>
  <c r="L21" i="5" s="1"/>
  <c r="J22" i="5"/>
  <c r="K22" i="5" s="1"/>
  <c r="L22" i="5" s="1"/>
  <c r="J43" i="5"/>
  <c r="K43" i="5" s="1"/>
  <c r="L43" i="5" s="1"/>
  <c r="J55" i="5"/>
  <c r="K55" i="5" s="1"/>
  <c r="L55" i="5" s="1"/>
  <c r="J35" i="5"/>
  <c r="K35" i="5" s="1"/>
  <c r="L35" i="5" s="1"/>
  <c r="J52" i="5"/>
  <c r="K52" i="5" s="1"/>
  <c r="L52" i="5" s="1"/>
  <c r="J40" i="5"/>
  <c r="K40" i="5" s="1"/>
  <c r="L40" i="5" s="1"/>
  <c r="J54" i="5"/>
  <c r="K54" i="5" s="1"/>
  <c r="L54" i="5" s="1"/>
  <c r="K11" i="5"/>
  <c r="L11" i="5" s="1"/>
  <c r="J8" i="5"/>
  <c r="K8" i="5" s="1"/>
  <c r="L8" i="5" s="1"/>
  <c r="K14" i="5"/>
  <c r="L14" i="5" s="1"/>
  <c r="J34" i="5"/>
  <c r="K34" i="5" s="1"/>
  <c r="L34" i="5" s="1"/>
  <c r="J16" i="5"/>
  <c r="K16" i="5" s="1"/>
  <c r="L16" i="5" s="1"/>
  <c r="J27" i="5"/>
  <c r="K27" i="5" s="1"/>
  <c r="L27" i="5" s="1"/>
  <c r="J49" i="5"/>
  <c r="K49" i="5" s="1"/>
  <c r="L49" i="5" s="1"/>
  <c r="J36" i="5"/>
  <c r="K36" i="5" s="1"/>
  <c r="L36" i="5" s="1"/>
  <c r="J12" i="5"/>
  <c r="K12" i="5" s="1"/>
  <c r="L12" i="5" s="1"/>
  <c r="J19" i="5"/>
  <c r="K19" i="5" s="1"/>
  <c r="L19" i="5" s="1"/>
  <c r="J18" i="5"/>
  <c r="K18" i="5" s="1"/>
  <c r="L18" i="5" s="1"/>
  <c r="J48" i="5"/>
  <c r="K48" i="5" s="1"/>
  <c r="L48" i="5" s="1"/>
  <c r="J7" i="5"/>
  <c r="K7" i="5" s="1"/>
  <c r="L7" i="5" s="1"/>
  <c r="J20" i="5"/>
  <c r="K20" i="5" s="1"/>
  <c r="L20" i="5" s="1"/>
  <c r="J28" i="5"/>
  <c r="K28" i="5" s="1"/>
  <c r="L28" i="5" s="1"/>
  <c r="J53" i="5"/>
  <c r="K53" i="5" s="1"/>
  <c r="L53" i="5" s="1"/>
  <c r="J29" i="5"/>
  <c r="K29" i="5" s="1"/>
  <c r="L29" i="5" s="1"/>
  <c r="J31" i="5"/>
  <c r="K31" i="5" s="1"/>
  <c r="L31" i="5" s="1"/>
  <c r="J13" i="5"/>
  <c r="K13" i="5" s="1"/>
  <c r="L13" i="5" s="1"/>
  <c r="M18" i="5" l="1"/>
  <c r="N18" i="5" s="1"/>
  <c r="M14" i="5"/>
  <c r="N14" i="5" s="1"/>
  <c r="M25" i="5"/>
  <c r="N25" i="5" s="1"/>
  <c r="M37" i="5"/>
  <c r="N37" i="5" s="1"/>
  <c r="M31" i="5"/>
  <c r="N31" i="5" s="1"/>
  <c r="M20" i="5"/>
  <c r="N20" i="5" s="1"/>
  <c r="M19" i="5"/>
  <c r="N19" i="5" s="1"/>
  <c r="M27" i="5"/>
  <c r="N27" i="5" s="1"/>
  <c r="M8" i="5"/>
  <c r="N8" i="5" s="1"/>
  <c r="M52" i="5"/>
  <c r="N52" i="5" s="1"/>
  <c r="M22" i="5"/>
  <c r="N22" i="5" s="1"/>
  <c r="M17" i="5"/>
  <c r="N17" i="5" s="1"/>
  <c r="M46" i="5"/>
  <c r="N46" i="5" s="1"/>
  <c r="M41" i="5"/>
  <c r="N41" i="5" s="1"/>
  <c r="M38" i="5"/>
  <c r="N38" i="5" s="1"/>
  <c r="M9" i="5"/>
  <c r="N9" i="5" s="1"/>
  <c r="M28" i="5"/>
  <c r="N28" i="5" s="1"/>
  <c r="M40" i="5"/>
  <c r="N40" i="5" s="1"/>
  <c r="M50" i="5"/>
  <c r="N50" i="5" s="1"/>
  <c r="M29" i="5"/>
  <c r="N29" i="5" s="1"/>
  <c r="M12" i="5"/>
  <c r="N12" i="5" s="1"/>
  <c r="M16" i="5"/>
  <c r="N16" i="5" s="1"/>
  <c r="M11" i="5"/>
  <c r="N11" i="5" s="1"/>
  <c r="M35" i="5"/>
  <c r="N35" i="5" s="1"/>
  <c r="M21" i="5"/>
  <c r="N21" i="5" s="1"/>
  <c r="M32" i="5"/>
  <c r="N32" i="5" s="1"/>
  <c r="M23" i="5"/>
  <c r="N23" i="5" s="1"/>
  <c r="M30" i="5"/>
  <c r="N30" i="5" s="1"/>
  <c r="M3" i="5"/>
  <c r="N3" i="5" s="1"/>
  <c r="M4" i="5"/>
  <c r="N4" i="5" s="1"/>
  <c r="M13" i="5"/>
  <c r="N13" i="5" s="1"/>
  <c r="M49" i="5"/>
  <c r="N49" i="5" s="1"/>
  <c r="M43" i="5"/>
  <c r="N43" i="5" s="1"/>
  <c r="M47" i="5"/>
  <c r="N47" i="5" s="1"/>
  <c r="M10" i="5"/>
  <c r="N10" i="5" s="1"/>
  <c r="M7" i="5"/>
  <c r="N7" i="5" s="1"/>
  <c r="M53" i="5"/>
  <c r="N53" i="5" s="1"/>
  <c r="M48" i="5"/>
  <c r="N48" i="5" s="1"/>
  <c r="M36" i="5"/>
  <c r="N36" i="5" s="1"/>
  <c r="M34" i="5"/>
  <c r="N34" i="5" s="1"/>
  <c r="M54" i="5"/>
  <c r="N54" i="5" s="1"/>
  <c r="M55" i="5"/>
  <c r="N55" i="5" s="1"/>
  <c r="M39" i="5"/>
  <c r="N39" i="5" s="1"/>
  <c r="M44" i="5"/>
  <c r="N44" i="5" s="1"/>
  <c r="M2" i="5"/>
  <c r="N2" i="5" s="1"/>
  <c r="M45" i="5"/>
  <c r="N45" i="5" s="1"/>
  <c r="M26" i="5"/>
  <c r="N26" i="5" s="1"/>
  <c r="M5" i="5"/>
  <c r="N5" i="5" s="1"/>
</calcChain>
</file>

<file path=xl/sharedStrings.xml><?xml version="1.0" encoding="utf-8"?>
<sst xmlns="http://schemas.openxmlformats.org/spreadsheetml/2006/main" count="2911" uniqueCount="440">
  <si>
    <t>ton</t>
  </si>
  <si>
    <t>Umidade</t>
  </si>
  <si>
    <t>m3</t>
  </si>
  <si>
    <t>perda Processo</t>
  </si>
  <si>
    <t>rendimento</t>
  </si>
  <si>
    <t>Peso seco Madeira sólida</t>
  </si>
  <si>
    <t>densidade (ton seca/m3)</t>
  </si>
  <si>
    <t>Peso seco Cavaco sólido</t>
  </si>
  <si>
    <t>Volume Mad Sólida</t>
  </si>
  <si>
    <t>Peso seco Celulose Kraft ñ branq</t>
  </si>
  <si>
    <t>Peso seco Celulose Deslignificada</t>
  </si>
  <si>
    <t>Peso seco Celulose Branqueada</t>
  </si>
  <si>
    <t>Perdas e rendimentos da transformação</t>
  </si>
  <si>
    <t>De</t>
  </si>
  <si>
    <t>Perda e rendimentos</t>
  </si>
  <si>
    <t>Para</t>
  </si>
  <si>
    <t xml:space="preserve"> perdas depuração fibras</t>
  </si>
  <si>
    <t>Peso seco Celulose Embalada</t>
  </si>
  <si>
    <t>Peso Celulose Embalada 10% Umid seca ao ar</t>
  </si>
  <si>
    <t>Conversão</t>
  </si>
  <si>
    <t>m3 de mad sólida/ton cel</t>
  </si>
  <si>
    <t>ton de cel/m3 de mad sólida</t>
  </si>
  <si>
    <t>Para calcular o IMACEL multiplicar pelo segundo</t>
  </si>
  <si>
    <t>densidade básica = medida pela relação entre peso absolutamente seco e volume saturado em água de madeira</t>
  </si>
  <si>
    <t>E. maculata</t>
  </si>
  <si>
    <t>E. robusta</t>
  </si>
  <si>
    <t>E. tereticornis</t>
  </si>
  <si>
    <t>E. saligna</t>
  </si>
  <si>
    <t>E. citriodora</t>
  </si>
  <si>
    <t>E. paniculata</t>
  </si>
  <si>
    <t>E. grandis</t>
  </si>
  <si>
    <t xml:space="preserve">Espécies </t>
  </si>
  <si>
    <t>Densidades</t>
  </si>
  <si>
    <t>m3/ha</t>
  </si>
  <si>
    <t>ton cel/ha</t>
  </si>
  <si>
    <t>ton seca/m3</t>
  </si>
  <si>
    <t>Efic de transformação</t>
  </si>
  <si>
    <t>Rg</t>
  </si>
  <si>
    <t>Rv</t>
  </si>
  <si>
    <t>E. propinqua</t>
  </si>
  <si>
    <t>Bruto</t>
  </si>
  <si>
    <t>Depurado</t>
  </si>
  <si>
    <t>7 anos</t>
  </si>
  <si>
    <t>t cel/m3</t>
  </si>
  <si>
    <t>-cavaco</t>
  </si>
  <si>
    <t>+umidade</t>
  </si>
  <si>
    <t>Espécie</t>
  </si>
  <si>
    <t>medição</t>
  </si>
  <si>
    <t>Alcali</t>
  </si>
  <si>
    <t>0,9802</t>
  </si>
  <si>
    <t>densidade</t>
  </si>
  <si>
    <t>Razão dois métodos</t>
  </si>
  <si>
    <t>Método Foekel Rv</t>
  </si>
  <si>
    <t>média dif métodos</t>
  </si>
  <si>
    <t>Média/Alcali</t>
  </si>
  <si>
    <t>Média/Specie</t>
  </si>
  <si>
    <t>Espécies</t>
  </si>
  <si>
    <t>Idade</t>
  </si>
  <si>
    <t xml:space="preserve">Densidade </t>
  </si>
  <si>
    <t>Fator d_imacel</t>
  </si>
  <si>
    <t>fator densidade/rendimento</t>
  </si>
  <si>
    <t>rendimento t cel/m3</t>
  </si>
  <si>
    <t>Rendimento Alcali 13</t>
  </si>
  <si>
    <t>0,4 a 0,6 g/cm³ (Foelkel, 2015)</t>
  </si>
  <si>
    <t>0,4 a 0,45</t>
  </si>
  <si>
    <t>0,55</t>
  </si>
  <si>
    <t>Praticamente todas as fábricas de celulose utilizam o indicador IMACel como parâmetro de demonstração da produtividade de suas florestas em toneladas equivalentes de celulose.</t>
  </si>
  <si>
    <t>IMA = Incremento Médio Anual de uma floresta, em volume sólido de madeira sendo produzido (m³/hectare.ano)</t>
  </si>
  <si>
    <t>IMACel = Incremento Médio Anual de uma floresta, expresso em toneladas equivalentes de celulose não-branqueada na saída do digestor (toneladas absolutamente secas de celulose/hectare.ano)</t>
  </si>
  <si>
    <t>Rendimento da polpação</t>
  </si>
  <si>
    <t>perdas</t>
  </si>
  <si>
    <t>Densidade desejadas</t>
  </si>
  <si>
    <t>Densidade</t>
  </si>
  <si>
    <t>Polpação</t>
  </si>
  <si>
    <t>Eficiencia de transformação</t>
  </si>
  <si>
    <t>(Queiroz et al 2004) De maneira geral, a madeira de densidade mais baixa mostrou-se mais favorável à produção de celulose, uma vez que a necessidade de álcali para o cozimento foi menor, apresentou maior rendimento depurado, proporcionou polpa com maior viscosidade, resultou em licor residual com menor teor de sólidos e apresentou</t>
  </si>
  <si>
    <t>melhor branqueabilidade da polpa, requerendo menos reagentes químicos para branqueamento. Entretanto, madeira de menor densidade exibe sérias desvantagens, como maior consumo específico de madeira e menor peso de madeira no digestor, o que poderá afetar desfavoravelmente o custo e a produtividade industrial.</t>
  </si>
  <si>
    <t>a</t>
  </si>
  <si>
    <t>b</t>
  </si>
  <si>
    <t>Ln(idade)</t>
  </si>
  <si>
    <t>b*Ln(Idade)</t>
  </si>
  <si>
    <t>dens aos 7</t>
  </si>
  <si>
    <t>Lopes &amp; Garcia, 2002</t>
  </si>
  <si>
    <t>idProduction</t>
  </si>
  <si>
    <t>ttype</t>
  </si>
  <si>
    <t>idRegion</t>
  </si>
  <si>
    <t>idSpecies</t>
  </si>
  <si>
    <t>idProduct</t>
  </si>
  <si>
    <t>CutAge</t>
  </si>
  <si>
    <t>Production</t>
  </si>
  <si>
    <t>cl1</t>
  </si>
  <si>
    <t>ina</t>
  </si>
  <si>
    <t>cl2</t>
  </si>
  <si>
    <t>cl3</t>
  </si>
  <si>
    <t>MAI</t>
  </si>
  <si>
    <t>Density</t>
  </si>
  <si>
    <t>Pulp Kraft</t>
  </si>
  <si>
    <t>Transformation ratio</t>
  </si>
  <si>
    <t>urophylla(1)</t>
  </si>
  <si>
    <t>GU(2)</t>
  </si>
  <si>
    <t>Grandis(3)</t>
  </si>
  <si>
    <t>Pulp</t>
  </si>
  <si>
    <t>PulpMAI</t>
  </si>
  <si>
    <t>Wood Density</t>
  </si>
  <si>
    <t>Efficiency tPulp/m3Wood</t>
  </si>
  <si>
    <t>idTransformation</t>
  </si>
  <si>
    <t>idMarket</t>
  </si>
  <si>
    <t>idMillPrd</t>
  </si>
  <si>
    <t>idMillDemand</t>
  </si>
  <si>
    <t>idPeriod</t>
  </si>
  <si>
    <t>MinDemand</t>
  </si>
  <si>
    <t>MaxDemand</t>
  </si>
  <si>
    <t>variáveis</t>
  </si>
  <si>
    <t>solver time goal</t>
  </si>
  <si>
    <t>prescription writer</t>
  </si>
  <si>
    <t>var mem structure</t>
  </si>
  <si>
    <t>abstract model</t>
  </si>
  <si>
    <t>concrete model</t>
  </si>
  <si>
    <t>solve 1st criteria &amp; save results</t>
  </si>
  <si>
    <t>solve 2nd criteria &amp; save results</t>
  </si>
  <si>
    <t>solve 3rd criteria &amp; save results</t>
  </si>
  <si>
    <t>5,6,7</t>
  </si>
  <si>
    <t>MaxNPV</t>
  </si>
  <si>
    <t>MaxMillPrd</t>
  </si>
  <si>
    <t>MaxFinalStock</t>
  </si>
  <si>
    <t>constraints</t>
  </si>
  <si>
    <t>MaxVolume</t>
  </si>
  <si>
    <t>MinIgor</t>
  </si>
  <si>
    <t>solve 5th criteria &amp; save results</t>
  </si>
  <si>
    <t>solve 4th criteria &amp; save results</t>
  </si>
  <si>
    <t>nrIdades</t>
  </si>
  <si>
    <t>idades</t>
  </si>
  <si>
    <t>processo</t>
  </si>
  <si>
    <t>Criterio</t>
  </si>
  <si>
    <t>result record</t>
  </si>
  <si>
    <t>begin</t>
  </si>
  <si>
    <t>end</t>
  </si>
  <si>
    <t>elapsed time</t>
  </si>
  <si>
    <t>Forest NPV</t>
  </si>
  <si>
    <t>Final Stock</t>
  </si>
  <si>
    <t>Igor</t>
  </si>
  <si>
    <t>Igor%</t>
  </si>
  <si>
    <t>scenario</t>
  </si>
  <si>
    <t>maxNPV</t>
  </si>
  <si>
    <t>minNPV</t>
  </si>
  <si>
    <t>maxPulp</t>
  </si>
  <si>
    <t>minPulp</t>
  </si>
  <si>
    <t>Forest Loss</t>
  </si>
  <si>
    <t>MillLoss</t>
  </si>
  <si>
    <t>Ages</t>
  </si>
  <si>
    <t>5,6,7,8</t>
  </si>
  <si>
    <t>MaxArea</t>
  </si>
  <si>
    <t>5,6,7,8,9</t>
  </si>
  <si>
    <t>maxIgor</t>
  </si>
  <si>
    <t>minIgor</t>
  </si>
  <si>
    <t>IgorLoss</t>
  </si>
  <si>
    <t>Efficiency</t>
  </si>
  <si>
    <t>idResult</t>
  </si>
  <si>
    <t>Objective</t>
  </si>
  <si>
    <t>xTotalNPV</t>
  </si>
  <si>
    <t>xTotalMill1</t>
  </si>
  <si>
    <t>Area</t>
  </si>
  <si>
    <t>Productivity</t>
  </si>
  <si>
    <t>x</t>
  </si>
  <si>
    <t>(1</t>
  </si>
  <si>
    <t xml:space="preserve"> cl2</t>
  </si>
  <si>
    <t xml:space="preserve"> cl3</t>
  </si>
  <si>
    <t>(10</t>
  </si>
  <si>
    <t xml:space="preserve"> cl1</t>
  </si>
  <si>
    <t>(105</t>
  </si>
  <si>
    <t>(108</t>
  </si>
  <si>
    <t>(109</t>
  </si>
  <si>
    <t>(11</t>
  </si>
  <si>
    <t>(110</t>
  </si>
  <si>
    <t>(116</t>
  </si>
  <si>
    <t>(118</t>
  </si>
  <si>
    <t>(12</t>
  </si>
  <si>
    <t>(123</t>
  </si>
  <si>
    <t>(128</t>
  </si>
  <si>
    <t>(13</t>
  </si>
  <si>
    <t>(130</t>
  </si>
  <si>
    <t>(131</t>
  </si>
  <si>
    <t>(135</t>
  </si>
  <si>
    <t>(136</t>
  </si>
  <si>
    <t>(14</t>
  </si>
  <si>
    <t>(143</t>
  </si>
  <si>
    <t>(144</t>
  </si>
  <si>
    <t>(145</t>
  </si>
  <si>
    <t>(146</t>
  </si>
  <si>
    <t>(147</t>
  </si>
  <si>
    <t>(15</t>
  </si>
  <si>
    <t>(151</t>
  </si>
  <si>
    <t>(152</t>
  </si>
  <si>
    <t>(153</t>
  </si>
  <si>
    <t>(154</t>
  </si>
  <si>
    <t>(16</t>
  </si>
  <si>
    <t>(160</t>
  </si>
  <si>
    <t>(162</t>
  </si>
  <si>
    <t>(167</t>
  </si>
  <si>
    <t>(17</t>
  </si>
  <si>
    <t>(170</t>
  </si>
  <si>
    <t>(176</t>
  </si>
  <si>
    <t>(18</t>
  </si>
  <si>
    <t>(180</t>
  </si>
  <si>
    <t>(185</t>
  </si>
  <si>
    <t>(186</t>
  </si>
  <si>
    <t>(188</t>
  </si>
  <si>
    <t>(189</t>
  </si>
  <si>
    <t>(190</t>
  </si>
  <si>
    <t>(192</t>
  </si>
  <si>
    <t>(193</t>
  </si>
  <si>
    <t>(197</t>
  </si>
  <si>
    <t>(198</t>
  </si>
  <si>
    <t>(2</t>
  </si>
  <si>
    <t>(20</t>
  </si>
  <si>
    <t>(204</t>
  </si>
  <si>
    <t>(207</t>
  </si>
  <si>
    <t>(208</t>
  </si>
  <si>
    <t>(21</t>
  </si>
  <si>
    <t>(212</t>
  </si>
  <si>
    <t>(213</t>
  </si>
  <si>
    <t>(214</t>
  </si>
  <si>
    <t>(216</t>
  </si>
  <si>
    <t>(219</t>
  </si>
  <si>
    <t>(22</t>
  </si>
  <si>
    <t>(221</t>
  </si>
  <si>
    <t>(222</t>
  </si>
  <si>
    <t>(23</t>
  </si>
  <si>
    <t>(234</t>
  </si>
  <si>
    <t>(24</t>
  </si>
  <si>
    <t>(25</t>
  </si>
  <si>
    <t>(27</t>
  </si>
  <si>
    <t>(29</t>
  </si>
  <si>
    <t>(3</t>
  </si>
  <si>
    <t>(30</t>
  </si>
  <si>
    <t>(31</t>
  </si>
  <si>
    <t>(33</t>
  </si>
  <si>
    <t>(34</t>
  </si>
  <si>
    <t>(35</t>
  </si>
  <si>
    <t>(37</t>
  </si>
  <si>
    <t>(38</t>
  </si>
  <si>
    <t>(39</t>
  </si>
  <si>
    <t>(4</t>
  </si>
  <si>
    <t>(40</t>
  </si>
  <si>
    <t>(42</t>
  </si>
  <si>
    <t>(43</t>
  </si>
  <si>
    <t>(45</t>
  </si>
  <si>
    <t>(46</t>
  </si>
  <si>
    <t>(48</t>
  </si>
  <si>
    <t>(5</t>
  </si>
  <si>
    <t>(50</t>
  </si>
  <si>
    <t>(51</t>
  </si>
  <si>
    <t>(53</t>
  </si>
  <si>
    <t>(54</t>
  </si>
  <si>
    <t>(56</t>
  </si>
  <si>
    <t>(57</t>
  </si>
  <si>
    <t>(58</t>
  </si>
  <si>
    <t>(59</t>
  </si>
  <si>
    <t>(6</t>
  </si>
  <si>
    <t>(60</t>
  </si>
  <si>
    <t>(62</t>
  </si>
  <si>
    <t>(63</t>
  </si>
  <si>
    <t>(64</t>
  </si>
  <si>
    <t>(65</t>
  </si>
  <si>
    <t>(66</t>
  </si>
  <si>
    <t>(67</t>
  </si>
  <si>
    <t>(68</t>
  </si>
  <si>
    <t>(7</t>
  </si>
  <si>
    <t>(72</t>
  </si>
  <si>
    <t>(77</t>
  </si>
  <si>
    <t>(78</t>
  </si>
  <si>
    <t>(8</t>
  </si>
  <si>
    <t>(80</t>
  </si>
  <si>
    <t>(82</t>
  </si>
  <si>
    <t>(84</t>
  </si>
  <si>
    <t>(87</t>
  </si>
  <si>
    <t>(88</t>
  </si>
  <si>
    <t>(89</t>
  </si>
  <si>
    <t>(9</t>
  </si>
  <si>
    <t>(90</t>
  </si>
  <si>
    <t>(91</t>
  </si>
  <si>
    <t>(98</t>
  </si>
  <si>
    <t>(99</t>
  </si>
  <si>
    <t>Periodo</t>
  </si>
  <si>
    <t>c</t>
  </si>
  <si>
    <t>d</t>
  </si>
  <si>
    <t>e</t>
  </si>
  <si>
    <t>f</t>
  </si>
  <si>
    <t>g</t>
  </si>
  <si>
    <t>h</t>
  </si>
  <si>
    <t>u</t>
  </si>
  <si>
    <t>r</t>
  </si>
  <si>
    <t>sp</t>
  </si>
  <si>
    <t>Region</t>
  </si>
  <si>
    <t>pIniArea</t>
  </si>
  <si>
    <t>pLEV</t>
  </si>
  <si>
    <t>Age</t>
  </si>
  <si>
    <t>Gen Mat</t>
  </si>
  <si>
    <t>Gen Mat 1</t>
  </si>
  <si>
    <t>Gen Mat 3</t>
  </si>
  <si>
    <t>Gen Mat 2</t>
  </si>
  <si>
    <t>6,7,8</t>
  </si>
  <si>
    <t>6,7,8,9</t>
  </si>
  <si>
    <t>Matriz1</t>
  </si>
  <si>
    <t>N of Ages</t>
  </si>
  <si>
    <t>period</t>
  </si>
  <si>
    <t>matgen</t>
  </si>
  <si>
    <t>production</t>
  </si>
  <si>
    <t>Row Labels</t>
  </si>
  <si>
    <t>Column Labels</t>
  </si>
  <si>
    <t>Sum of production</t>
  </si>
  <si>
    <t>IntervNo</t>
  </si>
  <si>
    <t>Trs</t>
  </si>
  <si>
    <t>Period</t>
  </si>
  <si>
    <t>LastPeriod</t>
  </si>
  <si>
    <t>LastAge</t>
  </si>
  <si>
    <t>tType</t>
  </si>
  <si>
    <t>Key</t>
  </si>
  <si>
    <t>key</t>
  </si>
  <si>
    <t>Criteria</t>
  </si>
  <si>
    <t>Forest Production (m3)</t>
  </si>
  <si>
    <t>Mill Production (dry t)</t>
  </si>
  <si>
    <t>MaxMill</t>
  </si>
  <si>
    <t>Efficiency (dry t/m3)</t>
  </si>
  <si>
    <t>idSimulation</t>
  </si>
  <si>
    <t>ResDate</t>
  </si>
  <si>
    <t>Status</t>
  </si>
  <si>
    <t>Termination</t>
  </si>
  <si>
    <t>ok</t>
  </si>
  <si>
    <t>optimal</t>
  </si>
  <si>
    <t>%MaxFinalStock</t>
  </si>
  <si>
    <t>MaxStock</t>
  </si>
  <si>
    <t>Scenario</t>
  </si>
  <si>
    <t>MinNPV</t>
  </si>
  <si>
    <t>MaxPulp</t>
  </si>
  <si>
    <t>MinPulp</t>
  </si>
  <si>
    <t>Scenario 217: Ages 6,7,8</t>
  </si>
  <si>
    <t>trsDescription</t>
  </si>
  <si>
    <t>Possible</t>
  </si>
  <si>
    <t>CycleEnd</t>
  </si>
  <si>
    <t>ReStartAge</t>
  </si>
  <si>
    <t>Plantation</t>
  </si>
  <si>
    <t>ccAMin</t>
  </si>
  <si>
    <t>ccAMax</t>
  </si>
  <si>
    <t>cut pl clone 1</t>
  </si>
  <si>
    <t>cut pl clone 2</t>
  </si>
  <si>
    <t>cut pl clone 3</t>
  </si>
  <si>
    <t>Initial Area</t>
  </si>
  <si>
    <t>ccs</t>
  </si>
  <si>
    <t>clear cut and sprout</t>
  </si>
  <si>
    <t>ccr</t>
  </si>
  <si>
    <t>clear cut and renew</t>
  </si>
  <si>
    <t>th1</t>
  </si>
  <si>
    <t>First thinning</t>
  </si>
  <si>
    <t>fcr</t>
  </si>
  <si>
    <t>Final Cut</t>
  </si>
  <si>
    <t>Description</t>
  </si>
  <si>
    <t>Event</t>
  </si>
  <si>
    <t>Min Age</t>
  </si>
  <si>
    <t>Max Age</t>
  </si>
  <si>
    <t>Compromise</t>
  </si>
  <si>
    <t>ResultId</t>
  </si>
  <si>
    <t>Point</t>
  </si>
  <si>
    <t>Value</t>
  </si>
  <si>
    <t>BestValue</t>
  </si>
  <si>
    <t>WorseValue</t>
  </si>
  <si>
    <t>Interval</t>
  </si>
  <si>
    <t>Criterion</t>
  </si>
  <si>
    <t>Simulation</t>
  </si>
  <si>
    <t>Sum</t>
  </si>
  <si>
    <t>Max</t>
  </si>
  <si>
    <t>Distance L</t>
  </si>
  <si>
    <t>L1</t>
  </si>
  <si>
    <t>Li</t>
  </si>
  <si>
    <t>idResulta</t>
  </si>
  <si>
    <t>(0</t>
  </si>
  <si>
    <t xml:space="preserve"> ina</t>
  </si>
  <si>
    <t xml:space="preserve"> 1)</t>
  </si>
  <si>
    <t xml:space="preserve"> 4)</t>
  </si>
  <si>
    <t xml:space="preserve"> 5)</t>
  </si>
  <si>
    <t xml:space="preserve"> 6)</t>
  </si>
  <si>
    <t xml:space="preserve"> 2)</t>
  </si>
  <si>
    <t xml:space="preserve"> 3)</t>
  </si>
  <si>
    <t xml:space="preserve"> 7)</t>
  </si>
  <si>
    <t>(100</t>
  </si>
  <si>
    <t>(101</t>
  </si>
  <si>
    <t>(103</t>
  </si>
  <si>
    <t>(112</t>
  </si>
  <si>
    <t>(113</t>
  </si>
  <si>
    <t>(120</t>
  </si>
  <si>
    <t>(122</t>
  </si>
  <si>
    <t>(134</t>
  </si>
  <si>
    <t>(137</t>
  </si>
  <si>
    <t>(140</t>
  </si>
  <si>
    <t>(141</t>
  </si>
  <si>
    <t>(149</t>
  </si>
  <si>
    <t>(155</t>
  </si>
  <si>
    <t>(156</t>
  </si>
  <si>
    <t>(158</t>
  </si>
  <si>
    <t>(159</t>
  </si>
  <si>
    <t>(166</t>
  </si>
  <si>
    <t>(171</t>
  </si>
  <si>
    <t>(177</t>
  </si>
  <si>
    <t>(179</t>
  </si>
  <si>
    <t>(187</t>
  </si>
  <si>
    <t>(19</t>
  </si>
  <si>
    <t>(191</t>
  </si>
  <si>
    <t>(194</t>
  </si>
  <si>
    <t>(195</t>
  </si>
  <si>
    <t>(199</t>
  </si>
  <si>
    <t xml:space="preserve"> 8)</t>
  </si>
  <si>
    <t>(203</t>
  </si>
  <si>
    <t>(206</t>
  </si>
  <si>
    <t>(215</t>
  </si>
  <si>
    <t>(217</t>
  </si>
  <si>
    <t>(224</t>
  </si>
  <si>
    <t>(227</t>
  </si>
  <si>
    <t>(26</t>
  </si>
  <si>
    <t>(28</t>
  </si>
  <si>
    <t>(32</t>
  </si>
  <si>
    <t>(41</t>
  </si>
  <si>
    <t>(44</t>
  </si>
  <si>
    <t>(47</t>
  </si>
  <si>
    <t>(55</t>
  </si>
  <si>
    <t>(61</t>
  </si>
  <si>
    <t>(69</t>
  </si>
  <si>
    <t>(70</t>
  </si>
  <si>
    <t>(74</t>
  </si>
  <si>
    <t>(76</t>
  </si>
  <si>
    <t>(83</t>
  </si>
  <si>
    <t>(86</t>
  </si>
  <si>
    <t>(94</t>
  </si>
  <si>
    <t>(95</t>
  </si>
  <si>
    <t>(96</t>
  </si>
  <si>
    <t>(97</t>
  </si>
  <si>
    <t>Sum of Production</t>
  </si>
  <si>
    <t>Pior cenário</t>
  </si>
  <si>
    <t>pior</t>
  </si>
  <si>
    <t>melhor</t>
  </si>
  <si>
    <t>interm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</si>
</sst>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_(* \(#,##0.00\);_(* &quot;-&quot;??_);_(@_)"/>
    <numFmt numFmtId="165" formatCode="_(* #,##0.0000_);_(* \(#,##0.0000\);_(* &quot;-&quot;??_);_(@_)"/>
    <numFmt numFmtId="166" formatCode="0.0000"/>
    <numFmt numFmtId="167" formatCode="_(* #,##0.000_);_(* \(#,##0.000\);_(* &quot;-&quot;??_);_(@_)"/>
    <numFmt numFmtId="168" formatCode="_(* #,##0.0000000_);_(* \(#,##0.0000000\);_(* &quot;-&quot;??_);_(@_)"/>
    <numFmt numFmtId="169" formatCode="mm:ss.0;@"/>
    <numFmt numFmtId="170" formatCode="_(* #,##0_);_(* \(#,##0\);_(* &quot;-&quot;??_);_(@_)"/>
    <numFmt numFmtId="171" formatCode="_(* #,##0.00000_);_(* \(#,##0.00000\);_(* &quot;-&quot;??_);_(@_)"/>
  </numFmts>
  <fonts count="6" x14ac:knownFonts="1">
    <font>
      <sz val="11"/>
      <color theme="1"/>
      <name val="Calibri"/>
      <family val="2"/>
      <scheme val="minor"/>
    </font>
    <font>
      <sz val="11"/>
      <color theme="1"/>
      <name val="Calibri"/>
      <family val="2"/>
      <scheme val="minor"/>
    </font>
    <font>
      <sz val="11"/>
      <color theme="0"/>
      <name val="Calibri"/>
      <family val="2"/>
      <scheme val="minor"/>
    </font>
    <font>
      <sz val="11"/>
      <name val="Calibri"/>
      <family val="2"/>
      <scheme val="minor"/>
    </font>
    <font>
      <sz val="14"/>
      <color theme="1"/>
      <name val="Calibri"/>
      <family val="2"/>
      <scheme val="minor"/>
    </font>
    <font>
      <b/>
      <sz val="11"/>
      <color theme="0"/>
      <name val="Calibri"/>
      <family val="2"/>
      <scheme val="minor"/>
    </font>
  </fonts>
  <fills count="15">
    <fill>
      <patternFill patternType="none"/>
    </fill>
    <fill>
      <patternFill patternType="gray125"/>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49998474074526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4"/>
        <bgColor theme="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134">
    <xf numFmtId="0" fontId="0" fillId="0" borderId="0" xfId="0"/>
    <xf numFmtId="0" fontId="0" fillId="0" borderId="0" xfId="0" applyAlignment="1">
      <alignment horizontal="center"/>
    </xf>
    <xf numFmtId="10" fontId="0" fillId="0" borderId="0" xfId="0" applyNumberFormat="1" applyAlignment="1">
      <alignment horizontal="center"/>
    </xf>
    <xf numFmtId="0" fontId="0" fillId="2" borderId="2" xfId="0" applyFill="1" applyBorder="1" applyAlignment="1">
      <alignment horizontal="center"/>
    </xf>
    <xf numFmtId="0" fontId="0" fillId="2" borderId="2" xfId="0" applyFill="1" applyBorder="1" applyAlignment="1">
      <alignment horizontal="left"/>
    </xf>
    <xf numFmtId="0" fontId="0" fillId="2" borderId="3" xfId="0" applyFill="1" applyBorder="1" applyAlignment="1">
      <alignment horizontal="left"/>
    </xf>
    <xf numFmtId="0" fontId="0" fillId="3" borderId="4" xfId="0" applyFill="1" applyBorder="1"/>
    <xf numFmtId="0" fontId="0" fillId="3" borderId="5" xfId="0" applyFill="1" applyBorder="1" applyAlignment="1">
      <alignment horizontal="center"/>
    </xf>
    <xf numFmtId="0" fontId="0" fillId="3" borderId="4" xfId="0" applyFill="1" applyBorder="1" applyAlignment="1">
      <alignment horizontal="right"/>
    </xf>
    <xf numFmtId="10" fontId="0" fillId="3" borderId="5" xfId="0" applyNumberFormat="1" applyFill="1" applyBorder="1" applyAlignment="1">
      <alignment horizontal="center"/>
    </xf>
    <xf numFmtId="10" fontId="0" fillId="3" borderId="7" xfId="0" applyNumberFormat="1" applyFill="1" applyBorder="1" applyAlignment="1">
      <alignment horizontal="center"/>
    </xf>
    <xf numFmtId="165" fontId="0" fillId="4" borderId="4" xfId="1" applyNumberFormat="1" applyFont="1" applyFill="1" applyBorder="1" applyAlignment="1">
      <alignment horizontal="center"/>
    </xf>
    <xf numFmtId="0" fontId="0" fillId="4" borderId="0" xfId="0" applyFill="1" applyAlignment="1">
      <alignment horizontal="center"/>
    </xf>
    <xf numFmtId="0" fontId="0" fillId="4" borderId="5" xfId="0" applyFill="1" applyBorder="1" applyAlignment="1">
      <alignment horizontal="left"/>
    </xf>
    <xf numFmtId="0" fontId="0" fillId="4" borderId="8" xfId="0" applyFill="1" applyBorder="1" applyAlignment="1">
      <alignment horizontal="center"/>
    </xf>
    <xf numFmtId="165" fontId="0" fillId="4" borderId="6" xfId="1" applyNumberFormat="1" applyFont="1" applyFill="1" applyBorder="1" applyAlignment="1">
      <alignment horizontal="center"/>
    </xf>
    <xf numFmtId="0" fontId="0" fillId="4" borderId="7" xfId="0" applyFill="1" applyBorder="1" applyAlignment="1">
      <alignment horizontal="left"/>
    </xf>
    <xf numFmtId="0" fontId="0" fillId="2" borderId="1" xfId="0" applyFill="1" applyBorder="1" applyAlignment="1">
      <alignment horizontal="center"/>
    </xf>
    <xf numFmtId="0" fontId="0" fillId="3" borderId="9" xfId="0" applyFill="1" applyBorder="1" applyAlignment="1">
      <alignment horizontal="center"/>
    </xf>
    <xf numFmtId="0" fontId="0" fillId="3" borderId="10" xfId="0" applyFill="1" applyBorder="1" applyAlignment="1">
      <alignment horizontal="center"/>
    </xf>
    <xf numFmtId="0" fontId="0" fillId="4" borderId="9" xfId="0" applyFill="1" applyBorder="1" applyAlignment="1">
      <alignment horizontal="center"/>
    </xf>
    <xf numFmtId="0" fontId="0" fillId="4" borderId="11" xfId="0" applyFill="1" applyBorder="1" applyAlignment="1">
      <alignment horizontal="center"/>
    </xf>
    <xf numFmtId="0" fontId="0" fillId="4" borderId="10" xfId="0" applyFill="1" applyBorder="1" applyAlignment="1">
      <alignment horizontal="center"/>
    </xf>
    <xf numFmtId="0" fontId="0" fillId="3" borderId="6" xfId="0" applyFill="1" applyBorder="1" applyAlignment="1">
      <alignment horizontal="right"/>
    </xf>
    <xf numFmtId="0" fontId="0" fillId="0" borderId="0" xfId="0" applyAlignment="1">
      <alignment horizontal="left"/>
    </xf>
    <xf numFmtId="164" fontId="0" fillId="0" borderId="0" xfId="0" applyNumberFormat="1" applyAlignment="1">
      <alignment horizontal="center"/>
    </xf>
    <xf numFmtId="165" fontId="0" fillId="4" borderId="12" xfId="1" applyNumberFormat="1" applyFont="1" applyFill="1" applyBorder="1" applyAlignment="1">
      <alignment horizontal="center"/>
    </xf>
    <xf numFmtId="166" fontId="0" fillId="0" borderId="0" xfId="0" applyNumberFormat="1" applyAlignment="1">
      <alignment horizontal="center"/>
    </xf>
    <xf numFmtId="164" fontId="0" fillId="0" borderId="0" xfId="1" applyFont="1"/>
    <xf numFmtId="165" fontId="0" fillId="0" borderId="0" xfId="1" applyNumberFormat="1" applyFont="1"/>
    <xf numFmtId="0" fontId="0" fillId="0" borderId="0" xfId="0" quotePrefix="1"/>
    <xf numFmtId="3" fontId="0" fillId="0" borderId="0" xfId="0" applyNumberFormat="1" applyAlignment="1">
      <alignment horizontal="center"/>
    </xf>
    <xf numFmtId="0" fontId="0" fillId="0" borderId="2" xfId="0" applyBorder="1" applyAlignment="1">
      <alignment horizontal="center"/>
    </xf>
    <xf numFmtId="0" fontId="0" fillId="6" borderId="2" xfId="0" applyFill="1" applyBorder="1" applyAlignment="1">
      <alignment horizontal="center"/>
    </xf>
    <xf numFmtId="0" fontId="0" fillId="0" borderId="2" xfId="0" applyBorder="1"/>
    <xf numFmtId="0" fontId="0" fillId="6" borderId="2" xfId="0" applyFill="1" applyBorder="1"/>
    <xf numFmtId="164" fontId="0" fillId="0" borderId="0" xfId="0" applyNumberFormat="1"/>
    <xf numFmtId="165" fontId="0" fillId="0" borderId="0" xfId="0" applyNumberFormat="1"/>
    <xf numFmtId="167" fontId="0" fillId="0" borderId="0" xfId="1" applyNumberFormat="1" applyFont="1"/>
    <xf numFmtId="164" fontId="0" fillId="0" borderId="0" xfId="1" applyFont="1" applyAlignment="1">
      <alignment horizontal="center"/>
    </xf>
    <xf numFmtId="164" fontId="0" fillId="0" borderId="0" xfId="1" quotePrefix="1" applyFont="1"/>
    <xf numFmtId="0" fontId="0" fillId="7" borderId="0" xfId="0" applyFill="1"/>
    <xf numFmtId="0" fontId="0" fillId="7" borderId="2" xfId="0" applyFill="1" applyBorder="1"/>
    <xf numFmtId="164" fontId="0" fillId="7" borderId="0" xfId="1" applyFont="1" applyFill="1"/>
    <xf numFmtId="165" fontId="0" fillId="7" borderId="0" xfId="1" applyNumberFormat="1" applyFont="1" applyFill="1"/>
    <xf numFmtId="167" fontId="0" fillId="0" borderId="2" xfId="1" applyNumberFormat="1" applyFont="1" applyBorder="1" applyAlignment="1">
      <alignment horizontal="center"/>
    </xf>
    <xf numFmtId="168" fontId="0" fillId="0" borderId="0" xfId="1" applyNumberFormat="1" applyFont="1"/>
    <xf numFmtId="10" fontId="0" fillId="0" borderId="0" xfId="2" applyNumberFormat="1" applyFont="1"/>
    <xf numFmtId="10" fontId="0" fillId="0" borderId="0" xfId="0" applyNumberFormat="1"/>
    <xf numFmtId="0" fontId="0" fillId="0" borderId="0" xfId="0" applyAlignment="1">
      <alignment horizontal="center" vertical="center" wrapText="1"/>
    </xf>
    <xf numFmtId="164" fontId="0" fillId="0" borderId="0" xfId="1" applyFont="1" applyAlignment="1">
      <alignment horizontal="right"/>
    </xf>
    <xf numFmtId="0" fontId="0" fillId="7" borderId="0" xfId="0" applyFill="1" applyAlignment="1">
      <alignment horizontal="left" vertical="center"/>
    </xf>
    <xf numFmtId="0" fontId="0" fillId="0" borderId="0" xfId="0" applyAlignment="1">
      <alignment horizontal="left" vertical="center"/>
    </xf>
    <xf numFmtId="165" fontId="0" fillId="7" borderId="0" xfId="0" applyNumberFormat="1" applyFill="1"/>
    <xf numFmtId="0" fontId="0" fillId="8" borderId="0" xfId="0" applyFill="1"/>
    <xf numFmtId="0" fontId="0" fillId="8" borderId="0" xfId="0" applyFill="1" applyAlignment="1">
      <alignment horizontal="center"/>
    </xf>
    <xf numFmtId="0" fontId="0" fillId="9" borderId="0" xfId="0" applyFill="1" applyAlignment="1">
      <alignment horizontal="left" vertical="center"/>
    </xf>
    <xf numFmtId="0" fontId="0" fillId="2" borderId="0" xfId="0" applyFill="1"/>
    <xf numFmtId="21" fontId="0" fillId="2" borderId="0" xfId="0" applyNumberFormat="1" applyFill="1"/>
    <xf numFmtId="0" fontId="0" fillId="2" borderId="0" xfId="0" applyFill="1" applyAlignment="1">
      <alignment horizontal="center"/>
    </xf>
    <xf numFmtId="169" fontId="0" fillId="2" borderId="0" xfId="0" applyNumberFormat="1" applyFill="1" applyAlignment="1">
      <alignment horizontal="center"/>
    </xf>
    <xf numFmtId="0" fontId="0" fillId="3" borderId="0" xfId="0" applyFill="1"/>
    <xf numFmtId="170" fontId="0" fillId="0" borderId="0" xfId="1" applyNumberFormat="1" applyFont="1"/>
    <xf numFmtId="170" fontId="0" fillId="3" borderId="0" xfId="1" applyNumberFormat="1" applyFont="1" applyFill="1"/>
    <xf numFmtId="0" fontId="2" fillId="10" borderId="0" xfId="0" applyFont="1" applyFill="1"/>
    <xf numFmtId="0" fontId="2" fillId="10" borderId="0" xfId="0" applyFont="1" applyFill="1" applyAlignment="1">
      <alignment horizontal="center"/>
    </xf>
    <xf numFmtId="170" fontId="0" fillId="2" borderId="0" xfId="1" applyNumberFormat="1" applyFont="1" applyFill="1"/>
    <xf numFmtId="10" fontId="0" fillId="2" borderId="0" xfId="2" applyNumberFormat="1" applyFont="1" applyFill="1"/>
    <xf numFmtId="0" fontId="0" fillId="3" borderId="0" xfId="0" applyFill="1" applyAlignment="1">
      <alignment horizontal="center"/>
    </xf>
    <xf numFmtId="21" fontId="0" fillId="3" borderId="0" xfId="0" applyNumberFormat="1" applyFill="1"/>
    <xf numFmtId="169" fontId="0" fillId="3" borderId="0" xfId="0" applyNumberFormat="1" applyFill="1" applyAlignment="1">
      <alignment horizontal="center"/>
    </xf>
    <xf numFmtId="10" fontId="0" fillId="3" borderId="0" xfId="2" applyNumberFormat="1" applyFont="1" applyFill="1"/>
    <xf numFmtId="0" fontId="0" fillId="4" borderId="0" xfId="0" applyFill="1"/>
    <xf numFmtId="170" fontId="0" fillId="4" borderId="0" xfId="1" applyNumberFormat="1" applyFont="1" applyFill="1"/>
    <xf numFmtId="10" fontId="0" fillId="4" borderId="0" xfId="2" applyNumberFormat="1" applyFont="1" applyFill="1"/>
    <xf numFmtId="21" fontId="0" fillId="4" borderId="0" xfId="0" applyNumberFormat="1" applyFill="1"/>
    <xf numFmtId="169" fontId="0" fillId="4" borderId="0" xfId="0" applyNumberFormat="1" applyFill="1" applyAlignment="1">
      <alignment horizontal="center"/>
    </xf>
    <xf numFmtId="10" fontId="0" fillId="7" borderId="0" xfId="2" applyNumberFormat="1" applyFont="1" applyFill="1"/>
    <xf numFmtId="169" fontId="0" fillId="2" borderId="1" xfId="0" applyNumberFormat="1" applyFill="1" applyBorder="1" applyAlignment="1">
      <alignment horizontal="center"/>
    </xf>
    <xf numFmtId="169" fontId="0" fillId="3" borderId="1" xfId="0" applyNumberFormat="1" applyFill="1" applyBorder="1" applyAlignment="1">
      <alignment horizontal="center"/>
    </xf>
    <xf numFmtId="169" fontId="0" fillId="4" borderId="1" xfId="0" applyNumberFormat="1" applyFill="1" applyBorder="1" applyAlignment="1">
      <alignment horizontal="center"/>
    </xf>
    <xf numFmtId="170" fontId="0" fillId="0" borderId="1" xfId="1" applyNumberFormat="1" applyFont="1" applyBorder="1"/>
    <xf numFmtId="0" fontId="0" fillId="9" borderId="0" xfId="0" applyFill="1" applyAlignment="1">
      <alignment horizontal="center"/>
    </xf>
    <xf numFmtId="0" fontId="2" fillId="0" borderId="0" xfId="0" applyFont="1"/>
    <xf numFmtId="0" fontId="0" fillId="11" borderId="0" xfId="0" applyFill="1"/>
    <xf numFmtId="11" fontId="0" fillId="0" borderId="0" xfId="0" applyNumberFormat="1"/>
    <xf numFmtId="21" fontId="3" fillId="3" borderId="0" xfId="0" applyNumberFormat="1" applyFont="1" applyFill="1"/>
    <xf numFmtId="170" fontId="0" fillId="2" borderId="1" xfId="1" applyNumberFormat="1" applyFont="1" applyFill="1" applyBorder="1"/>
    <xf numFmtId="170" fontId="0" fillId="3" borderId="1" xfId="1" applyNumberFormat="1" applyFont="1" applyFill="1" applyBorder="1"/>
    <xf numFmtId="170" fontId="0" fillId="4" borderId="1" xfId="1" applyNumberFormat="1" applyFont="1" applyFill="1" applyBorder="1"/>
    <xf numFmtId="0" fontId="0" fillId="0" borderId="0" xfId="0" pivotButton="1"/>
    <xf numFmtId="170" fontId="0" fillId="0" borderId="0" xfId="0" applyNumberFormat="1"/>
    <xf numFmtId="170" fontId="0" fillId="4" borderId="1" xfId="0" applyNumberFormat="1" applyFill="1" applyBorder="1"/>
    <xf numFmtId="165" fontId="0" fillId="4" borderId="1" xfId="1" applyNumberFormat="1" applyFont="1" applyFill="1" applyBorder="1"/>
    <xf numFmtId="22" fontId="0" fillId="0" borderId="0" xfId="0" applyNumberFormat="1"/>
    <xf numFmtId="0" fontId="3" fillId="0" borderId="0" xfId="0" applyFont="1" applyAlignment="1">
      <alignment horizontal="center"/>
    </xf>
    <xf numFmtId="0" fontId="3" fillId="0" borderId="0" xfId="0" applyFont="1"/>
    <xf numFmtId="170" fontId="3" fillId="0" borderId="0" xfId="1" applyNumberFormat="1" applyFont="1"/>
    <xf numFmtId="0" fontId="3" fillId="0" borderId="0" xfId="0" applyFont="1" applyAlignment="1">
      <alignment horizontal="left"/>
    </xf>
    <xf numFmtId="170" fontId="3" fillId="2" borderId="1" xfId="1" applyNumberFormat="1" applyFont="1" applyFill="1" applyBorder="1"/>
    <xf numFmtId="0" fontId="0" fillId="12" borderId="0" xfId="0" applyFill="1"/>
    <xf numFmtId="0" fontId="4" fillId="12" borderId="0" xfId="0" applyFont="1" applyFill="1"/>
    <xf numFmtId="0" fontId="4" fillId="12" borderId="0" xfId="0" applyFont="1" applyFill="1" applyAlignment="1">
      <alignment horizontal="center"/>
    </xf>
    <xf numFmtId="0" fontId="4" fillId="0" borderId="0" xfId="0" applyFont="1"/>
    <xf numFmtId="0" fontId="4" fillId="0" borderId="0" xfId="0" applyFont="1" applyAlignment="1">
      <alignment horizontal="center"/>
    </xf>
    <xf numFmtId="0" fontId="0" fillId="0" borderId="0" xfId="0" applyAlignment="1">
      <alignment horizontal="left"/>
    </xf>
    <xf numFmtId="0" fontId="0" fillId="13" borderId="0" xfId="0" applyFill="1"/>
    <xf numFmtId="22" fontId="0" fillId="13" borderId="0" xfId="0" applyNumberFormat="1" applyFill="1"/>
    <xf numFmtId="170" fontId="0" fillId="13" borderId="0" xfId="1" applyNumberFormat="1" applyFont="1" applyFill="1"/>
    <xf numFmtId="0" fontId="5" fillId="14" borderId="13" xfId="0" applyFont="1" applyFill="1" applyBorder="1"/>
    <xf numFmtId="171" fontId="0" fillId="0" borderId="0" xfId="0" applyNumberFormat="1"/>
    <xf numFmtId="170" fontId="0" fillId="0" borderId="0" xfId="1" applyNumberFormat="1" applyFont="1" applyAlignment="1">
      <alignment horizontal="right"/>
    </xf>
    <xf numFmtId="0" fontId="5" fillId="14" borderId="14" xfId="0" applyFont="1" applyFill="1" applyBorder="1"/>
    <xf numFmtId="0" fontId="5" fillId="0" borderId="13" xfId="0" applyFont="1" applyFill="1" applyBorder="1"/>
    <xf numFmtId="170" fontId="3" fillId="0" borderId="0" xfId="0" applyNumberFormat="1" applyFont="1"/>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2" fillId="5" borderId="0" xfId="0" applyFont="1" applyFill="1" applyAlignment="1">
      <alignment horizontal="center"/>
    </xf>
    <xf numFmtId="0" fontId="0" fillId="0" borderId="0" xfId="0" applyAlignment="1">
      <alignment horizontal="right"/>
    </xf>
    <xf numFmtId="0" fontId="0" fillId="0" borderId="5" xfId="0" applyBorder="1" applyAlignment="1">
      <alignment horizontal="right"/>
    </xf>
    <xf numFmtId="164" fontId="0" fillId="9" borderId="0" xfId="1" applyFont="1" applyFill="1" applyAlignment="1">
      <alignment horizontal="center"/>
    </xf>
    <xf numFmtId="0" fontId="0" fillId="9" borderId="0" xfId="0" applyFill="1" applyAlignment="1">
      <alignment horizontal="center"/>
    </xf>
    <xf numFmtId="164" fontId="0" fillId="0" borderId="0" xfId="1" applyFont="1" applyAlignment="1">
      <alignment horizontal="center"/>
    </xf>
    <xf numFmtId="0" fontId="0" fillId="2" borderId="0" xfId="0" applyFill="1" applyAlignment="1">
      <alignment horizontal="center"/>
    </xf>
    <xf numFmtId="0" fontId="4" fillId="3" borderId="1" xfId="0" applyFont="1" applyFill="1" applyBorder="1" applyAlignment="1">
      <alignment horizontal="center"/>
    </xf>
    <xf numFmtId="0" fontId="4" fillId="2" borderId="1" xfId="0" applyFont="1" applyFill="1" applyBorder="1" applyAlignment="1">
      <alignment horizont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3" borderId="9" xfId="0" applyFill="1" applyBorder="1" applyAlignment="1">
      <alignment horizontal="center"/>
    </xf>
    <xf numFmtId="0" fontId="0" fillId="3" borderId="10" xfId="0"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cellXfs>
  <cellStyles count="3">
    <cellStyle name="Normal" xfId="0" builtinId="0"/>
    <cellStyle name="Porcentagem" xfId="2" builtinId="5"/>
    <cellStyle name="Vírgula" xfId="1" builtinId="3"/>
  </cellStyles>
  <dxfs count="8">
    <dxf>
      <font>
        <b val="0"/>
        <i val="0"/>
        <strike val="0"/>
        <condense val="0"/>
        <extend val="0"/>
        <outline val="0"/>
        <shadow val="0"/>
        <u val="none"/>
        <vertAlign val="baseline"/>
        <sz val="11"/>
        <color theme="1"/>
        <name val="Calibri"/>
        <family val="2"/>
        <scheme val="minor"/>
      </font>
      <numFmt numFmtId="170" formatCode="_(* #,##0_);_(* \(#,##0\);_(* &quot;-&quot;??_);_(@_)"/>
    </dxf>
    <dxf>
      <numFmt numFmtId="15" formatCode="0.00E+00"/>
    </dxf>
    <dxf>
      <numFmt numFmtId="15" formatCode="0.00E+00"/>
    </dxf>
    <dxf>
      <numFmt numFmtId="15" formatCode="0.00E+00"/>
    </dxf>
    <dxf>
      <font>
        <color auto="1"/>
      </font>
    </dxf>
    <dxf>
      <font>
        <color auto="1"/>
      </font>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Wood Density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813931995849288"/>
          <c:y val="0.19731871311097762"/>
          <c:w val="0.7830385399451294"/>
          <c:h val="0.66669069922686008"/>
        </c:manualLayout>
      </c:layout>
      <c:scatterChart>
        <c:scatterStyle val="smoothMarker"/>
        <c:varyColors val="0"/>
        <c:ser>
          <c:idx val="0"/>
          <c:order val="0"/>
          <c:tx>
            <c:strRef>
              <c:f>Saligna!$J$4</c:f>
              <c:strCache>
                <c:ptCount val="1"/>
                <c:pt idx="0">
                  <c:v>Gen Mat 3</c:v>
                </c:pt>
              </c:strCache>
            </c:strRef>
          </c:tx>
          <c:spPr>
            <a:ln w="19050" cap="rnd">
              <a:solidFill>
                <a:schemeClr val="tx1">
                  <a:lumMod val="50000"/>
                  <a:lumOff val="50000"/>
                </a:schemeClr>
              </a:solidFill>
              <a:round/>
            </a:ln>
            <a:effectLst/>
          </c:spPr>
          <c:marker>
            <c:symbol val="none"/>
          </c:marker>
          <c:xVal>
            <c:numRef>
              <c:f>Saligna!$I$5:$I$49</c:f>
              <c:numCache>
                <c:formatCode>_(* #,##0.00_);_(* \(#,##0.00\);_(* "-"??_);_(@_)</c:formatCode>
                <c:ptCount val="45"/>
                <c:pt idx="0">
                  <c:v>5</c:v>
                </c:pt>
                <c:pt idx="1">
                  <c:v>5.0999999999999996</c:v>
                </c:pt>
                <c:pt idx="2">
                  <c:v>5.1999999999999993</c:v>
                </c:pt>
                <c:pt idx="3">
                  <c:v>5.2999999999999989</c:v>
                </c:pt>
                <c:pt idx="4">
                  <c:v>5.3999999999999986</c:v>
                </c:pt>
                <c:pt idx="5">
                  <c:v>5.5</c:v>
                </c:pt>
                <c:pt idx="6">
                  <c:v>5.6</c:v>
                </c:pt>
                <c:pt idx="7">
                  <c:v>5.7</c:v>
                </c:pt>
                <c:pt idx="8">
                  <c:v>5.8</c:v>
                </c:pt>
                <c:pt idx="9">
                  <c:v>5.9</c:v>
                </c:pt>
                <c:pt idx="10">
                  <c:v>6</c:v>
                </c:pt>
                <c:pt idx="11">
                  <c:v>6.1</c:v>
                </c:pt>
                <c:pt idx="12">
                  <c:v>6.2</c:v>
                </c:pt>
                <c:pt idx="13">
                  <c:v>6.3</c:v>
                </c:pt>
                <c:pt idx="14">
                  <c:v>6.4</c:v>
                </c:pt>
                <c:pt idx="15">
                  <c:v>6.5</c:v>
                </c:pt>
                <c:pt idx="16">
                  <c:v>6.6</c:v>
                </c:pt>
                <c:pt idx="17">
                  <c:v>6.7</c:v>
                </c:pt>
                <c:pt idx="18">
                  <c:v>6.8</c:v>
                </c:pt>
                <c:pt idx="19">
                  <c:v>6.9</c:v>
                </c:pt>
                <c:pt idx="20">
                  <c:v>7</c:v>
                </c:pt>
                <c:pt idx="21">
                  <c:v>7.1</c:v>
                </c:pt>
                <c:pt idx="22">
                  <c:v>7.2</c:v>
                </c:pt>
                <c:pt idx="23">
                  <c:v>7.3</c:v>
                </c:pt>
                <c:pt idx="24">
                  <c:v>7.4</c:v>
                </c:pt>
                <c:pt idx="25">
                  <c:v>7.5</c:v>
                </c:pt>
                <c:pt idx="26">
                  <c:v>7.6</c:v>
                </c:pt>
                <c:pt idx="27">
                  <c:v>7.7</c:v>
                </c:pt>
                <c:pt idx="28">
                  <c:v>7.8</c:v>
                </c:pt>
                <c:pt idx="29">
                  <c:v>7.9</c:v>
                </c:pt>
                <c:pt idx="30">
                  <c:v>8</c:v>
                </c:pt>
                <c:pt idx="31">
                  <c:v>8.1</c:v>
                </c:pt>
                <c:pt idx="32">
                  <c:v>8.1999999999999993</c:v>
                </c:pt>
                <c:pt idx="33">
                  <c:v>8.3000000000000007</c:v>
                </c:pt>
                <c:pt idx="34">
                  <c:v>8.4</c:v>
                </c:pt>
                <c:pt idx="35">
                  <c:v>8.5</c:v>
                </c:pt>
                <c:pt idx="36">
                  <c:v>8.6</c:v>
                </c:pt>
                <c:pt idx="37">
                  <c:v>8.6999999999999993</c:v>
                </c:pt>
                <c:pt idx="38">
                  <c:v>8.8000000000000007</c:v>
                </c:pt>
                <c:pt idx="39">
                  <c:v>8.9</c:v>
                </c:pt>
                <c:pt idx="40">
                  <c:v>9</c:v>
                </c:pt>
                <c:pt idx="41">
                  <c:v>9.1</c:v>
                </c:pt>
                <c:pt idx="42">
                  <c:v>9.1999999999999993</c:v>
                </c:pt>
                <c:pt idx="43">
                  <c:v>9.3000000000000007</c:v>
                </c:pt>
                <c:pt idx="44">
                  <c:v>9.4</c:v>
                </c:pt>
              </c:numCache>
            </c:numRef>
          </c:xVal>
          <c:yVal>
            <c:numRef>
              <c:f>Saligna!$J$5:$J$49</c:f>
              <c:numCache>
                <c:formatCode>_(* #,##0.0000_);_(* \(#,##0.0000\);_(* "-"??_);_(@_)</c:formatCode>
                <c:ptCount val="45"/>
                <c:pt idx="0">
                  <c:v>0.36909175059921046</c:v>
                </c:pt>
                <c:pt idx="1">
                  <c:v>0.37208788810912247</c:v>
                </c:pt>
                <c:pt idx="2">
                  <c:v>0.37502584449930193</c:v>
                </c:pt>
                <c:pt idx="3">
                  <c:v>0.37790783639836795</c:v>
                </c:pt>
                <c:pt idx="4">
                  <c:v>0.38073595612310662</c:v>
                </c:pt>
                <c:pt idx="5">
                  <c:v>0.38351218080360483</c:v>
                </c:pt>
                <c:pt idx="6">
                  <c:v>0.38623838068616007</c:v>
                </c:pt>
                <c:pt idx="7">
                  <c:v>0.38891632670129944</c:v>
                </c:pt>
                <c:pt idx="8">
                  <c:v>0.39154769737360523</c:v>
                </c:pt>
                <c:pt idx="9">
                  <c:v>0.39413408514086734</c:v>
                </c:pt>
                <c:pt idx="10">
                  <c:v>0.3966770021421358</c:v>
                </c:pt>
                <c:pt idx="11">
                  <c:v>0.39917788552735395</c:v>
                </c:pt>
                <c:pt idx="12">
                  <c:v>0.40163810233525432</c:v>
                </c:pt>
                <c:pt idx="13">
                  <c:v>0.40405895398097086</c:v>
                </c:pt>
                <c:pt idx="14">
                  <c:v>0.40644168039025036</c:v>
                </c:pt>
                <c:pt idx="15">
                  <c:v>0.40878746381314185</c:v>
                </c:pt>
                <c:pt idx="16">
                  <c:v>0.41109743234653012</c:v>
                </c:pt>
                <c:pt idx="17">
                  <c:v>0.41337266319178517</c:v>
                </c:pt>
                <c:pt idx="18">
                  <c:v>0.41561418567107694</c:v>
                </c:pt>
                <c:pt idx="19">
                  <c:v>0.41782298402349732</c:v>
                </c:pt>
                <c:pt idx="20">
                  <c:v>0.42</c:v>
                </c:pt>
                <c:pt idx="21">
                  <c:v>0.42214613527428302</c:v>
                </c:pt>
                <c:pt idx="22">
                  <c:v>0.42426225368506115</c:v>
                </c:pt>
                <c:pt idx="23">
                  <c:v>0.42634918332368354</c:v>
                </c:pt>
                <c:pt idx="24">
                  <c:v>0.42840771847972292</c:v>
                </c:pt>
                <c:pt idx="25">
                  <c:v>0.43043862145597578</c:v>
                </c:pt>
                <c:pt idx="26">
                  <c:v>0.43244262426325386</c:v>
                </c:pt>
                <c:pt idx="27">
                  <c:v>0.43442043020439436</c:v>
                </c:pt>
                <c:pt idx="28">
                  <c:v>0.43637271535606725</c:v>
                </c:pt>
                <c:pt idx="29">
                  <c:v>0.43830012995619239</c:v>
                </c:pt>
                <c:pt idx="30">
                  <c:v>0.44020329970409022</c:v>
                </c:pt>
                <c:pt idx="31">
                  <c:v>0.442082826979872</c:v>
                </c:pt>
                <c:pt idx="32">
                  <c:v>0.4439392919890135</c:v>
                </c:pt>
                <c:pt idx="33">
                  <c:v>0.44577325383755728</c:v>
                </c:pt>
                <c:pt idx="34">
                  <c:v>0.44758525154292539</c:v>
                </c:pt>
                <c:pt idx="35">
                  <c:v>0.44937580498491692</c:v>
                </c:pt>
                <c:pt idx="36">
                  <c:v>0.45114541580108769</c:v>
                </c:pt>
                <c:pt idx="37">
                  <c:v>0.45289456823037044</c:v>
                </c:pt>
                <c:pt idx="38">
                  <c:v>0.45462372990848465</c:v>
                </c:pt>
                <c:pt idx="39">
                  <c:v>0.45633335261840469</c:v>
                </c:pt>
                <c:pt idx="40">
                  <c:v>0.45802387299890113</c:v>
                </c:pt>
                <c:pt idx="41">
                  <c:v>0.45969571321393132</c:v>
                </c:pt>
                <c:pt idx="42">
                  <c:v>0.46134928158545174</c:v>
                </c:pt>
                <c:pt idx="43">
                  <c:v>0.46298497319201959</c:v>
                </c:pt>
                <c:pt idx="44">
                  <c:v>0.46460317043538357</c:v>
                </c:pt>
              </c:numCache>
            </c:numRef>
          </c:yVal>
          <c:smooth val="1"/>
          <c:extLst>
            <c:ext xmlns:c16="http://schemas.microsoft.com/office/drawing/2014/chart" uri="{C3380CC4-5D6E-409C-BE32-E72D297353CC}">
              <c16:uniqueId val="{00000000-5D27-41C8-8AAA-D7475316D66A}"/>
            </c:ext>
          </c:extLst>
        </c:ser>
        <c:ser>
          <c:idx val="1"/>
          <c:order val="1"/>
          <c:tx>
            <c:strRef>
              <c:f>Saligna!$K$4</c:f>
              <c:strCache>
                <c:ptCount val="1"/>
                <c:pt idx="0">
                  <c:v>Gen Mat 2</c:v>
                </c:pt>
              </c:strCache>
            </c:strRef>
          </c:tx>
          <c:spPr>
            <a:ln w="19050" cap="rnd">
              <a:solidFill>
                <a:schemeClr val="accent2"/>
              </a:solidFill>
              <a:round/>
            </a:ln>
            <a:effectLst/>
          </c:spPr>
          <c:marker>
            <c:symbol val="none"/>
          </c:marker>
          <c:xVal>
            <c:numRef>
              <c:f>Saligna!$I$5:$I$49</c:f>
              <c:numCache>
                <c:formatCode>_(* #,##0.00_);_(* \(#,##0.00\);_(* "-"??_);_(@_)</c:formatCode>
                <c:ptCount val="45"/>
                <c:pt idx="0">
                  <c:v>5</c:v>
                </c:pt>
                <c:pt idx="1">
                  <c:v>5.0999999999999996</c:v>
                </c:pt>
                <c:pt idx="2">
                  <c:v>5.1999999999999993</c:v>
                </c:pt>
                <c:pt idx="3">
                  <c:v>5.2999999999999989</c:v>
                </c:pt>
                <c:pt idx="4">
                  <c:v>5.3999999999999986</c:v>
                </c:pt>
                <c:pt idx="5">
                  <c:v>5.5</c:v>
                </c:pt>
                <c:pt idx="6">
                  <c:v>5.6</c:v>
                </c:pt>
                <c:pt idx="7">
                  <c:v>5.7</c:v>
                </c:pt>
                <c:pt idx="8">
                  <c:v>5.8</c:v>
                </c:pt>
                <c:pt idx="9">
                  <c:v>5.9</c:v>
                </c:pt>
                <c:pt idx="10">
                  <c:v>6</c:v>
                </c:pt>
                <c:pt idx="11">
                  <c:v>6.1</c:v>
                </c:pt>
                <c:pt idx="12">
                  <c:v>6.2</c:v>
                </c:pt>
                <c:pt idx="13">
                  <c:v>6.3</c:v>
                </c:pt>
                <c:pt idx="14">
                  <c:v>6.4</c:v>
                </c:pt>
                <c:pt idx="15">
                  <c:v>6.5</c:v>
                </c:pt>
                <c:pt idx="16">
                  <c:v>6.6</c:v>
                </c:pt>
                <c:pt idx="17">
                  <c:v>6.7</c:v>
                </c:pt>
                <c:pt idx="18">
                  <c:v>6.8</c:v>
                </c:pt>
                <c:pt idx="19">
                  <c:v>6.9</c:v>
                </c:pt>
                <c:pt idx="20">
                  <c:v>7</c:v>
                </c:pt>
                <c:pt idx="21">
                  <c:v>7.1</c:v>
                </c:pt>
                <c:pt idx="22">
                  <c:v>7.2</c:v>
                </c:pt>
                <c:pt idx="23">
                  <c:v>7.3</c:v>
                </c:pt>
                <c:pt idx="24">
                  <c:v>7.4</c:v>
                </c:pt>
                <c:pt idx="25">
                  <c:v>7.5</c:v>
                </c:pt>
                <c:pt idx="26">
                  <c:v>7.6</c:v>
                </c:pt>
                <c:pt idx="27">
                  <c:v>7.7</c:v>
                </c:pt>
                <c:pt idx="28">
                  <c:v>7.8</c:v>
                </c:pt>
                <c:pt idx="29">
                  <c:v>7.9</c:v>
                </c:pt>
                <c:pt idx="30">
                  <c:v>8</c:v>
                </c:pt>
                <c:pt idx="31">
                  <c:v>8.1</c:v>
                </c:pt>
                <c:pt idx="32">
                  <c:v>8.1999999999999993</c:v>
                </c:pt>
                <c:pt idx="33">
                  <c:v>8.3000000000000007</c:v>
                </c:pt>
                <c:pt idx="34">
                  <c:v>8.4</c:v>
                </c:pt>
                <c:pt idx="35">
                  <c:v>8.5</c:v>
                </c:pt>
                <c:pt idx="36">
                  <c:v>8.6</c:v>
                </c:pt>
                <c:pt idx="37">
                  <c:v>8.6999999999999993</c:v>
                </c:pt>
                <c:pt idx="38">
                  <c:v>8.8000000000000007</c:v>
                </c:pt>
                <c:pt idx="39">
                  <c:v>8.9</c:v>
                </c:pt>
                <c:pt idx="40">
                  <c:v>9</c:v>
                </c:pt>
                <c:pt idx="41">
                  <c:v>9.1</c:v>
                </c:pt>
                <c:pt idx="42">
                  <c:v>9.1999999999999993</c:v>
                </c:pt>
                <c:pt idx="43">
                  <c:v>9.3000000000000007</c:v>
                </c:pt>
                <c:pt idx="44">
                  <c:v>9.4</c:v>
                </c:pt>
              </c:numCache>
            </c:numRef>
          </c:xVal>
          <c:yVal>
            <c:numRef>
              <c:f>Saligna!$K$5:$K$49</c:f>
              <c:numCache>
                <c:formatCode>_(* #,##0.0000_);_(* \(#,##0.0000\);_(* "-"??_);_(@_)</c:formatCode>
                <c:ptCount val="45"/>
                <c:pt idx="0">
                  <c:v>0.44909175059921047</c:v>
                </c:pt>
                <c:pt idx="1">
                  <c:v>0.45208788810912248</c:v>
                </c:pt>
                <c:pt idx="2">
                  <c:v>0.45502584449930195</c:v>
                </c:pt>
                <c:pt idx="3">
                  <c:v>0.45790783639836796</c:v>
                </c:pt>
                <c:pt idx="4">
                  <c:v>0.46073595612310664</c:v>
                </c:pt>
                <c:pt idx="5">
                  <c:v>0.46351218080360485</c:v>
                </c:pt>
                <c:pt idx="6">
                  <c:v>0.46623838068616008</c:v>
                </c:pt>
                <c:pt idx="7">
                  <c:v>0.46891632670129946</c:v>
                </c:pt>
                <c:pt idx="8">
                  <c:v>0.47154769737360525</c:v>
                </c:pt>
                <c:pt idx="9">
                  <c:v>0.47413408514086736</c:v>
                </c:pt>
                <c:pt idx="10">
                  <c:v>0.47667700214213582</c:v>
                </c:pt>
                <c:pt idx="11">
                  <c:v>0.47917788552735396</c:v>
                </c:pt>
                <c:pt idx="12">
                  <c:v>0.48163810233525434</c:v>
                </c:pt>
                <c:pt idx="13">
                  <c:v>0.48405895398097087</c:v>
                </c:pt>
                <c:pt idx="14">
                  <c:v>0.48644168039025037</c:v>
                </c:pt>
                <c:pt idx="15">
                  <c:v>0.48878746381314186</c:v>
                </c:pt>
                <c:pt idx="16">
                  <c:v>0.49109743234653014</c:v>
                </c:pt>
                <c:pt idx="17">
                  <c:v>0.49337266319178519</c:v>
                </c:pt>
                <c:pt idx="18">
                  <c:v>0.49561418567107696</c:v>
                </c:pt>
                <c:pt idx="19">
                  <c:v>0.49782298402349734</c:v>
                </c:pt>
                <c:pt idx="20">
                  <c:v>0.5</c:v>
                </c:pt>
                <c:pt idx="21">
                  <c:v>0.50214613527428309</c:v>
                </c:pt>
                <c:pt idx="22">
                  <c:v>0.50426225368506117</c:v>
                </c:pt>
                <c:pt idx="23">
                  <c:v>0.5063491833236835</c:v>
                </c:pt>
                <c:pt idx="24">
                  <c:v>0.50840771847972288</c:v>
                </c:pt>
                <c:pt idx="25">
                  <c:v>0.51043862145597574</c:v>
                </c:pt>
                <c:pt idx="26">
                  <c:v>0.51244262426325382</c:v>
                </c:pt>
                <c:pt idx="27">
                  <c:v>0.51442043020439443</c:v>
                </c:pt>
                <c:pt idx="28">
                  <c:v>0.51637271535606732</c:v>
                </c:pt>
                <c:pt idx="29">
                  <c:v>0.51830012995619246</c:v>
                </c:pt>
                <c:pt idx="30">
                  <c:v>0.52020329970409018</c:v>
                </c:pt>
                <c:pt idx="31">
                  <c:v>0.52208282697987207</c:v>
                </c:pt>
                <c:pt idx="32">
                  <c:v>0.52393929198901357</c:v>
                </c:pt>
                <c:pt idx="33">
                  <c:v>0.52577325383755724</c:v>
                </c:pt>
                <c:pt idx="34">
                  <c:v>0.52758525154292535</c:v>
                </c:pt>
                <c:pt idx="35">
                  <c:v>0.52937580498491688</c:v>
                </c:pt>
                <c:pt idx="36">
                  <c:v>0.53114541580108776</c:v>
                </c:pt>
                <c:pt idx="37">
                  <c:v>0.53289456823037051</c:v>
                </c:pt>
                <c:pt idx="38">
                  <c:v>0.53462372990848461</c:v>
                </c:pt>
                <c:pt idx="39">
                  <c:v>0.53633335261840465</c:v>
                </c:pt>
                <c:pt idx="40">
                  <c:v>0.53802387299890109</c:v>
                </c:pt>
                <c:pt idx="41">
                  <c:v>0.53969571321393128</c:v>
                </c:pt>
                <c:pt idx="42">
                  <c:v>0.5413492815854517</c:v>
                </c:pt>
                <c:pt idx="43">
                  <c:v>0.54298497319201955</c:v>
                </c:pt>
                <c:pt idx="44">
                  <c:v>0.54460317043538353</c:v>
                </c:pt>
              </c:numCache>
            </c:numRef>
          </c:yVal>
          <c:smooth val="1"/>
          <c:extLst>
            <c:ext xmlns:c16="http://schemas.microsoft.com/office/drawing/2014/chart" uri="{C3380CC4-5D6E-409C-BE32-E72D297353CC}">
              <c16:uniqueId val="{00000001-5D27-41C8-8AAA-D7475316D66A}"/>
            </c:ext>
          </c:extLst>
        </c:ser>
        <c:ser>
          <c:idx val="2"/>
          <c:order val="2"/>
          <c:tx>
            <c:strRef>
              <c:f>Saligna!$L$4</c:f>
              <c:strCache>
                <c:ptCount val="1"/>
                <c:pt idx="0">
                  <c:v>Gen Mat 1</c:v>
                </c:pt>
              </c:strCache>
            </c:strRef>
          </c:tx>
          <c:spPr>
            <a:ln w="19050" cap="rnd">
              <a:solidFill>
                <a:schemeClr val="accent1"/>
              </a:solidFill>
              <a:round/>
            </a:ln>
            <a:effectLst/>
          </c:spPr>
          <c:marker>
            <c:symbol val="none"/>
          </c:marker>
          <c:xVal>
            <c:numRef>
              <c:f>Saligna!$I$5:$I$49</c:f>
              <c:numCache>
                <c:formatCode>_(* #,##0.00_);_(* \(#,##0.00\);_(* "-"??_);_(@_)</c:formatCode>
                <c:ptCount val="45"/>
                <c:pt idx="0">
                  <c:v>5</c:v>
                </c:pt>
                <c:pt idx="1">
                  <c:v>5.0999999999999996</c:v>
                </c:pt>
                <c:pt idx="2">
                  <c:v>5.1999999999999993</c:v>
                </c:pt>
                <c:pt idx="3">
                  <c:v>5.2999999999999989</c:v>
                </c:pt>
                <c:pt idx="4">
                  <c:v>5.3999999999999986</c:v>
                </c:pt>
                <c:pt idx="5">
                  <c:v>5.5</c:v>
                </c:pt>
                <c:pt idx="6">
                  <c:v>5.6</c:v>
                </c:pt>
                <c:pt idx="7">
                  <c:v>5.7</c:v>
                </c:pt>
                <c:pt idx="8">
                  <c:v>5.8</c:v>
                </c:pt>
                <c:pt idx="9">
                  <c:v>5.9</c:v>
                </c:pt>
                <c:pt idx="10">
                  <c:v>6</c:v>
                </c:pt>
                <c:pt idx="11">
                  <c:v>6.1</c:v>
                </c:pt>
                <c:pt idx="12">
                  <c:v>6.2</c:v>
                </c:pt>
                <c:pt idx="13">
                  <c:v>6.3</c:v>
                </c:pt>
                <c:pt idx="14">
                  <c:v>6.4</c:v>
                </c:pt>
                <c:pt idx="15">
                  <c:v>6.5</c:v>
                </c:pt>
                <c:pt idx="16">
                  <c:v>6.6</c:v>
                </c:pt>
                <c:pt idx="17">
                  <c:v>6.7</c:v>
                </c:pt>
                <c:pt idx="18">
                  <c:v>6.8</c:v>
                </c:pt>
                <c:pt idx="19">
                  <c:v>6.9</c:v>
                </c:pt>
                <c:pt idx="20">
                  <c:v>7</c:v>
                </c:pt>
                <c:pt idx="21">
                  <c:v>7.1</c:v>
                </c:pt>
                <c:pt idx="22">
                  <c:v>7.2</c:v>
                </c:pt>
                <c:pt idx="23">
                  <c:v>7.3</c:v>
                </c:pt>
                <c:pt idx="24">
                  <c:v>7.4</c:v>
                </c:pt>
                <c:pt idx="25">
                  <c:v>7.5</c:v>
                </c:pt>
                <c:pt idx="26">
                  <c:v>7.6</c:v>
                </c:pt>
                <c:pt idx="27">
                  <c:v>7.7</c:v>
                </c:pt>
                <c:pt idx="28">
                  <c:v>7.8</c:v>
                </c:pt>
                <c:pt idx="29">
                  <c:v>7.9</c:v>
                </c:pt>
                <c:pt idx="30">
                  <c:v>8</c:v>
                </c:pt>
                <c:pt idx="31">
                  <c:v>8.1</c:v>
                </c:pt>
                <c:pt idx="32">
                  <c:v>8.1999999999999993</c:v>
                </c:pt>
                <c:pt idx="33">
                  <c:v>8.3000000000000007</c:v>
                </c:pt>
                <c:pt idx="34">
                  <c:v>8.4</c:v>
                </c:pt>
                <c:pt idx="35">
                  <c:v>8.5</c:v>
                </c:pt>
                <c:pt idx="36">
                  <c:v>8.6</c:v>
                </c:pt>
                <c:pt idx="37">
                  <c:v>8.6999999999999993</c:v>
                </c:pt>
                <c:pt idx="38">
                  <c:v>8.8000000000000007</c:v>
                </c:pt>
                <c:pt idx="39">
                  <c:v>8.9</c:v>
                </c:pt>
                <c:pt idx="40">
                  <c:v>9</c:v>
                </c:pt>
                <c:pt idx="41">
                  <c:v>9.1</c:v>
                </c:pt>
                <c:pt idx="42">
                  <c:v>9.1999999999999993</c:v>
                </c:pt>
                <c:pt idx="43">
                  <c:v>9.3000000000000007</c:v>
                </c:pt>
                <c:pt idx="44">
                  <c:v>9.4</c:v>
                </c:pt>
              </c:numCache>
            </c:numRef>
          </c:xVal>
          <c:yVal>
            <c:numRef>
              <c:f>Saligna!$L$5:$L$49</c:f>
              <c:numCache>
                <c:formatCode>_(* #,##0.0000_);_(* \(#,##0.0000\);_(* "-"??_);_(@_)</c:formatCode>
                <c:ptCount val="45"/>
                <c:pt idx="0">
                  <c:v>0.52909175059921043</c:v>
                </c:pt>
                <c:pt idx="1">
                  <c:v>0.53208788810912244</c:v>
                </c:pt>
                <c:pt idx="2">
                  <c:v>0.53502584449930191</c:v>
                </c:pt>
                <c:pt idx="3">
                  <c:v>0.53790783639836792</c:v>
                </c:pt>
                <c:pt idx="4">
                  <c:v>0.54073595612310665</c:v>
                </c:pt>
                <c:pt idx="5">
                  <c:v>0.54351218080360475</c:v>
                </c:pt>
                <c:pt idx="6">
                  <c:v>0.54623838068616004</c:v>
                </c:pt>
                <c:pt idx="7">
                  <c:v>0.54891632670129942</c:v>
                </c:pt>
                <c:pt idx="8">
                  <c:v>0.55154769737360521</c:v>
                </c:pt>
                <c:pt idx="9">
                  <c:v>0.55413408514086737</c:v>
                </c:pt>
                <c:pt idx="10">
                  <c:v>0.55667700214213578</c:v>
                </c:pt>
                <c:pt idx="11">
                  <c:v>0.55917788552735392</c:v>
                </c:pt>
                <c:pt idx="12">
                  <c:v>0.56163810233525435</c:v>
                </c:pt>
                <c:pt idx="13">
                  <c:v>0.56405895398097083</c:v>
                </c:pt>
                <c:pt idx="14">
                  <c:v>0.56644168039025034</c:v>
                </c:pt>
                <c:pt idx="15">
                  <c:v>0.56878746381314182</c:v>
                </c:pt>
                <c:pt idx="16">
                  <c:v>0.5710974323465301</c:v>
                </c:pt>
                <c:pt idx="17">
                  <c:v>0.57337266319178515</c:v>
                </c:pt>
                <c:pt idx="18">
                  <c:v>0.57561418567107692</c:v>
                </c:pt>
                <c:pt idx="19">
                  <c:v>0.5778229840234973</c:v>
                </c:pt>
                <c:pt idx="20">
                  <c:v>0.57999999999999996</c:v>
                </c:pt>
                <c:pt idx="21">
                  <c:v>0.58214613527428294</c:v>
                </c:pt>
                <c:pt idx="22">
                  <c:v>0.58426225368506113</c:v>
                </c:pt>
                <c:pt idx="23">
                  <c:v>0.58634918332368358</c:v>
                </c:pt>
                <c:pt idx="24">
                  <c:v>0.58840771847972295</c:v>
                </c:pt>
                <c:pt idx="25">
                  <c:v>0.59043862145597581</c:v>
                </c:pt>
                <c:pt idx="26">
                  <c:v>0.59244262426325389</c:v>
                </c:pt>
                <c:pt idx="27">
                  <c:v>0.59442043020439428</c:v>
                </c:pt>
                <c:pt idx="28">
                  <c:v>0.59637271535606717</c:v>
                </c:pt>
                <c:pt idx="29">
                  <c:v>0.59830012995619231</c:v>
                </c:pt>
                <c:pt idx="30">
                  <c:v>0.60020329970409025</c:v>
                </c:pt>
                <c:pt idx="31">
                  <c:v>0.60208282697987192</c:v>
                </c:pt>
                <c:pt idx="32">
                  <c:v>0.60393929198901342</c:v>
                </c:pt>
                <c:pt idx="33">
                  <c:v>0.60577325383755731</c:v>
                </c:pt>
                <c:pt idx="34">
                  <c:v>0.60758525154292542</c:v>
                </c:pt>
                <c:pt idx="35">
                  <c:v>0.60937580498491695</c:v>
                </c:pt>
                <c:pt idx="36">
                  <c:v>0.61114541580108761</c:v>
                </c:pt>
                <c:pt idx="37">
                  <c:v>0.61289456823037036</c:v>
                </c:pt>
                <c:pt idx="38">
                  <c:v>0.61462372990848468</c:v>
                </c:pt>
                <c:pt idx="39">
                  <c:v>0.61633335261840472</c:v>
                </c:pt>
                <c:pt idx="40">
                  <c:v>0.61802387299890116</c:v>
                </c:pt>
                <c:pt idx="41">
                  <c:v>0.61969571321393135</c:v>
                </c:pt>
                <c:pt idx="42">
                  <c:v>0.62134928158545177</c:v>
                </c:pt>
                <c:pt idx="43">
                  <c:v>0.62298497319201962</c:v>
                </c:pt>
                <c:pt idx="44">
                  <c:v>0.6246031704353836</c:v>
                </c:pt>
              </c:numCache>
            </c:numRef>
          </c:yVal>
          <c:smooth val="1"/>
          <c:extLst>
            <c:ext xmlns:c16="http://schemas.microsoft.com/office/drawing/2014/chart" uri="{C3380CC4-5D6E-409C-BE32-E72D297353CC}">
              <c16:uniqueId val="{00000002-5D27-41C8-8AAA-D7475316D66A}"/>
            </c:ext>
          </c:extLst>
        </c:ser>
        <c:dLbls>
          <c:showLegendKey val="0"/>
          <c:showVal val="0"/>
          <c:showCatName val="0"/>
          <c:showSerName val="0"/>
          <c:showPercent val="0"/>
          <c:showBubbleSize val="0"/>
        </c:dLbls>
        <c:axId val="366655816"/>
        <c:axId val="366647616"/>
      </c:scatterChart>
      <c:valAx>
        <c:axId val="366655816"/>
        <c:scaling>
          <c:orientation val="minMax"/>
          <c:min val="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Age(Years)</a:t>
                </a:r>
              </a:p>
            </c:rich>
          </c:tx>
          <c:layout>
            <c:manualLayout>
              <c:xMode val="edge"/>
              <c:yMode val="edge"/>
              <c:x val="0.8031552382339594"/>
              <c:y val="0.92310021175462198"/>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647616"/>
        <c:crosses val="autoZero"/>
        <c:crossBetween val="midCat"/>
      </c:valAx>
      <c:valAx>
        <c:axId val="366647616"/>
        <c:scaling>
          <c:orientation val="minMax"/>
          <c:min val="0.3500000000000000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Density (dry ton/m3)</a:t>
                </a:r>
              </a:p>
            </c:rich>
          </c:tx>
          <c:layout>
            <c:manualLayout>
              <c:xMode val="edge"/>
              <c:yMode val="edge"/>
              <c:x val="1.0717275579850007E-2"/>
              <c:y val="0.18277537579838848"/>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655816"/>
        <c:crosses val="autoZero"/>
        <c:crossBetween val="midCat"/>
      </c:valAx>
      <c:spPr>
        <a:noFill/>
        <a:ln>
          <a:solidFill>
            <a:schemeClr val="accent1"/>
          </a:solidFill>
        </a:ln>
        <a:effectLst/>
      </c:spPr>
    </c:plotArea>
    <c:legend>
      <c:legendPos val="b"/>
      <c:layout>
        <c:manualLayout>
          <c:xMode val="edge"/>
          <c:yMode val="edge"/>
          <c:x val="0.20798765968456867"/>
          <c:y val="0.10670284380827418"/>
          <c:w val="0.66933305648228469"/>
          <c:h val="7.7882217847769039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After Digester Efficiency </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37736546872654"/>
          <c:y val="0.22124559433077531"/>
          <c:w val="0.75482520270745102"/>
          <c:h val="0.63979846466165324"/>
        </c:manualLayout>
      </c:layout>
      <c:scatterChart>
        <c:scatterStyle val="smoothMarker"/>
        <c:varyColors val="0"/>
        <c:ser>
          <c:idx val="0"/>
          <c:order val="0"/>
          <c:tx>
            <c:strRef>
              <c:f>Saligna!$S$4</c:f>
              <c:strCache>
                <c:ptCount val="1"/>
                <c:pt idx="0">
                  <c:v>Gen Mat 3</c:v>
                </c:pt>
              </c:strCache>
            </c:strRef>
          </c:tx>
          <c:spPr>
            <a:ln w="19050" cap="rnd">
              <a:solidFill>
                <a:schemeClr val="tx1">
                  <a:lumMod val="50000"/>
                  <a:lumOff val="50000"/>
                </a:schemeClr>
              </a:solidFill>
              <a:round/>
            </a:ln>
            <a:effectLst/>
          </c:spPr>
          <c:marker>
            <c:symbol val="none"/>
          </c:marker>
          <c:xVal>
            <c:numRef>
              <c:f>Saligna!$R$5:$R$49</c:f>
              <c:numCache>
                <c:formatCode>_(* #,##0.00_);_(* \(#,##0.00\);_(* "-"??_);_(@_)</c:formatCode>
                <c:ptCount val="45"/>
                <c:pt idx="0">
                  <c:v>5</c:v>
                </c:pt>
                <c:pt idx="1">
                  <c:v>5.0999999999999996</c:v>
                </c:pt>
                <c:pt idx="2">
                  <c:v>5.1999999999999993</c:v>
                </c:pt>
                <c:pt idx="3">
                  <c:v>5.2999999999999989</c:v>
                </c:pt>
                <c:pt idx="4">
                  <c:v>5.3999999999999986</c:v>
                </c:pt>
                <c:pt idx="5">
                  <c:v>5.5</c:v>
                </c:pt>
                <c:pt idx="6">
                  <c:v>5.6</c:v>
                </c:pt>
                <c:pt idx="7">
                  <c:v>5.7</c:v>
                </c:pt>
                <c:pt idx="8">
                  <c:v>5.8</c:v>
                </c:pt>
                <c:pt idx="9">
                  <c:v>5.9</c:v>
                </c:pt>
                <c:pt idx="10">
                  <c:v>6</c:v>
                </c:pt>
                <c:pt idx="11">
                  <c:v>6.1</c:v>
                </c:pt>
                <c:pt idx="12">
                  <c:v>6.2</c:v>
                </c:pt>
                <c:pt idx="13">
                  <c:v>6.3</c:v>
                </c:pt>
                <c:pt idx="14">
                  <c:v>6.4</c:v>
                </c:pt>
                <c:pt idx="15">
                  <c:v>6.5</c:v>
                </c:pt>
                <c:pt idx="16">
                  <c:v>6.6</c:v>
                </c:pt>
                <c:pt idx="17">
                  <c:v>6.7</c:v>
                </c:pt>
                <c:pt idx="18">
                  <c:v>6.8</c:v>
                </c:pt>
                <c:pt idx="19">
                  <c:v>6.9</c:v>
                </c:pt>
                <c:pt idx="20">
                  <c:v>7</c:v>
                </c:pt>
                <c:pt idx="21">
                  <c:v>7.1</c:v>
                </c:pt>
                <c:pt idx="22">
                  <c:v>7.2</c:v>
                </c:pt>
                <c:pt idx="23">
                  <c:v>7.3</c:v>
                </c:pt>
                <c:pt idx="24">
                  <c:v>7.4</c:v>
                </c:pt>
                <c:pt idx="25">
                  <c:v>7.5</c:v>
                </c:pt>
                <c:pt idx="26">
                  <c:v>7.6</c:v>
                </c:pt>
                <c:pt idx="27">
                  <c:v>7.7</c:v>
                </c:pt>
                <c:pt idx="28">
                  <c:v>7.8</c:v>
                </c:pt>
                <c:pt idx="29">
                  <c:v>7.9</c:v>
                </c:pt>
                <c:pt idx="30">
                  <c:v>8</c:v>
                </c:pt>
                <c:pt idx="31">
                  <c:v>8.1</c:v>
                </c:pt>
                <c:pt idx="32">
                  <c:v>8.1999999999999993</c:v>
                </c:pt>
                <c:pt idx="33">
                  <c:v>8.3000000000000007</c:v>
                </c:pt>
                <c:pt idx="34">
                  <c:v>8.4</c:v>
                </c:pt>
                <c:pt idx="35">
                  <c:v>8.5</c:v>
                </c:pt>
                <c:pt idx="36">
                  <c:v>8.6</c:v>
                </c:pt>
                <c:pt idx="37">
                  <c:v>8.6999999999999993</c:v>
                </c:pt>
                <c:pt idx="38">
                  <c:v>8.8000000000000007</c:v>
                </c:pt>
                <c:pt idx="39">
                  <c:v>8.9</c:v>
                </c:pt>
                <c:pt idx="40">
                  <c:v>9</c:v>
                </c:pt>
                <c:pt idx="41">
                  <c:v>9.1</c:v>
                </c:pt>
                <c:pt idx="42">
                  <c:v>9.1999999999999993</c:v>
                </c:pt>
                <c:pt idx="43">
                  <c:v>9.3000000000000007</c:v>
                </c:pt>
                <c:pt idx="44">
                  <c:v>9.4</c:v>
                </c:pt>
              </c:numCache>
            </c:numRef>
          </c:xVal>
          <c:yVal>
            <c:numRef>
              <c:f>Saligna!$S$5:$S$49</c:f>
              <c:numCache>
                <c:formatCode>_(* #,##0.0000_);_(* \(#,##0.0000\);_(* "-"??_);_(@_)</c:formatCode>
                <c:ptCount val="45"/>
                <c:pt idx="0">
                  <c:v>0.20366482798064439</c:v>
                </c:pt>
                <c:pt idx="1">
                  <c:v>0.20479717361526109</c:v>
                </c:pt>
                <c:pt idx="2">
                  <c:v>0.20641422481241586</c:v>
                </c:pt>
                <c:pt idx="3">
                  <c:v>0.2080004731536618</c:v>
                </c:pt>
                <c:pt idx="4">
                  <c:v>0.20902403991158564</c:v>
                </c:pt>
                <c:pt idx="5">
                  <c:v>0.21054818726117916</c:v>
                </c:pt>
                <c:pt idx="6">
                  <c:v>0.21204487099670197</c:v>
                </c:pt>
                <c:pt idx="7">
                  <c:v>0.21351506335901349</c:v>
                </c:pt>
                <c:pt idx="8">
                  <c:v>0.21441151908178635</c:v>
                </c:pt>
                <c:pt idx="9">
                  <c:v>0.21582782502313907</c:v>
                </c:pt>
                <c:pt idx="10">
                  <c:v>0.21722032637303368</c:v>
                </c:pt>
                <c:pt idx="11">
                  <c:v>0.21858981011477915</c:v>
                </c:pt>
                <c:pt idx="12">
                  <c:v>0.21937473149551606</c:v>
                </c:pt>
                <c:pt idx="13">
                  <c:v>0.22069700066440642</c:v>
                </c:pt>
                <c:pt idx="14">
                  <c:v>0.2219984458291549</c:v>
                </c:pt>
                <c:pt idx="15">
                  <c:v>0.22327971273473823</c:v>
                </c:pt>
                <c:pt idx="16">
                  <c:v>0.22396588114238977</c:v>
                </c:pt>
                <c:pt idx="17">
                  <c:v>0.22520542690688472</c:v>
                </c:pt>
                <c:pt idx="18">
                  <c:v>0.22642660835360287</c:v>
                </c:pt>
                <c:pt idx="19">
                  <c:v>0.2276299616960015</c:v>
                </c:pt>
                <c:pt idx="20">
                  <c:v>0.22822800000000018</c:v>
                </c:pt>
                <c:pt idx="21">
                  <c:v>0.22939420990804557</c:v>
                </c:pt>
                <c:pt idx="22">
                  <c:v>0.23054410865246242</c:v>
                </c:pt>
                <c:pt idx="23">
                  <c:v>0.23167814621808983</c:v>
                </c:pt>
                <c:pt idx="24">
                  <c:v>0.23279675422188162</c:v>
                </c:pt>
                <c:pt idx="25">
                  <c:v>0.23329773282913907</c:v>
                </c:pt>
                <c:pt idx="26">
                  <c:v>0.23438390235068379</c:v>
                </c:pt>
                <c:pt idx="27">
                  <c:v>0.23545587317078195</c:v>
                </c:pt>
                <c:pt idx="28">
                  <c:v>0.23651401172298867</c:v>
                </c:pt>
                <c:pt idx="29">
                  <c:v>0.23755867043625647</c:v>
                </c:pt>
                <c:pt idx="30">
                  <c:v>0.23797390382003142</c:v>
                </c:pt>
                <c:pt idx="31">
                  <c:v>0.23898997626531904</c:v>
                </c:pt>
                <c:pt idx="32">
                  <c:v>0.23999358124926093</c:v>
                </c:pt>
                <c:pt idx="33">
                  <c:v>0.24098502102458369</c:v>
                </c:pt>
                <c:pt idx="34">
                  <c:v>0.2419645869841057</c:v>
                </c:pt>
                <c:pt idx="35">
                  <c:v>0.24293256017484632</c:v>
                </c:pt>
                <c:pt idx="36">
                  <c:v>0.24325760819994674</c:v>
                </c:pt>
                <c:pt idx="37">
                  <c:v>0.24420075118981599</c:v>
                </c:pt>
                <c:pt idx="38">
                  <c:v>0.24513311516665517</c:v>
                </c:pt>
                <c:pt idx="39">
                  <c:v>0.24605494373184406</c:v>
                </c:pt>
                <c:pt idx="40">
                  <c:v>0.24696647232100774</c:v>
                </c:pt>
                <c:pt idx="41">
                  <c:v>0.24786792856495202</c:v>
                </c:pt>
                <c:pt idx="42">
                  <c:v>0.24811364363665622</c:v>
                </c:pt>
                <c:pt idx="43">
                  <c:v>0.2489933185826684</c:v>
                </c:pt>
                <c:pt idx="44">
                  <c:v>0.24986358506014958</c:v>
                </c:pt>
              </c:numCache>
            </c:numRef>
          </c:yVal>
          <c:smooth val="1"/>
          <c:extLst>
            <c:ext xmlns:c16="http://schemas.microsoft.com/office/drawing/2014/chart" uri="{C3380CC4-5D6E-409C-BE32-E72D297353CC}">
              <c16:uniqueId val="{00000000-DC15-4B23-87F2-CCC54629D226}"/>
            </c:ext>
          </c:extLst>
        </c:ser>
        <c:ser>
          <c:idx val="1"/>
          <c:order val="1"/>
          <c:tx>
            <c:strRef>
              <c:f>Saligna!$T$4</c:f>
              <c:strCache>
                <c:ptCount val="1"/>
                <c:pt idx="0">
                  <c:v>Gen Mat 2</c:v>
                </c:pt>
              </c:strCache>
            </c:strRef>
          </c:tx>
          <c:spPr>
            <a:ln w="19050" cap="rnd">
              <a:solidFill>
                <a:schemeClr val="accent2"/>
              </a:solidFill>
              <a:round/>
            </a:ln>
            <a:effectLst/>
          </c:spPr>
          <c:marker>
            <c:symbol val="none"/>
          </c:marker>
          <c:xVal>
            <c:numRef>
              <c:f>Saligna!$R$5:$R$49</c:f>
              <c:numCache>
                <c:formatCode>_(* #,##0.00_);_(* \(#,##0.00\);_(* "-"??_);_(@_)</c:formatCode>
                <c:ptCount val="45"/>
                <c:pt idx="0">
                  <c:v>5</c:v>
                </c:pt>
                <c:pt idx="1">
                  <c:v>5.0999999999999996</c:v>
                </c:pt>
                <c:pt idx="2">
                  <c:v>5.1999999999999993</c:v>
                </c:pt>
                <c:pt idx="3">
                  <c:v>5.2999999999999989</c:v>
                </c:pt>
                <c:pt idx="4">
                  <c:v>5.3999999999999986</c:v>
                </c:pt>
                <c:pt idx="5">
                  <c:v>5.5</c:v>
                </c:pt>
                <c:pt idx="6">
                  <c:v>5.6</c:v>
                </c:pt>
                <c:pt idx="7">
                  <c:v>5.7</c:v>
                </c:pt>
                <c:pt idx="8">
                  <c:v>5.8</c:v>
                </c:pt>
                <c:pt idx="9">
                  <c:v>5.9</c:v>
                </c:pt>
                <c:pt idx="10">
                  <c:v>6</c:v>
                </c:pt>
                <c:pt idx="11">
                  <c:v>6.1</c:v>
                </c:pt>
                <c:pt idx="12">
                  <c:v>6.2</c:v>
                </c:pt>
                <c:pt idx="13">
                  <c:v>6.3</c:v>
                </c:pt>
                <c:pt idx="14">
                  <c:v>6.4</c:v>
                </c:pt>
                <c:pt idx="15">
                  <c:v>6.5</c:v>
                </c:pt>
                <c:pt idx="16">
                  <c:v>6.6</c:v>
                </c:pt>
                <c:pt idx="17">
                  <c:v>6.7</c:v>
                </c:pt>
                <c:pt idx="18">
                  <c:v>6.8</c:v>
                </c:pt>
                <c:pt idx="19">
                  <c:v>6.9</c:v>
                </c:pt>
                <c:pt idx="20">
                  <c:v>7</c:v>
                </c:pt>
                <c:pt idx="21">
                  <c:v>7.1</c:v>
                </c:pt>
                <c:pt idx="22">
                  <c:v>7.2</c:v>
                </c:pt>
                <c:pt idx="23">
                  <c:v>7.3</c:v>
                </c:pt>
                <c:pt idx="24">
                  <c:v>7.4</c:v>
                </c:pt>
                <c:pt idx="25">
                  <c:v>7.5</c:v>
                </c:pt>
                <c:pt idx="26">
                  <c:v>7.6</c:v>
                </c:pt>
                <c:pt idx="27">
                  <c:v>7.7</c:v>
                </c:pt>
                <c:pt idx="28">
                  <c:v>7.8</c:v>
                </c:pt>
                <c:pt idx="29">
                  <c:v>7.9</c:v>
                </c:pt>
                <c:pt idx="30">
                  <c:v>8</c:v>
                </c:pt>
                <c:pt idx="31">
                  <c:v>8.1</c:v>
                </c:pt>
                <c:pt idx="32">
                  <c:v>8.1999999999999993</c:v>
                </c:pt>
                <c:pt idx="33">
                  <c:v>8.3000000000000007</c:v>
                </c:pt>
                <c:pt idx="34">
                  <c:v>8.4</c:v>
                </c:pt>
                <c:pt idx="35">
                  <c:v>8.5</c:v>
                </c:pt>
                <c:pt idx="36">
                  <c:v>8.6</c:v>
                </c:pt>
                <c:pt idx="37">
                  <c:v>8.6999999999999993</c:v>
                </c:pt>
                <c:pt idx="38">
                  <c:v>8.8000000000000007</c:v>
                </c:pt>
                <c:pt idx="39">
                  <c:v>8.9</c:v>
                </c:pt>
                <c:pt idx="40">
                  <c:v>9</c:v>
                </c:pt>
                <c:pt idx="41">
                  <c:v>9.1</c:v>
                </c:pt>
                <c:pt idx="42">
                  <c:v>9.1999999999999993</c:v>
                </c:pt>
                <c:pt idx="43">
                  <c:v>9.3000000000000007</c:v>
                </c:pt>
                <c:pt idx="44">
                  <c:v>9.4</c:v>
                </c:pt>
              </c:numCache>
            </c:numRef>
          </c:xVal>
          <c:yVal>
            <c:numRef>
              <c:f>Saligna!$T$5:$T$49</c:f>
              <c:numCache>
                <c:formatCode>_(* #,##0.0000_);_(* \(#,##0.0000\);_(* "-"??_);_(@_)</c:formatCode>
                <c:ptCount val="45"/>
                <c:pt idx="0">
                  <c:v>0.24277900037393341</c:v>
                </c:pt>
                <c:pt idx="1">
                  <c:v>0.24376578926843909</c:v>
                </c:pt>
                <c:pt idx="2">
                  <c:v>0.24534993535402386</c:v>
                </c:pt>
                <c:pt idx="3">
                  <c:v>0.24690390538600027</c:v>
                </c:pt>
                <c:pt idx="4">
                  <c:v>0.24778379720300703</c:v>
                </c:pt>
                <c:pt idx="5">
                  <c:v>0.24927685083617898</c:v>
                </c:pt>
                <c:pt idx="6">
                  <c:v>0.25074300113301717</c:v>
                </c:pt>
                <c:pt idx="7">
                  <c:v>0.25218320049995913</c:v>
                </c:pt>
                <c:pt idx="8">
                  <c:v>0.25293818487120218</c:v>
                </c:pt>
                <c:pt idx="9">
                  <c:v>0.25432552326956154</c:v>
                </c:pt>
                <c:pt idx="10">
                  <c:v>0.25568954394904198</c:v>
                </c:pt>
                <c:pt idx="11">
                  <c:v>0.25703101779687298</c:v>
                </c:pt>
                <c:pt idx="12">
                  <c:v>0.25767638474936139</c:v>
                </c:pt>
                <c:pt idx="13">
                  <c:v>0.25897154037981973</c:v>
                </c:pt>
                <c:pt idx="14">
                  <c:v>0.26024629900878427</c:v>
                </c:pt>
                <c:pt idx="15">
                  <c:v>0.26150129314003123</c:v>
                </c:pt>
                <c:pt idx="16">
                  <c:v>0.26204958990010885</c:v>
                </c:pt>
                <c:pt idx="17">
                  <c:v>0.26326365307913696</c:v>
                </c:pt>
                <c:pt idx="18">
                  <c:v>0.26445972947408702</c:v>
                </c:pt>
                <c:pt idx="19">
                  <c:v>0.26563834427493854</c:v>
                </c:pt>
                <c:pt idx="20">
                  <c:v>0.26610000000000039</c:v>
                </c:pt>
                <c:pt idx="21">
                  <c:v>0.26724217319297383</c:v>
                </c:pt>
                <c:pt idx="22">
                  <c:v>0.26836837141118997</c:v>
                </c:pt>
                <c:pt idx="23">
                  <c:v>0.26947903536486478</c:v>
                </c:pt>
                <c:pt idx="24">
                  <c:v>0.27057458777490889</c:v>
                </c:pt>
                <c:pt idx="25">
                  <c:v>0.27094082026883232</c:v>
                </c:pt>
                <c:pt idx="26">
                  <c:v>0.27200454495893556</c:v>
                </c:pt>
                <c:pt idx="27">
                  <c:v>0.27305436435249297</c:v>
                </c:pt>
                <c:pt idx="28">
                  <c:v>0.27409063731100097</c:v>
                </c:pt>
                <c:pt idx="29">
                  <c:v>0.27511370898074738</c:v>
                </c:pt>
                <c:pt idx="30">
                  <c:v>0.27539562686334579</c:v>
                </c:pt>
                <c:pt idx="31">
                  <c:v>0.27639064860314472</c:v>
                </c:pt>
                <c:pt idx="32">
                  <c:v>0.27737346117898426</c:v>
                </c:pt>
                <c:pt idx="33">
                  <c:v>0.27834436058160328</c:v>
                </c:pt>
                <c:pt idx="34">
                  <c:v>0.27930363216682513</c:v>
                </c:pt>
                <c:pt idx="35">
                  <c:v>0.28025155115901546</c:v>
                </c:pt>
                <c:pt idx="36">
                  <c:v>0.28044477954297481</c:v>
                </c:pt>
                <c:pt idx="37">
                  <c:v>0.2813683320256361</c:v>
                </c:pt>
                <c:pt idx="38">
                  <c:v>0.28228132939168038</c:v>
                </c:pt>
                <c:pt idx="39">
                  <c:v>0.28318401018251815</c:v>
                </c:pt>
                <c:pt idx="40">
                  <c:v>0.28407660494342024</c:v>
                </c:pt>
                <c:pt idx="41">
                  <c:v>0.28495933657695621</c:v>
                </c:pt>
                <c:pt idx="42">
                  <c:v>0.28507453168289937</c:v>
                </c:pt>
                <c:pt idx="43">
                  <c:v>0.28593588688291799</c:v>
                </c:pt>
                <c:pt idx="44">
                  <c:v>0.28678802955127347</c:v>
                </c:pt>
              </c:numCache>
            </c:numRef>
          </c:yVal>
          <c:smooth val="1"/>
          <c:extLst>
            <c:ext xmlns:c16="http://schemas.microsoft.com/office/drawing/2014/chart" uri="{C3380CC4-5D6E-409C-BE32-E72D297353CC}">
              <c16:uniqueId val="{00000001-DC15-4B23-87F2-CCC54629D226}"/>
            </c:ext>
          </c:extLst>
        </c:ser>
        <c:ser>
          <c:idx val="2"/>
          <c:order val="2"/>
          <c:tx>
            <c:strRef>
              <c:f>Saligna!$U$4</c:f>
              <c:strCache>
                <c:ptCount val="1"/>
                <c:pt idx="0">
                  <c:v>Gen Mat 1</c:v>
                </c:pt>
              </c:strCache>
            </c:strRef>
          </c:tx>
          <c:spPr>
            <a:ln w="19050" cap="rnd">
              <a:solidFill>
                <a:schemeClr val="accent1"/>
              </a:solidFill>
              <a:round/>
            </a:ln>
            <a:effectLst/>
          </c:spPr>
          <c:marker>
            <c:symbol val="none"/>
          </c:marker>
          <c:xVal>
            <c:numRef>
              <c:f>Saligna!$R$5:$R$49</c:f>
              <c:numCache>
                <c:formatCode>_(* #,##0.00_);_(* \(#,##0.00\);_(* "-"??_);_(@_)</c:formatCode>
                <c:ptCount val="45"/>
                <c:pt idx="0">
                  <c:v>5</c:v>
                </c:pt>
                <c:pt idx="1">
                  <c:v>5.0999999999999996</c:v>
                </c:pt>
                <c:pt idx="2">
                  <c:v>5.1999999999999993</c:v>
                </c:pt>
                <c:pt idx="3">
                  <c:v>5.2999999999999989</c:v>
                </c:pt>
                <c:pt idx="4">
                  <c:v>5.3999999999999986</c:v>
                </c:pt>
                <c:pt idx="5">
                  <c:v>5.5</c:v>
                </c:pt>
                <c:pt idx="6">
                  <c:v>5.6</c:v>
                </c:pt>
                <c:pt idx="7">
                  <c:v>5.7</c:v>
                </c:pt>
                <c:pt idx="8">
                  <c:v>5.8</c:v>
                </c:pt>
                <c:pt idx="9">
                  <c:v>5.9</c:v>
                </c:pt>
                <c:pt idx="10">
                  <c:v>6</c:v>
                </c:pt>
                <c:pt idx="11">
                  <c:v>6.1</c:v>
                </c:pt>
                <c:pt idx="12">
                  <c:v>6.2</c:v>
                </c:pt>
                <c:pt idx="13">
                  <c:v>6.3</c:v>
                </c:pt>
                <c:pt idx="14">
                  <c:v>6.4</c:v>
                </c:pt>
                <c:pt idx="15">
                  <c:v>6.5</c:v>
                </c:pt>
                <c:pt idx="16">
                  <c:v>6.6</c:v>
                </c:pt>
                <c:pt idx="17">
                  <c:v>6.7</c:v>
                </c:pt>
                <c:pt idx="18">
                  <c:v>6.8</c:v>
                </c:pt>
                <c:pt idx="19">
                  <c:v>6.9</c:v>
                </c:pt>
                <c:pt idx="20">
                  <c:v>7</c:v>
                </c:pt>
                <c:pt idx="21">
                  <c:v>7.1</c:v>
                </c:pt>
                <c:pt idx="22">
                  <c:v>7.2</c:v>
                </c:pt>
                <c:pt idx="23">
                  <c:v>7.3</c:v>
                </c:pt>
                <c:pt idx="24">
                  <c:v>7.4</c:v>
                </c:pt>
                <c:pt idx="25">
                  <c:v>7.5</c:v>
                </c:pt>
                <c:pt idx="26">
                  <c:v>7.6</c:v>
                </c:pt>
                <c:pt idx="27">
                  <c:v>7.7</c:v>
                </c:pt>
                <c:pt idx="28">
                  <c:v>7.8</c:v>
                </c:pt>
                <c:pt idx="29">
                  <c:v>7.9</c:v>
                </c:pt>
                <c:pt idx="30">
                  <c:v>8</c:v>
                </c:pt>
                <c:pt idx="31">
                  <c:v>8.1</c:v>
                </c:pt>
                <c:pt idx="32">
                  <c:v>8.1999999999999993</c:v>
                </c:pt>
                <c:pt idx="33">
                  <c:v>8.3000000000000007</c:v>
                </c:pt>
                <c:pt idx="34">
                  <c:v>8.4</c:v>
                </c:pt>
                <c:pt idx="35">
                  <c:v>8.5</c:v>
                </c:pt>
                <c:pt idx="36">
                  <c:v>8.6</c:v>
                </c:pt>
                <c:pt idx="37">
                  <c:v>8.6999999999999993</c:v>
                </c:pt>
                <c:pt idx="38">
                  <c:v>8.8000000000000007</c:v>
                </c:pt>
                <c:pt idx="39">
                  <c:v>8.9</c:v>
                </c:pt>
                <c:pt idx="40">
                  <c:v>9</c:v>
                </c:pt>
                <c:pt idx="41">
                  <c:v>9.1</c:v>
                </c:pt>
                <c:pt idx="42">
                  <c:v>9.1999999999999993</c:v>
                </c:pt>
                <c:pt idx="43">
                  <c:v>9.3000000000000007</c:v>
                </c:pt>
                <c:pt idx="44">
                  <c:v>9.4</c:v>
                </c:pt>
              </c:numCache>
            </c:numRef>
          </c:xVal>
          <c:yVal>
            <c:numRef>
              <c:f>Saligna!$U$5:$U$49</c:f>
              <c:numCache>
                <c:formatCode>_(* #,##0.0000_);_(* \(#,##0.0000\);_(* "-"??_);_(@_)</c:formatCode>
                <c:ptCount val="45"/>
                <c:pt idx="0">
                  <c:v>0.28010117276722246</c:v>
                </c:pt>
                <c:pt idx="1">
                  <c:v>0.28094240492161715</c:v>
                </c:pt>
                <c:pt idx="2">
                  <c:v>0.28249364589563192</c:v>
                </c:pt>
                <c:pt idx="3">
                  <c:v>0.28401533761833875</c:v>
                </c:pt>
                <c:pt idx="4">
                  <c:v>0.28475155449442846</c:v>
                </c:pt>
                <c:pt idx="5">
                  <c:v>0.28621351441117876</c:v>
                </c:pt>
                <c:pt idx="6">
                  <c:v>0.28764913126933239</c:v>
                </c:pt>
                <c:pt idx="7">
                  <c:v>0.2890593376409048</c:v>
                </c:pt>
                <c:pt idx="8">
                  <c:v>0.28967285066061799</c:v>
                </c:pt>
                <c:pt idx="9">
                  <c:v>0.2910312215159841</c:v>
                </c:pt>
                <c:pt idx="10">
                  <c:v>0.29236676152505026</c:v>
                </c:pt>
                <c:pt idx="11">
                  <c:v>0.29368022547896683</c:v>
                </c:pt>
                <c:pt idx="12">
                  <c:v>0.29418603800320681</c:v>
                </c:pt>
                <c:pt idx="13">
                  <c:v>0.29545408009523311</c:v>
                </c:pt>
                <c:pt idx="14">
                  <c:v>0.29670215218841373</c:v>
                </c:pt>
                <c:pt idx="15">
                  <c:v>0.29793087354532427</c:v>
                </c:pt>
                <c:pt idx="16">
                  <c:v>0.29834129865782794</c:v>
                </c:pt>
                <c:pt idx="17">
                  <c:v>0.29952987925138919</c:v>
                </c:pt>
                <c:pt idx="18">
                  <c:v>0.30070085059457119</c:v>
                </c:pt>
                <c:pt idx="19">
                  <c:v>0.3018547268538756</c:v>
                </c:pt>
                <c:pt idx="20">
                  <c:v>0.30218000000000061</c:v>
                </c:pt>
                <c:pt idx="21">
                  <c:v>0.30329813647790205</c:v>
                </c:pt>
                <c:pt idx="22">
                  <c:v>0.30440063416991753</c:v>
                </c:pt>
                <c:pt idx="23">
                  <c:v>0.30548792451163981</c:v>
                </c:pt>
                <c:pt idx="24">
                  <c:v>0.30656042132793632</c:v>
                </c:pt>
                <c:pt idx="25">
                  <c:v>0.30679190770852571</c:v>
                </c:pt>
                <c:pt idx="26">
                  <c:v>0.30783318756718742</c:v>
                </c:pt>
                <c:pt idx="27">
                  <c:v>0.30886085553420395</c:v>
                </c:pt>
                <c:pt idx="28">
                  <c:v>0.30987526289901318</c:v>
                </c:pt>
                <c:pt idx="29">
                  <c:v>0.31087674752523825</c:v>
                </c:pt>
                <c:pt idx="30">
                  <c:v>0.31102534990666031</c:v>
                </c:pt>
                <c:pt idx="31">
                  <c:v>0.31199932094097038</c:v>
                </c:pt>
                <c:pt idx="32">
                  <c:v>0.31296134110870749</c:v>
                </c:pt>
                <c:pt idx="33">
                  <c:v>0.31391170013862296</c:v>
                </c:pt>
                <c:pt idx="34">
                  <c:v>0.31485067734954469</c:v>
                </c:pt>
                <c:pt idx="35">
                  <c:v>0.31577854214318468</c:v>
                </c:pt>
                <c:pt idx="36">
                  <c:v>0.31669555446812436</c:v>
                </c:pt>
                <c:pt idx="37">
                  <c:v>0.31760196525697865</c:v>
                </c:pt>
                <c:pt idx="38">
                  <c:v>0.31849801683857754</c:v>
                </c:pt>
                <c:pt idx="39">
                  <c:v>0.3193839433268581</c:v>
                </c:pt>
                <c:pt idx="40">
                  <c:v>0.32025997098803133</c:v>
                </c:pt>
                <c:pt idx="41">
                  <c:v>0.32112631858745999</c:v>
                </c:pt>
                <c:pt idx="42">
                  <c:v>0.32198319771758188</c:v>
                </c:pt>
                <c:pt idx="43">
                  <c:v>0.3228308131081053</c:v>
                </c:pt>
                <c:pt idx="44">
                  <c:v>0.32366936291961657</c:v>
                </c:pt>
              </c:numCache>
            </c:numRef>
          </c:yVal>
          <c:smooth val="1"/>
          <c:extLst>
            <c:ext xmlns:c16="http://schemas.microsoft.com/office/drawing/2014/chart" uri="{C3380CC4-5D6E-409C-BE32-E72D297353CC}">
              <c16:uniqueId val="{00000002-DC15-4B23-87F2-CCC54629D226}"/>
            </c:ext>
          </c:extLst>
        </c:ser>
        <c:dLbls>
          <c:showLegendKey val="0"/>
          <c:showVal val="0"/>
          <c:showCatName val="0"/>
          <c:showSerName val="0"/>
          <c:showPercent val="0"/>
          <c:showBubbleSize val="0"/>
        </c:dLbls>
        <c:axId val="366665656"/>
        <c:axId val="366666312"/>
      </c:scatterChart>
      <c:valAx>
        <c:axId val="366665656"/>
        <c:scaling>
          <c:orientation val="minMax"/>
          <c:min val="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Age(years)</a:t>
                </a:r>
              </a:p>
            </c:rich>
          </c:tx>
          <c:layout>
            <c:manualLayout>
              <c:xMode val="edge"/>
              <c:yMode val="edge"/>
              <c:x val="0.78524315658668908"/>
              <c:y val="0.91641468725088215"/>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666312"/>
        <c:crosses val="autoZero"/>
        <c:crossBetween val="midCat"/>
      </c:valAx>
      <c:valAx>
        <c:axId val="366666312"/>
        <c:scaling>
          <c:orientation val="minMax"/>
          <c:max val="0.33000000000000007"/>
          <c:min val="0.1900000000000000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baseline="0"/>
                  <a:t> (dry ton pulp/wood m3)</a:t>
                </a:r>
                <a:endParaRPr lang="en-US" sz="1200" b="1"/>
              </a:p>
            </c:rich>
          </c:tx>
          <c:layout>
            <c:manualLayout>
              <c:xMode val="edge"/>
              <c:yMode val="edge"/>
              <c:x val="1.8874281784746989E-2"/>
              <c:y val="0.22897474951370794"/>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665656"/>
        <c:crosses val="autoZero"/>
        <c:crossBetween val="midCat"/>
      </c:valAx>
      <c:spPr>
        <a:noFill/>
        <a:ln>
          <a:noFill/>
        </a:ln>
        <a:effectLst/>
      </c:spPr>
    </c:plotArea>
    <c:legend>
      <c:legendPos val="b"/>
      <c:layout>
        <c:manualLayout>
          <c:xMode val="edge"/>
          <c:yMode val="edge"/>
          <c:x val="0.22660560372967697"/>
          <c:y val="0.11316489324159895"/>
          <c:w val="0.6693331985878046"/>
          <c:h val="7.8004086436880726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Initial</a:t>
            </a:r>
            <a:r>
              <a:rPr lang="en-US" sz="1600" b="1" baseline="0"/>
              <a:t> Area</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16495889991153"/>
          <c:y val="0.17171296296296296"/>
          <c:w val="0.81227951025895784"/>
          <c:h val="0.68920095192373565"/>
        </c:manualLayout>
      </c:layout>
      <c:barChart>
        <c:barDir val="col"/>
        <c:grouping val="stacked"/>
        <c:varyColors val="0"/>
        <c:ser>
          <c:idx val="0"/>
          <c:order val="0"/>
          <c:tx>
            <c:v>GenMat 1</c:v>
          </c:tx>
          <c:spPr>
            <a:solidFill>
              <a:schemeClr val="accent1"/>
            </a:solidFill>
            <a:ln>
              <a:noFill/>
            </a:ln>
            <a:effectLst/>
          </c:spPr>
          <c:invertIfNegative val="0"/>
          <c:val>
            <c:numRef>
              <c:f>'Initial Area'!$K$3:$K$8</c:f>
              <c:numCache>
                <c:formatCode>_(* #,##0_);_(* \(#,##0\);_(* "-"??_);_(@_)</c:formatCode>
                <c:ptCount val="6"/>
                <c:pt idx="0">
                  <c:v>500</c:v>
                </c:pt>
                <c:pt idx="1">
                  <c:v>1000</c:v>
                </c:pt>
                <c:pt idx="2">
                  <c:v>1100</c:v>
                </c:pt>
                <c:pt idx="3">
                  <c:v>1000</c:v>
                </c:pt>
                <c:pt idx="4">
                  <c:v>500</c:v>
                </c:pt>
                <c:pt idx="5">
                  <c:v>800</c:v>
                </c:pt>
              </c:numCache>
            </c:numRef>
          </c:val>
          <c:extLst>
            <c:ext xmlns:c16="http://schemas.microsoft.com/office/drawing/2014/chart" uri="{C3380CC4-5D6E-409C-BE32-E72D297353CC}">
              <c16:uniqueId val="{00000000-DFFF-469F-858D-6DD042240DAD}"/>
            </c:ext>
          </c:extLst>
        </c:ser>
        <c:ser>
          <c:idx val="1"/>
          <c:order val="1"/>
          <c:tx>
            <c:v>Gen Mat 2</c:v>
          </c:tx>
          <c:spPr>
            <a:solidFill>
              <a:schemeClr val="accent2"/>
            </a:solidFill>
            <a:ln>
              <a:noFill/>
            </a:ln>
            <a:effectLst/>
          </c:spPr>
          <c:invertIfNegative val="0"/>
          <c:val>
            <c:numRef>
              <c:f>'Initial Area'!$L$3:$L$8</c:f>
              <c:numCache>
                <c:formatCode>_(* #,##0_);_(* \(#,##0\);_(* "-"??_);_(@_)</c:formatCode>
                <c:ptCount val="6"/>
                <c:pt idx="0">
                  <c:v>1200</c:v>
                </c:pt>
                <c:pt idx="1">
                  <c:v>1300</c:v>
                </c:pt>
                <c:pt idx="2">
                  <c:v>1700</c:v>
                </c:pt>
                <c:pt idx="3">
                  <c:v>1400</c:v>
                </c:pt>
                <c:pt idx="4">
                  <c:v>750</c:v>
                </c:pt>
                <c:pt idx="5">
                  <c:v>650</c:v>
                </c:pt>
              </c:numCache>
            </c:numRef>
          </c:val>
          <c:extLst>
            <c:ext xmlns:c16="http://schemas.microsoft.com/office/drawing/2014/chart" uri="{C3380CC4-5D6E-409C-BE32-E72D297353CC}">
              <c16:uniqueId val="{00000001-DFFF-469F-858D-6DD042240DAD}"/>
            </c:ext>
          </c:extLst>
        </c:ser>
        <c:ser>
          <c:idx val="2"/>
          <c:order val="2"/>
          <c:tx>
            <c:v>Gen Mat 3</c:v>
          </c:tx>
          <c:spPr>
            <a:solidFill>
              <a:schemeClr val="accent3"/>
            </a:solidFill>
            <a:ln>
              <a:noFill/>
            </a:ln>
            <a:effectLst/>
          </c:spPr>
          <c:invertIfNegative val="0"/>
          <c:val>
            <c:numRef>
              <c:f>'Initial Area'!$M$3:$M$8</c:f>
              <c:numCache>
                <c:formatCode>_(* #,##0_);_(* \(#,##0\);_(* "-"??_);_(@_)</c:formatCode>
                <c:ptCount val="6"/>
                <c:pt idx="0">
                  <c:v>2200</c:v>
                </c:pt>
                <c:pt idx="1">
                  <c:v>1900</c:v>
                </c:pt>
                <c:pt idx="2">
                  <c:v>1900</c:v>
                </c:pt>
                <c:pt idx="3">
                  <c:v>1800</c:v>
                </c:pt>
                <c:pt idx="4">
                  <c:v>900</c:v>
                </c:pt>
                <c:pt idx="5">
                  <c:v>800</c:v>
                </c:pt>
              </c:numCache>
            </c:numRef>
          </c:val>
          <c:extLst>
            <c:ext xmlns:c16="http://schemas.microsoft.com/office/drawing/2014/chart" uri="{C3380CC4-5D6E-409C-BE32-E72D297353CC}">
              <c16:uniqueId val="{00000002-DFFF-469F-858D-6DD042240DAD}"/>
            </c:ext>
          </c:extLst>
        </c:ser>
        <c:dLbls>
          <c:showLegendKey val="0"/>
          <c:showVal val="0"/>
          <c:showCatName val="0"/>
          <c:showSerName val="0"/>
          <c:showPercent val="0"/>
          <c:showBubbleSize val="0"/>
        </c:dLbls>
        <c:gapWidth val="75"/>
        <c:overlap val="100"/>
        <c:axId val="366650896"/>
        <c:axId val="366649912"/>
      </c:barChart>
      <c:catAx>
        <c:axId val="366650896"/>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Age (years)</a:t>
                </a:r>
              </a:p>
            </c:rich>
          </c:tx>
          <c:layout>
            <c:manualLayout>
              <c:xMode val="edge"/>
              <c:yMode val="edge"/>
              <c:x val="0.79790342591356866"/>
              <c:y val="0.9162954076207277"/>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66649912"/>
        <c:crosses val="autoZero"/>
        <c:auto val="1"/>
        <c:lblAlgn val="ctr"/>
        <c:lblOffset val="100"/>
        <c:noMultiLvlLbl val="0"/>
      </c:catAx>
      <c:valAx>
        <c:axId val="36664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Area (ha)</a:t>
                </a:r>
              </a:p>
            </c:rich>
          </c:tx>
          <c:layout>
            <c:manualLayout>
              <c:xMode val="edge"/>
              <c:yMode val="edge"/>
              <c:x val="2.4649178739663186E-3"/>
              <c:y val="0.15000387470646284"/>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66650896"/>
        <c:crosses val="autoZero"/>
        <c:crossBetween val="between"/>
      </c:valAx>
      <c:spPr>
        <a:noFill/>
        <a:ln>
          <a:noFill/>
        </a:ln>
        <a:effectLst/>
      </c:spPr>
    </c:plotArea>
    <c:legend>
      <c:legendPos val="b"/>
      <c:layout>
        <c:manualLayout>
          <c:xMode val="edge"/>
          <c:yMode val="edge"/>
          <c:x val="0.26243535942188018"/>
          <c:y val="0.10734319577428696"/>
          <c:w val="0.50351666493665692"/>
          <c:h val="7.6331717318137204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[Pulp Compromise.xlsx]GraphMatGen!PivotTable1</c:name>
    <c:fmtId val="1"/>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Forest Production per Genetic Material</a:t>
            </a:r>
          </a:p>
        </c:rich>
      </c:tx>
      <c:layout>
        <c:manualLayout>
          <c:xMode val="edge"/>
          <c:yMode val="edge"/>
          <c:x val="0.28615928452190736"/>
          <c:y val="3.6677424169274477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12414472291542"/>
          <c:y val="0.18666301302320468"/>
          <c:w val="0.84493967913189527"/>
          <c:h val="0.67374011235255771"/>
        </c:manualLayout>
      </c:layout>
      <c:barChart>
        <c:barDir val="col"/>
        <c:grouping val="stacked"/>
        <c:varyColors val="0"/>
        <c:ser>
          <c:idx val="0"/>
          <c:order val="0"/>
          <c:tx>
            <c:strRef>
              <c:f>GraphMatGen!$G$3:$G$4</c:f>
              <c:strCache>
                <c:ptCount val="1"/>
                <c:pt idx="0">
                  <c:v>1</c:v>
                </c:pt>
              </c:strCache>
            </c:strRef>
          </c:tx>
          <c:spPr>
            <a:solidFill>
              <a:schemeClr val="accent1"/>
            </a:solidFill>
            <a:ln>
              <a:noFill/>
            </a:ln>
            <a:effectLst/>
          </c:spPr>
          <c:invertIfNegative val="0"/>
          <c:cat>
            <c:strRef>
              <c:f>GraphMatGen!$F$5:$F$23</c:f>
              <c:strCach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strCache>
            </c:strRef>
          </c:cat>
          <c:val>
            <c:numRef>
              <c:f>GraphMatGen!$G$5:$G$23</c:f>
              <c:numCache>
                <c:formatCode>_(* #,##0_);_(* \(#,##0\);_(* "-"??_);_(@_)</c:formatCode>
                <c:ptCount val="19"/>
                <c:pt idx="0">
                  <c:v>239584.00000001199</c:v>
                </c:pt>
                <c:pt idx="1">
                  <c:v>222498.44377620399</c:v>
                </c:pt>
                <c:pt idx="2">
                  <c:v>278123.05472025502</c:v>
                </c:pt>
                <c:pt idx="3">
                  <c:v>263943.15329696098</c:v>
                </c:pt>
                <c:pt idx="4">
                  <c:v>237548.83796726499</c:v>
                </c:pt>
                <c:pt idx="5">
                  <c:v>213793.954170538</c:v>
                </c:pt>
                <c:pt idx="6">
                  <c:v>192414.55875348399</c:v>
                </c:pt>
                <c:pt idx="7">
                  <c:v>173173.10287813601</c:v>
                </c:pt>
                <c:pt idx="8">
                  <c:v>211740.495876753</c:v>
                </c:pt>
                <c:pt idx="9">
                  <c:v>208665.03118065899</c:v>
                </c:pt>
                <c:pt idx="10">
                  <c:v>187798.52806259299</c:v>
                </c:pt>
                <c:pt idx="11">
                  <c:v>169018.67525633401</c:v>
                </c:pt>
                <c:pt idx="12">
                  <c:v>152116.80773067399</c:v>
                </c:pt>
                <c:pt idx="13">
                  <c:v>165584.37284867899</c:v>
                </c:pt>
                <c:pt idx="14">
                  <c:v>206980.46606084899</c:v>
                </c:pt>
                <c:pt idx="15">
                  <c:v>186282.41945471001</c:v>
                </c:pt>
                <c:pt idx="16">
                  <c:v>208811.86671270599</c:v>
                </c:pt>
                <c:pt idx="17">
                  <c:v>187930.68004143599</c:v>
                </c:pt>
                <c:pt idx="18">
                  <c:v>169137.61203729201</c:v>
                </c:pt>
              </c:numCache>
            </c:numRef>
          </c:val>
          <c:extLst>
            <c:ext xmlns:c16="http://schemas.microsoft.com/office/drawing/2014/chart" uri="{C3380CC4-5D6E-409C-BE32-E72D297353CC}">
              <c16:uniqueId val="{00000000-2C28-4552-8A3D-BE071F91740B}"/>
            </c:ext>
          </c:extLst>
        </c:ser>
        <c:ser>
          <c:idx val="1"/>
          <c:order val="1"/>
          <c:tx>
            <c:strRef>
              <c:f>GraphMatGen!$H$3:$H$4</c:f>
              <c:strCache>
                <c:ptCount val="1"/>
                <c:pt idx="0">
                  <c:v>2</c:v>
                </c:pt>
              </c:strCache>
            </c:strRef>
          </c:tx>
          <c:spPr>
            <a:solidFill>
              <a:schemeClr val="accent2"/>
            </a:solidFill>
            <a:ln>
              <a:noFill/>
            </a:ln>
            <a:effectLst/>
          </c:spPr>
          <c:invertIfNegative val="0"/>
          <c:cat>
            <c:strRef>
              <c:f>GraphMatGen!$F$5:$F$23</c:f>
              <c:strCach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strCache>
            </c:strRef>
          </c:cat>
          <c:val>
            <c:numRef>
              <c:f>GraphMatGen!$H$5:$H$23</c:f>
              <c:numCache>
                <c:formatCode>_(* #,##0_);_(* \(#,##0\);_(* "-"??_);_(@_)</c:formatCode>
                <c:ptCount val="19"/>
                <c:pt idx="0">
                  <c:v>450187.5</c:v>
                </c:pt>
                <c:pt idx="1">
                  <c:v>431395.99999999901</c:v>
                </c:pt>
                <c:pt idx="2">
                  <c:v>389126.178518778</c:v>
                </c:pt>
                <c:pt idx="3">
                  <c:v>350213.56066690001</c:v>
                </c:pt>
                <c:pt idx="4">
                  <c:v>315192.20460021001</c:v>
                </c:pt>
                <c:pt idx="5">
                  <c:v>296256.00142450799</c:v>
                </c:pt>
                <c:pt idx="6">
                  <c:v>370320.00178063498</c:v>
                </c:pt>
                <c:pt idx="7">
                  <c:v>462900.00222579302</c:v>
                </c:pt>
                <c:pt idx="8">
                  <c:v>578625.00278224202</c:v>
                </c:pt>
                <c:pt idx="9">
                  <c:v>547349.34933070699</c:v>
                </c:pt>
                <c:pt idx="10">
                  <c:v>492614.41439763701</c:v>
                </c:pt>
                <c:pt idx="11">
                  <c:v>443352.97295787302</c:v>
                </c:pt>
                <c:pt idx="12">
                  <c:v>477041.59656327998</c:v>
                </c:pt>
                <c:pt idx="13">
                  <c:v>516980.03767328197</c:v>
                </c:pt>
                <c:pt idx="14">
                  <c:v>521850.11280289001</c:v>
                </c:pt>
                <c:pt idx="15">
                  <c:v>602781.697749799</c:v>
                </c:pt>
                <c:pt idx="16">
                  <c:v>753477.12218724797</c:v>
                </c:pt>
                <c:pt idx="17">
                  <c:v>678129.40996852296</c:v>
                </c:pt>
                <c:pt idx="18">
                  <c:v>610316.46897167095</c:v>
                </c:pt>
              </c:numCache>
            </c:numRef>
          </c:val>
          <c:extLst>
            <c:ext xmlns:c16="http://schemas.microsoft.com/office/drawing/2014/chart" uri="{C3380CC4-5D6E-409C-BE32-E72D297353CC}">
              <c16:uniqueId val="{00000001-2C28-4552-8A3D-BE071F91740B}"/>
            </c:ext>
          </c:extLst>
        </c:ser>
        <c:ser>
          <c:idx val="2"/>
          <c:order val="2"/>
          <c:tx>
            <c:strRef>
              <c:f>GraphMatGen!$I$3:$I$4</c:f>
              <c:strCache>
                <c:ptCount val="1"/>
                <c:pt idx="0">
                  <c:v>3</c:v>
                </c:pt>
              </c:strCache>
            </c:strRef>
          </c:tx>
          <c:spPr>
            <a:solidFill>
              <a:schemeClr val="accent3"/>
            </a:solidFill>
            <a:ln>
              <a:noFill/>
            </a:ln>
            <a:effectLst/>
          </c:spPr>
          <c:invertIfNegative val="0"/>
          <c:cat>
            <c:strRef>
              <c:f>GraphMatGen!$F$5:$F$23</c:f>
              <c:strCach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strCache>
            </c:strRef>
          </c:cat>
          <c:val>
            <c:numRef>
              <c:f>GraphMatGen!$I$5:$I$23</c:f>
              <c:numCache>
                <c:formatCode>_(* #,##0_);_(* \(#,##0\);_(* "-"??_);_(@_)</c:formatCode>
                <c:ptCount val="19"/>
                <c:pt idx="0">
                  <c:v>601164.00000000105</c:v>
                </c:pt>
                <c:pt idx="1">
                  <c:v>609336.00000004296</c:v>
                </c:pt>
                <c:pt idx="2">
                  <c:v>604987.24653495697</c:v>
                </c:pt>
                <c:pt idx="3">
                  <c:v>544488.52188146103</c:v>
                </c:pt>
                <c:pt idx="4">
                  <c:v>490039.66969331598</c:v>
                </c:pt>
                <c:pt idx="5">
                  <c:v>447292.66386152798</c:v>
                </c:pt>
                <c:pt idx="6">
                  <c:v>559115.82982689398</c:v>
                </c:pt>
                <c:pt idx="7">
                  <c:v>503204.24684420502</c:v>
                </c:pt>
                <c:pt idx="8">
                  <c:v>452883.82215978397</c:v>
                </c:pt>
                <c:pt idx="9">
                  <c:v>407595.43994380598</c:v>
                </c:pt>
                <c:pt idx="10">
                  <c:v>366835.895949425</c:v>
                </c:pt>
                <c:pt idx="11">
                  <c:v>330152.30635448301</c:v>
                </c:pt>
                <c:pt idx="12">
                  <c:v>297137.07571903401</c:v>
                </c:pt>
                <c:pt idx="13">
                  <c:v>267423.368147131</c:v>
                </c:pt>
                <c:pt idx="14">
                  <c:v>240681.031332418</c:v>
                </c:pt>
                <c:pt idx="15">
                  <c:v>216612.92819917601</c:v>
                </c:pt>
                <c:pt idx="16">
                  <c:v>194951.635379246</c:v>
                </c:pt>
                <c:pt idx="17">
                  <c:v>175456.47184132101</c:v>
                </c:pt>
                <c:pt idx="18">
                  <c:v>157910.82465718899</c:v>
                </c:pt>
              </c:numCache>
            </c:numRef>
          </c:val>
          <c:extLst>
            <c:ext xmlns:c16="http://schemas.microsoft.com/office/drawing/2014/chart" uri="{C3380CC4-5D6E-409C-BE32-E72D297353CC}">
              <c16:uniqueId val="{00000002-2C28-4552-8A3D-BE071F91740B}"/>
            </c:ext>
          </c:extLst>
        </c:ser>
        <c:dLbls>
          <c:showLegendKey val="0"/>
          <c:showVal val="0"/>
          <c:showCatName val="0"/>
          <c:showSerName val="0"/>
          <c:showPercent val="0"/>
          <c:showBubbleSize val="0"/>
        </c:dLbls>
        <c:gapWidth val="75"/>
        <c:overlap val="100"/>
        <c:axId val="526000376"/>
        <c:axId val="526004312"/>
      </c:barChart>
      <c:catAx>
        <c:axId val="526000376"/>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Periods (Years)</a:t>
                </a:r>
              </a:p>
            </c:rich>
          </c:tx>
          <c:layout>
            <c:manualLayout>
              <c:xMode val="edge"/>
              <c:yMode val="edge"/>
              <c:x val="0.78424736282235208"/>
              <c:y val="0.93561812940302791"/>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26004312"/>
        <c:crosses val="autoZero"/>
        <c:auto val="1"/>
        <c:lblAlgn val="ctr"/>
        <c:lblOffset val="100"/>
        <c:noMultiLvlLbl val="0"/>
      </c:catAx>
      <c:valAx>
        <c:axId val="526004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r>
                  <a:rPr lang="en-US" sz="1100" b="1">
                    <a:solidFill>
                      <a:sysClr val="windowText" lastClr="000000"/>
                    </a:solidFill>
                  </a:rPr>
                  <a:t>thousands m</a:t>
                </a:r>
                <a:r>
                  <a:rPr lang="en-US" sz="1100" b="1" baseline="30000">
                    <a:solidFill>
                      <a:sysClr val="windowText" lastClr="000000"/>
                    </a:solidFill>
                  </a:rPr>
                  <a:t>3</a:t>
                </a:r>
              </a:p>
            </c:rich>
          </c:tx>
          <c:layout>
            <c:manualLayout>
              <c:xMode val="edge"/>
              <c:yMode val="edge"/>
              <c:x val="7.246378189809082E-3"/>
              <c:y val="0.1694418445300184"/>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26000376"/>
        <c:crosses val="autoZero"/>
        <c:crossBetween val="between"/>
        <c:dispUnits>
          <c:builtInUnit val="thousands"/>
        </c:dispUnits>
      </c:valAx>
      <c:spPr>
        <a:noFill/>
        <a:ln>
          <a:noFill/>
        </a:ln>
        <a:effectLst/>
      </c:spPr>
    </c:plotArea>
    <c:legend>
      <c:legendPos val="b"/>
      <c:layout>
        <c:manualLayout>
          <c:xMode val="edge"/>
          <c:yMode val="edge"/>
          <c:x val="0.73281975975118097"/>
          <c:y val="8.2784330099234499E-2"/>
          <c:w val="0.20248197050611383"/>
          <c:h val="0.129784908357800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[Pulp Compromise.xlsx]GraphAge!PivotTable2</c:name>
    <c:fmtId val="1"/>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Forest</a:t>
            </a:r>
            <a:r>
              <a:rPr lang="en-US" sz="1600" b="1" baseline="0"/>
              <a:t> Production per clear-cut age</a:t>
            </a:r>
            <a:endParaRPr lang="en-US" sz="1600" b="1"/>
          </a:p>
        </c:rich>
      </c:tx>
      <c:layout>
        <c:manualLayout>
          <c:xMode val="edge"/>
          <c:yMode val="edge"/>
          <c:x val="0.35673407419850289"/>
          <c:y val="3.962516624136523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63778156253598"/>
          <c:y val="0.17450119394789987"/>
          <c:w val="0.81825106757048904"/>
          <c:h val="0.68223779272306306"/>
        </c:manualLayout>
      </c:layout>
      <c:barChart>
        <c:barDir val="col"/>
        <c:grouping val="stacked"/>
        <c:varyColors val="0"/>
        <c:ser>
          <c:idx val="0"/>
          <c:order val="0"/>
          <c:tx>
            <c:strRef>
              <c:f>GraphAge!$Q$4:$Q$5</c:f>
              <c:strCache>
                <c:ptCount val="1"/>
                <c:pt idx="0">
                  <c:v>6</c:v>
                </c:pt>
              </c:strCache>
            </c:strRef>
          </c:tx>
          <c:spPr>
            <a:solidFill>
              <a:schemeClr val="accent1"/>
            </a:solidFill>
            <a:ln>
              <a:noFill/>
            </a:ln>
            <a:effectLst/>
          </c:spPr>
          <c:invertIfNegative val="0"/>
          <c:cat>
            <c:strRef>
              <c:f>GraphAge!$P$6:$P$24</c:f>
              <c:strCach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strCache>
            </c:strRef>
          </c:cat>
          <c:val>
            <c:numRef>
              <c:f>GraphAge!$Q$6:$Q$24</c:f>
              <c:numCache>
                <c:formatCode>_(* #,##0_);_(* \(#,##0\);_(* "-"??_);_(@_)</c:formatCode>
                <c:ptCount val="19"/>
                <c:pt idx="0">
                  <c:v>536836.14070771611</c:v>
                </c:pt>
                <c:pt idx="1">
                  <c:v>1076191.2013131487</c:v>
                </c:pt>
                <c:pt idx="2">
                  <c:v>1042920.5786217247</c:v>
                </c:pt>
                <c:pt idx="3">
                  <c:v>657273.302225149</c:v>
                </c:pt>
                <c:pt idx="4">
                  <c:v>428795.06721962371</c:v>
                </c:pt>
                <c:pt idx="6">
                  <c:v>1111336.1624339046</c:v>
                </c:pt>
                <c:pt idx="7">
                  <c:v>1008094.0258825227</c:v>
                </c:pt>
                <c:pt idx="8">
                  <c:v>994893.68077755417</c:v>
                </c:pt>
                <c:pt idx="9">
                  <c:v>885694.01902623347</c:v>
                </c:pt>
                <c:pt idx="10">
                  <c:v>797114.03819830611</c:v>
                </c:pt>
                <c:pt idx="11">
                  <c:v>732039.69859741873</c:v>
                </c:pt>
                <c:pt idx="12">
                  <c:v>756900.82272773341</c:v>
                </c:pt>
                <c:pt idx="13">
                  <c:v>654565.11764970561</c:v>
                </c:pt>
                <c:pt idx="14">
                  <c:v>380745.53284044663</c:v>
                </c:pt>
                <c:pt idx="15">
                  <c:v>164208.57931432247</c:v>
                </c:pt>
                <c:pt idx="16">
                  <c:v>108859.26032505636</c:v>
                </c:pt>
                <c:pt idx="17">
                  <c:v>59921.82363057194</c:v>
                </c:pt>
              </c:numCache>
            </c:numRef>
          </c:val>
          <c:extLst>
            <c:ext xmlns:c16="http://schemas.microsoft.com/office/drawing/2014/chart" uri="{C3380CC4-5D6E-409C-BE32-E72D297353CC}">
              <c16:uniqueId val="{00000000-FD73-40F8-BBDD-B270B14C43FD}"/>
            </c:ext>
          </c:extLst>
        </c:ser>
        <c:ser>
          <c:idx val="1"/>
          <c:order val="1"/>
          <c:tx>
            <c:strRef>
              <c:f>GraphAge!$R$4:$R$5</c:f>
              <c:strCache>
                <c:ptCount val="1"/>
                <c:pt idx="0">
                  <c:v>7</c:v>
                </c:pt>
              </c:strCache>
            </c:strRef>
          </c:tx>
          <c:spPr>
            <a:solidFill>
              <a:schemeClr val="accent2"/>
            </a:solidFill>
            <a:ln>
              <a:noFill/>
            </a:ln>
            <a:effectLst/>
          </c:spPr>
          <c:invertIfNegative val="0"/>
          <c:cat>
            <c:strRef>
              <c:f>GraphAge!$P$6:$P$24</c:f>
              <c:strCach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strCache>
            </c:strRef>
          </c:cat>
          <c:val>
            <c:numRef>
              <c:f>GraphAge!$R$6:$R$24</c:f>
              <c:numCache>
                <c:formatCode>_(* #,##0_);_(* \(#,##0\);_(* "-"??_);_(@_)</c:formatCode>
                <c:ptCount val="19"/>
                <c:pt idx="0">
                  <c:v>743102.48673093331</c:v>
                </c:pt>
                <c:pt idx="1">
                  <c:v>168525.25000000774</c:v>
                </c:pt>
                <c:pt idx="2">
                  <c:v>227931.93078505859</c:v>
                </c:pt>
                <c:pt idx="3">
                  <c:v>498304.56228581403</c:v>
                </c:pt>
                <c:pt idx="4">
                  <c:v>609513.03673338518</c:v>
                </c:pt>
                <c:pt idx="5">
                  <c:v>883363.88184549718</c:v>
                </c:pt>
                <c:pt idx="7">
                  <c:v>111724.71050829253</c:v>
                </c:pt>
                <c:pt idx="8">
                  <c:v>228145.04209738312</c:v>
                </c:pt>
                <c:pt idx="9">
                  <c:v>256564.16896630143</c:v>
                </c:pt>
                <c:pt idx="10">
                  <c:v>230727.20948759271</c:v>
                </c:pt>
                <c:pt idx="11">
                  <c:v>193727.66285868769</c:v>
                </c:pt>
                <c:pt idx="12">
                  <c:v>108478.45201332725</c:v>
                </c:pt>
                <c:pt idx="13">
                  <c:v>293628.497792668</c:v>
                </c:pt>
                <c:pt idx="14">
                  <c:v>477737.65801596991</c:v>
                </c:pt>
                <c:pt idx="15">
                  <c:v>841468.7401213285</c:v>
                </c:pt>
                <c:pt idx="16">
                  <c:v>1101355.5228695734</c:v>
                </c:pt>
                <c:pt idx="17">
                  <c:v>928689.00042291591</c:v>
                </c:pt>
                <c:pt idx="18">
                  <c:v>945869.91170532571</c:v>
                </c:pt>
              </c:numCache>
            </c:numRef>
          </c:val>
          <c:extLst>
            <c:ext xmlns:c16="http://schemas.microsoft.com/office/drawing/2014/chart" uri="{C3380CC4-5D6E-409C-BE32-E72D297353CC}">
              <c16:uniqueId val="{00000000-DF58-4B83-9897-BFC01E4985FA}"/>
            </c:ext>
          </c:extLst>
        </c:ser>
        <c:ser>
          <c:idx val="2"/>
          <c:order val="2"/>
          <c:tx>
            <c:strRef>
              <c:f>GraphAge!$S$4:$S$5</c:f>
              <c:strCache>
                <c:ptCount val="1"/>
                <c:pt idx="0">
                  <c:v>8</c:v>
                </c:pt>
              </c:strCache>
            </c:strRef>
          </c:tx>
          <c:spPr>
            <a:solidFill>
              <a:schemeClr val="accent3"/>
            </a:solidFill>
            <a:ln>
              <a:noFill/>
            </a:ln>
            <a:effectLst/>
          </c:spPr>
          <c:invertIfNegative val="0"/>
          <c:cat>
            <c:strRef>
              <c:f>GraphAge!$P$6:$P$24</c:f>
              <c:strCach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strCache>
            </c:strRef>
          </c:cat>
          <c:val>
            <c:numRef>
              <c:f>GraphAge!$S$6:$S$24</c:f>
              <c:numCache>
                <c:formatCode>_(* #,##0_);_(* \(#,##0\);_(* "-"??_);_(@_)</c:formatCode>
                <c:ptCount val="19"/>
                <c:pt idx="5">
                  <c:v>78706.693114755224</c:v>
                </c:pt>
              </c:numCache>
            </c:numRef>
          </c:val>
          <c:extLst>
            <c:ext xmlns:c16="http://schemas.microsoft.com/office/drawing/2014/chart" uri="{C3380CC4-5D6E-409C-BE32-E72D297353CC}">
              <c16:uniqueId val="{00000001-DF58-4B83-9897-BFC01E4985FA}"/>
            </c:ext>
          </c:extLst>
        </c:ser>
        <c:dLbls>
          <c:showLegendKey val="0"/>
          <c:showVal val="0"/>
          <c:showCatName val="0"/>
          <c:showSerName val="0"/>
          <c:showPercent val="0"/>
          <c:showBubbleSize val="0"/>
        </c:dLbls>
        <c:gapWidth val="75"/>
        <c:overlap val="100"/>
        <c:axId val="521520888"/>
        <c:axId val="521511704"/>
      </c:barChart>
      <c:catAx>
        <c:axId val="521520888"/>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r>
                  <a:rPr lang="en-US" sz="1100" b="1">
                    <a:solidFill>
                      <a:sysClr val="windowText" lastClr="000000"/>
                    </a:solidFill>
                  </a:rPr>
                  <a:t>Periods (Years)</a:t>
                </a:r>
              </a:p>
            </c:rich>
          </c:tx>
          <c:layout>
            <c:manualLayout>
              <c:xMode val="edge"/>
              <c:yMode val="edge"/>
              <c:x val="0.78322424742777463"/>
              <c:y val="0.9243985022861666"/>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521511704"/>
        <c:crosses val="autoZero"/>
        <c:auto val="1"/>
        <c:lblAlgn val="ctr"/>
        <c:lblOffset val="100"/>
        <c:noMultiLvlLbl val="0"/>
      </c:catAx>
      <c:valAx>
        <c:axId val="52151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Thousands m3</a:t>
                </a:r>
              </a:p>
            </c:rich>
          </c:tx>
          <c:layout>
            <c:manualLayout>
              <c:xMode val="edge"/>
              <c:yMode val="edge"/>
              <c:x val="1.1083333333333334E-2"/>
              <c:y val="0.19131452318460196"/>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521520888"/>
        <c:crosses val="autoZero"/>
        <c:crossBetween val="between"/>
        <c:dispUnits>
          <c:builtInUnit val="thousands"/>
        </c:dispUnits>
      </c:valAx>
      <c:spPr>
        <a:noFill/>
        <a:ln>
          <a:noFill/>
        </a:ln>
        <a:effectLst/>
      </c:spPr>
    </c:plotArea>
    <c:legend>
      <c:legendPos val="b"/>
      <c:layout>
        <c:manualLayout>
          <c:xMode val="edge"/>
          <c:yMode val="edge"/>
          <c:x val="0.80022609369009157"/>
          <c:y val="9.9182650271388853E-2"/>
          <c:w val="0.1382269328317566"/>
          <c:h val="0.120954793446016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Pulp</a:t>
            </a:r>
            <a:r>
              <a:rPr lang="en-US" sz="1600" baseline="0"/>
              <a:t> Production Efficiency</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372975607013688"/>
          <c:y val="0.12868168394503049"/>
          <c:w val="0.82991505024937451"/>
          <c:h val="0.71864310877301774"/>
        </c:manualLayout>
      </c:layout>
      <c:lineChart>
        <c:grouping val="standard"/>
        <c:varyColors val="0"/>
        <c:ser>
          <c:idx val="0"/>
          <c:order val="0"/>
          <c:tx>
            <c:strRef>
              <c:f>GraphAge!$AI$5</c:f>
              <c:strCache>
                <c:ptCount val="1"/>
                <c:pt idx="0">
                  <c:v>MaxNPV</c:v>
                </c:pt>
              </c:strCache>
            </c:strRef>
          </c:tx>
          <c:spPr>
            <a:ln w="28575" cap="rnd">
              <a:solidFill>
                <a:schemeClr val="accent1"/>
              </a:solidFill>
              <a:round/>
            </a:ln>
            <a:effectLst/>
          </c:spPr>
          <c:marker>
            <c:symbol val="none"/>
          </c:marker>
          <c:cat>
            <c:numRef>
              <c:f>GraphAge!$AD$6:$AD$24</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numCache>
            </c:numRef>
          </c:cat>
          <c:val>
            <c:numRef>
              <c:f>GraphAge!$AI$6:$AI$24</c:f>
              <c:numCache>
                <c:formatCode>_(* #,##0.0000_);_(* \(#,##0.0000\);_(* "-"??_);_(@_)</c:formatCode>
                <c:ptCount val="19"/>
                <c:pt idx="0">
                  <c:v>0.20820085798262081</c:v>
                </c:pt>
                <c:pt idx="1">
                  <c:v>0.22693063033530797</c:v>
                </c:pt>
                <c:pt idx="2">
                  <c:v>0.23203044382101221</c:v>
                </c:pt>
                <c:pt idx="3">
                  <c:v>0.24069571867628692</c:v>
                </c:pt>
                <c:pt idx="4">
                  <c:v>0.24690737430144102</c:v>
                </c:pt>
                <c:pt idx="5">
                  <c:v>0.24540991014086008</c:v>
                </c:pt>
                <c:pt idx="6">
                  <c:v>0.23104367200789191</c:v>
                </c:pt>
                <c:pt idx="7">
                  <c:v>0.22687444198926671</c:v>
                </c:pt>
                <c:pt idx="8">
                  <c:v>0.22637032645622598</c:v>
                </c:pt>
                <c:pt idx="9">
                  <c:v>0.23292806545663017</c:v>
                </c:pt>
                <c:pt idx="10">
                  <c:v>0.22734916338002883</c:v>
                </c:pt>
                <c:pt idx="11">
                  <c:v>0.23074798764040119</c:v>
                </c:pt>
                <c:pt idx="12">
                  <c:v>0.26351852104945839</c:v>
                </c:pt>
                <c:pt idx="13">
                  <c:v>0.30450348204570049</c:v>
                </c:pt>
                <c:pt idx="14">
                  <c:v>0.29696795240412505</c:v>
                </c:pt>
                <c:pt idx="15">
                  <c:v>0.26465152475852149</c:v>
                </c:pt>
                <c:pt idx="16">
                  <c:v>0.30814934320201681</c:v>
                </c:pt>
                <c:pt idx="17">
                  <c:v>0.28638660873002064</c:v>
                </c:pt>
                <c:pt idx="18">
                  <c:v>0.25587544594926903</c:v>
                </c:pt>
              </c:numCache>
            </c:numRef>
          </c:val>
          <c:smooth val="0"/>
          <c:extLst>
            <c:ext xmlns:c16="http://schemas.microsoft.com/office/drawing/2014/chart" uri="{C3380CC4-5D6E-409C-BE32-E72D297353CC}">
              <c16:uniqueId val="{00000000-6672-4572-9193-3CDF3C018416}"/>
            </c:ext>
          </c:extLst>
        </c:ser>
        <c:ser>
          <c:idx val="1"/>
          <c:order val="1"/>
          <c:tx>
            <c:strRef>
              <c:f>GraphAge!$AJ$5</c:f>
              <c:strCache>
                <c:ptCount val="1"/>
                <c:pt idx="0">
                  <c:v>MaxMillPrd</c:v>
                </c:pt>
              </c:strCache>
            </c:strRef>
          </c:tx>
          <c:spPr>
            <a:ln w="28575" cap="rnd">
              <a:solidFill>
                <a:schemeClr val="accent2"/>
              </a:solidFill>
              <a:round/>
            </a:ln>
            <a:effectLst/>
          </c:spPr>
          <c:marker>
            <c:symbol val="none"/>
          </c:marker>
          <c:val>
            <c:numRef>
              <c:f>GraphAge!$AJ$6:$AJ$24</c:f>
              <c:numCache>
                <c:formatCode>_(* #,##0.0000_);_(* \(#,##0.0000\);_(* "-"??_);_(@_)</c:formatCode>
                <c:ptCount val="19"/>
                <c:pt idx="0">
                  <c:v>0.30257950211553825</c:v>
                </c:pt>
                <c:pt idx="1">
                  <c:v>0.26716026178221564</c:v>
                </c:pt>
                <c:pt idx="2">
                  <c:v>0.2701155211138892</c:v>
                </c:pt>
                <c:pt idx="3">
                  <c:v>0.27449189689984138</c:v>
                </c:pt>
                <c:pt idx="4">
                  <c:v>0.28142142237695944</c:v>
                </c:pt>
                <c:pt idx="5">
                  <c:v>0.28715186591773512</c:v>
                </c:pt>
                <c:pt idx="6">
                  <c:v>0.28295816096587789</c:v>
                </c:pt>
                <c:pt idx="7">
                  <c:v>0.27322959590072016</c:v>
                </c:pt>
                <c:pt idx="8">
                  <c:v>0.27597776595570706</c:v>
                </c:pt>
                <c:pt idx="9">
                  <c:v>0.27527006066208953</c:v>
                </c:pt>
                <c:pt idx="10">
                  <c:v>0.27449310497357288</c:v>
                </c:pt>
                <c:pt idx="11">
                  <c:v>0.27385152620804892</c:v>
                </c:pt>
                <c:pt idx="12">
                  <c:v>0.26473819024843859</c:v>
                </c:pt>
                <c:pt idx="13">
                  <c:v>0.27901023626298493</c:v>
                </c:pt>
                <c:pt idx="14">
                  <c:v>0.28244550107032185</c:v>
                </c:pt>
                <c:pt idx="15">
                  <c:v>0.23667341703952058</c:v>
                </c:pt>
                <c:pt idx="16">
                  <c:v>0.30787723602918293</c:v>
                </c:pt>
                <c:pt idx="17">
                  <c:v>0.30724492677159243</c:v>
                </c:pt>
                <c:pt idx="18">
                  <c:v>0.28735586431321136</c:v>
                </c:pt>
              </c:numCache>
            </c:numRef>
          </c:val>
          <c:smooth val="0"/>
          <c:extLst>
            <c:ext xmlns:c16="http://schemas.microsoft.com/office/drawing/2014/chart" uri="{C3380CC4-5D6E-409C-BE32-E72D297353CC}">
              <c16:uniqueId val="{00000002-6672-4572-9193-3CDF3C018416}"/>
            </c:ext>
          </c:extLst>
        </c:ser>
        <c:dLbls>
          <c:showLegendKey val="0"/>
          <c:showVal val="0"/>
          <c:showCatName val="0"/>
          <c:showSerName val="0"/>
          <c:showPercent val="0"/>
          <c:showBubbleSize val="0"/>
        </c:dLbls>
        <c:smooth val="0"/>
        <c:axId val="811322040"/>
        <c:axId val="811322696"/>
      </c:lineChart>
      <c:catAx>
        <c:axId val="811322040"/>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Periods (Years)</a:t>
                </a:r>
              </a:p>
            </c:rich>
          </c:tx>
          <c:layout>
            <c:manualLayout>
              <c:xMode val="edge"/>
              <c:yMode val="edge"/>
              <c:x val="0.78805519234103361"/>
              <c:y val="0.9122802419781356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1000" b="0" i="0" u="none" strike="noStrike" kern="1200" baseline="0">
                <a:solidFill>
                  <a:schemeClr val="tx1">
                    <a:lumMod val="65000"/>
                    <a:lumOff val="35000"/>
                  </a:schemeClr>
                </a:solidFill>
                <a:latin typeface="+mn-lt"/>
                <a:ea typeface="+mn-ea"/>
                <a:cs typeface="+mn-cs"/>
              </a:defRPr>
            </a:pPr>
            <a:endParaRPr lang="en-US"/>
          </a:p>
        </c:txPr>
        <c:crossAx val="811322696"/>
        <c:crosses val="autoZero"/>
        <c:auto val="1"/>
        <c:lblAlgn val="ctr"/>
        <c:lblOffset val="100"/>
        <c:noMultiLvlLbl val="0"/>
      </c:catAx>
      <c:valAx>
        <c:axId val="811322696"/>
        <c:scaling>
          <c:orientation val="minMax"/>
          <c:max val="0.31000000000000005"/>
          <c:min val="0.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r>
                  <a:rPr lang="en-US" sz="1100" b="1">
                    <a:solidFill>
                      <a:sysClr val="windowText" lastClr="000000"/>
                    </a:solidFill>
                  </a:rPr>
                  <a:t>dry t/m3</a:t>
                </a:r>
              </a:p>
            </c:rich>
          </c:tx>
          <c:layout>
            <c:manualLayout>
              <c:xMode val="edge"/>
              <c:yMode val="edge"/>
              <c:x val="6.696520793719578E-3"/>
              <c:y val="0.21974239224164471"/>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title>
        <c:numFmt formatCode="_(* #,##0.0000_);_(* \(#,##0.0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811322040"/>
        <c:crosses val="autoZero"/>
        <c:crossBetween val="between"/>
      </c:valAx>
      <c:spPr>
        <a:noFill/>
        <a:ln>
          <a:noFill/>
        </a:ln>
        <a:effectLst/>
      </c:spPr>
    </c:plotArea>
    <c:legend>
      <c:legendPos val="b"/>
      <c:layout>
        <c:manualLayout>
          <c:xMode val="edge"/>
          <c:yMode val="edge"/>
          <c:x val="0.30096763367148599"/>
          <c:y val="0.1102753560633306"/>
          <c:w val="0.39729860208053219"/>
          <c:h val="7.7376105243249019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Compromise</a:t>
            </a:r>
          </a:p>
        </c:rich>
      </c:tx>
      <c:layout>
        <c:manualLayout>
          <c:xMode val="edge"/>
          <c:yMode val="edge"/>
          <c:x val="0.21075731004476458"/>
          <c:y val="0.37174010569772503"/>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866824382378211"/>
          <c:y val="8.3793254437374981E-2"/>
          <c:w val="0.80442592657980527"/>
          <c:h val="0.76209290336609081"/>
        </c:manualLayout>
      </c:layout>
      <c:scatterChart>
        <c:scatterStyle val="smoothMarker"/>
        <c:varyColors val="0"/>
        <c:ser>
          <c:idx val="0"/>
          <c:order val="0"/>
          <c:tx>
            <c:strRef>
              <c:f>Pareto!$H$1</c:f>
              <c:strCache>
                <c:ptCount val="1"/>
                <c:pt idx="0">
                  <c:v>xTotalMill1</c:v>
                </c:pt>
              </c:strCache>
            </c:strRef>
          </c:tx>
          <c:spPr>
            <a:ln w="19050" cap="rnd">
              <a:solidFill>
                <a:schemeClr val="accent1"/>
              </a:solidFill>
              <a:round/>
            </a:ln>
            <a:effectLst/>
          </c:spPr>
          <c:marker>
            <c:symbol val="none"/>
          </c:marker>
          <c:xVal>
            <c:numRef>
              <c:f>Pareto!$G$2:$G$21</c:f>
              <c:numCache>
                <c:formatCode>_(* #,##0_);_(* \(#,##0\);_(* "-"??_);_(@_)</c:formatCode>
                <c:ptCount val="20"/>
                <c:pt idx="0">
                  <c:v>266445003.188086</c:v>
                </c:pt>
                <c:pt idx="1">
                  <c:v>264667753.14196</c:v>
                </c:pt>
                <c:pt idx="2">
                  <c:v>262890503.095833</c:v>
                </c:pt>
                <c:pt idx="3">
                  <c:v>261113253.04970601</c:v>
                </c:pt>
                <c:pt idx="4">
                  <c:v>259336003.00358</c:v>
                </c:pt>
                <c:pt idx="5">
                  <c:v>257558752.95745301</c:v>
                </c:pt>
                <c:pt idx="6">
                  <c:v>255781502.911327</c:v>
                </c:pt>
                <c:pt idx="7">
                  <c:v>254004252.86520001</c:v>
                </c:pt>
                <c:pt idx="8">
                  <c:v>252227002.81907299</c:v>
                </c:pt>
                <c:pt idx="9">
                  <c:v>250449752.77294701</c:v>
                </c:pt>
                <c:pt idx="10">
                  <c:v>248672502.72681999</c:v>
                </c:pt>
                <c:pt idx="11">
                  <c:v>246895252.68069401</c:v>
                </c:pt>
                <c:pt idx="12">
                  <c:v>245118002.63456699</c:v>
                </c:pt>
                <c:pt idx="13">
                  <c:v>243340752.58844101</c:v>
                </c:pt>
                <c:pt idx="14">
                  <c:v>241563502.54231399</c:v>
                </c:pt>
                <c:pt idx="15">
                  <c:v>239786252.496187</c:v>
                </c:pt>
                <c:pt idx="16">
                  <c:v>238009002.45006099</c:v>
                </c:pt>
                <c:pt idx="17">
                  <c:v>236231752.403934</c:v>
                </c:pt>
                <c:pt idx="18">
                  <c:v>234454502.35780799</c:v>
                </c:pt>
                <c:pt idx="19">
                  <c:v>232677252.311681</c:v>
                </c:pt>
              </c:numCache>
            </c:numRef>
          </c:xVal>
          <c:yVal>
            <c:numRef>
              <c:f>Pareto!$H$2:$H$21</c:f>
              <c:numCache>
                <c:formatCode>_(* #,##0_);_(* \(#,##0\);_(* "-"??_);_(@_)</c:formatCode>
                <c:ptCount val="20"/>
                <c:pt idx="0">
                  <c:v>4671327.4185315501</c:v>
                </c:pt>
                <c:pt idx="1">
                  <c:v>4746779.6710082702</c:v>
                </c:pt>
                <c:pt idx="2">
                  <c:v>4771054.7382888002</c:v>
                </c:pt>
                <c:pt idx="3">
                  <c:v>4794217.8585110204</c:v>
                </c:pt>
                <c:pt idx="4">
                  <c:v>4816003.8395918496</c:v>
                </c:pt>
                <c:pt idx="5">
                  <c:v>4837315.5787733896</c:v>
                </c:pt>
                <c:pt idx="6">
                  <c:v>4858433.4253919702</c:v>
                </c:pt>
                <c:pt idx="7">
                  <c:v>4879405.9045805102</c:v>
                </c:pt>
                <c:pt idx="8">
                  <c:v>4900166.8115108004</c:v>
                </c:pt>
                <c:pt idx="9">
                  <c:v>4919484.4128981698</c:v>
                </c:pt>
                <c:pt idx="10">
                  <c:v>4936450.5962748202</c:v>
                </c:pt>
                <c:pt idx="11">
                  <c:v>4950816.4554329095</c:v>
                </c:pt>
                <c:pt idx="12">
                  <c:v>4963273.1777370498</c:v>
                </c:pt>
                <c:pt idx="13">
                  <c:v>4974871.4657766996</c:v>
                </c:pt>
                <c:pt idx="14">
                  <c:v>4985895.3271506298</c:v>
                </c:pt>
                <c:pt idx="15">
                  <c:v>4996235.5319300098</c:v>
                </c:pt>
                <c:pt idx="16">
                  <c:v>5005385.0718723796</c:v>
                </c:pt>
                <c:pt idx="17">
                  <c:v>5012675.48023823</c:v>
                </c:pt>
                <c:pt idx="18">
                  <c:v>5018938.3707426097</c:v>
                </c:pt>
                <c:pt idx="19">
                  <c:v>5022290.04654436</c:v>
                </c:pt>
              </c:numCache>
            </c:numRef>
          </c:yVal>
          <c:smooth val="1"/>
          <c:extLst>
            <c:ext xmlns:c16="http://schemas.microsoft.com/office/drawing/2014/chart" uri="{C3380CC4-5D6E-409C-BE32-E72D297353CC}">
              <c16:uniqueId val="{00000000-68C0-4397-803F-035E62ECF676}"/>
            </c:ext>
          </c:extLst>
        </c:ser>
        <c:ser>
          <c:idx val="1"/>
          <c:order val="1"/>
          <c:tx>
            <c:strRef>
              <c:f>Pareto!$H$25</c:f>
              <c:strCache>
                <c:ptCount val="1"/>
                <c:pt idx="0">
                  <c:v>Compromise</c:v>
                </c:pt>
              </c:strCache>
            </c:strRef>
          </c:tx>
          <c:spPr>
            <a:ln w="19050" cap="rnd">
              <a:solidFill>
                <a:schemeClr val="accent2"/>
              </a:solidFill>
              <a:round/>
            </a:ln>
            <a:effectLst/>
          </c:spPr>
          <c:marker>
            <c:symbol val="diamond"/>
            <c:size val="9"/>
            <c:spPr>
              <a:solidFill>
                <a:schemeClr val="accent2"/>
              </a:solidFill>
              <a:ln w="9525">
                <a:solidFill>
                  <a:schemeClr val="accent2"/>
                </a:solidFill>
              </a:ln>
              <a:effectLst/>
            </c:spPr>
          </c:marker>
          <c:xVal>
            <c:numRef>
              <c:f>Pareto!$G$26:$G$27</c:f>
              <c:numCache>
                <c:formatCode>_(* #,##0_);_(* \(#,##0\);_(* "-"??_);_(@_)</c:formatCode>
                <c:ptCount val="2"/>
                <c:pt idx="0">
                  <c:v>254004252.86520001</c:v>
                </c:pt>
                <c:pt idx="1">
                  <c:v>250449752.77294701</c:v>
                </c:pt>
              </c:numCache>
            </c:numRef>
          </c:xVal>
          <c:yVal>
            <c:numRef>
              <c:f>Pareto!$H$26:$H$27</c:f>
              <c:numCache>
                <c:formatCode>_(* #,##0_);_(* \(#,##0\);_(* "-"??_);_(@_)</c:formatCode>
                <c:ptCount val="2"/>
                <c:pt idx="0">
                  <c:v>4879405.9045805102</c:v>
                </c:pt>
                <c:pt idx="1">
                  <c:v>4919484.4128981698</c:v>
                </c:pt>
              </c:numCache>
            </c:numRef>
          </c:yVal>
          <c:smooth val="1"/>
          <c:extLst>
            <c:ext xmlns:c16="http://schemas.microsoft.com/office/drawing/2014/chart" uri="{C3380CC4-5D6E-409C-BE32-E72D297353CC}">
              <c16:uniqueId val="{00000001-324E-439F-AEEF-55C98173D3EF}"/>
            </c:ext>
          </c:extLst>
        </c:ser>
        <c:dLbls>
          <c:showLegendKey val="0"/>
          <c:showVal val="0"/>
          <c:showCatName val="0"/>
          <c:showSerName val="0"/>
          <c:showPercent val="0"/>
          <c:showBubbleSize val="0"/>
        </c:dLbls>
        <c:axId val="811302032"/>
        <c:axId val="811302360"/>
      </c:scatterChart>
      <c:valAx>
        <c:axId val="811302032"/>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Forest NPV (millions R$)</a:t>
                </a:r>
              </a:p>
            </c:rich>
          </c:tx>
          <c:layout>
            <c:manualLayout>
              <c:xMode val="edge"/>
              <c:yMode val="edge"/>
              <c:x val="0.72444444444444445"/>
              <c:y val="0.91491703499183696"/>
            </c:manualLayout>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11302360"/>
        <c:crosses val="autoZero"/>
        <c:crossBetween val="midCat"/>
        <c:dispUnits>
          <c:builtInUnit val="millions"/>
        </c:dispUnits>
      </c:valAx>
      <c:valAx>
        <c:axId val="81130236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r>
                  <a:rPr lang="en-US" sz="1100" b="1">
                    <a:solidFill>
                      <a:sysClr val="windowText" lastClr="000000"/>
                    </a:solidFill>
                  </a:rPr>
                  <a:t>Pulp Product (thousands dry ton)</a:t>
                </a:r>
              </a:p>
            </c:rich>
          </c:tx>
          <c:layout>
            <c:manualLayout>
              <c:xMode val="edge"/>
              <c:yMode val="edge"/>
              <c:x val="1.1858495266567015E-2"/>
              <c:y val="7.901702429900738E-2"/>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11302032"/>
        <c:crosses val="autoZero"/>
        <c:crossBetween val="midCat"/>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21</xdr:col>
      <xdr:colOff>176211</xdr:colOff>
      <xdr:row>2</xdr:row>
      <xdr:rowOff>114300</xdr:rowOff>
    </xdr:from>
    <xdr:to>
      <xdr:col>29</xdr:col>
      <xdr:colOff>9525</xdr:colOff>
      <xdr:row>18</xdr:row>
      <xdr:rowOff>114300</xdr:rowOff>
    </xdr:to>
    <xdr:graphicFrame macro="">
      <xdr:nvGraphicFramePr>
        <xdr:cNvPr id="2" name="Chart 1">
          <a:extLst>
            <a:ext uri="{FF2B5EF4-FFF2-40B4-BE49-F238E27FC236}">
              <a16:creationId xmlns:a16="http://schemas.microsoft.com/office/drawing/2014/main" id="{FD41E832-AE28-408E-8B02-BBE1454FA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147636</xdr:colOff>
      <xdr:row>2</xdr:row>
      <xdr:rowOff>119062</xdr:rowOff>
    </xdr:from>
    <xdr:to>
      <xdr:col>36</xdr:col>
      <xdr:colOff>590549</xdr:colOff>
      <xdr:row>18</xdr:row>
      <xdr:rowOff>114300</xdr:rowOff>
    </xdr:to>
    <xdr:graphicFrame macro="">
      <xdr:nvGraphicFramePr>
        <xdr:cNvPr id="3" name="Chart 2">
          <a:extLst>
            <a:ext uri="{FF2B5EF4-FFF2-40B4-BE49-F238E27FC236}">
              <a16:creationId xmlns:a16="http://schemas.microsoft.com/office/drawing/2014/main" id="{89445662-95A5-4C5D-B680-34FE5AA387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209549</xdr:colOff>
      <xdr:row>1</xdr:row>
      <xdr:rowOff>23811</xdr:rowOff>
    </xdr:from>
    <xdr:to>
      <xdr:col>21</xdr:col>
      <xdr:colOff>390524</xdr:colOff>
      <xdr:row>17</xdr:row>
      <xdr:rowOff>85724</xdr:rowOff>
    </xdr:to>
    <xdr:graphicFrame macro="">
      <xdr:nvGraphicFramePr>
        <xdr:cNvPr id="2" name="Chart 1">
          <a:extLst>
            <a:ext uri="{FF2B5EF4-FFF2-40B4-BE49-F238E27FC236}">
              <a16:creationId xmlns:a16="http://schemas.microsoft.com/office/drawing/2014/main" id="{68C407CB-9469-40D1-9F0B-0C5346058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0</xdr:colOff>
      <xdr:row>4</xdr:row>
      <xdr:rowOff>23812</xdr:rowOff>
    </xdr:from>
    <xdr:to>
      <xdr:col>18</xdr:col>
      <xdr:colOff>380999</xdr:colOff>
      <xdr:row>21</xdr:row>
      <xdr:rowOff>95250</xdr:rowOff>
    </xdr:to>
    <xdr:graphicFrame macro="">
      <xdr:nvGraphicFramePr>
        <xdr:cNvPr id="2" name="Chart 1">
          <a:extLst>
            <a:ext uri="{FF2B5EF4-FFF2-40B4-BE49-F238E27FC236}">
              <a16:creationId xmlns:a16="http://schemas.microsoft.com/office/drawing/2014/main" id="{A254C019-77F5-4A80-B2FF-234FB462BB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109537</xdr:colOff>
      <xdr:row>0</xdr:row>
      <xdr:rowOff>61911</xdr:rowOff>
    </xdr:from>
    <xdr:to>
      <xdr:col>26</xdr:col>
      <xdr:colOff>476250</xdr:colOff>
      <xdr:row>18</xdr:row>
      <xdr:rowOff>9524</xdr:rowOff>
    </xdr:to>
    <xdr:graphicFrame macro="">
      <xdr:nvGraphicFramePr>
        <xdr:cNvPr id="2" name="Chart 1">
          <a:extLst>
            <a:ext uri="{FF2B5EF4-FFF2-40B4-BE49-F238E27FC236}">
              <a16:creationId xmlns:a16="http://schemas.microsoft.com/office/drawing/2014/main" id="{C911AED2-5EF2-416F-89A7-EC89D923E3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504825</xdr:colOff>
      <xdr:row>27</xdr:row>
      <xdr:rowOff>28575</xdr:rowOff>
    </xdr:from>
    <xdr:to>
      <xdr:col>22</xdr:col>
      <xdr:colOff>400050</xdr:colOff>
      <xdr:row>40</xdr:row>
      <xdr:rowOff>76200</xdr:rowOff>
    </xdr:to>
    <mc:AlternateContent xmlns:mc="http://schemas.openxmlformats.org/markup-compatibility/2006" xmlns:a14="http://schemas.microsoft.com/office/drawing/2010/main">
      <mc:Choice Requires="a14">
        <xdr:graphicFrame macro="">
          <xdr:nvGraphicFramePr>
            <xdr:cNvPr id="3" name="idResult">
              <a:extLst>
                <a:ext uri="{FF2B5EF4-FFF2-40B4-BE49-F238E27FC236}">
                  <a16:creationId xmlns:a16="http://schemas.microsoft.com/office/drawing/2014/main" id="{3BD4D8D3-134F-484F-BB14-AED1B9FB2A90}"/>
                </a:ext>
              </a:extLst>
            </xdr:cNvPr>
            <xdr:cNvGraphicFramePr/>
          </xdr:nvGraphicFramePr>
          <xdr:xfrm>
            <a:off x="0" y="0"/>
            <a:ext cx="0" cy="0"/>
          </xdr:xfrm>
          <a:graphic>
            <a:graphicData uri="http://schemas.microsoft.com/office/drawing/2010/slicer">
              <sle:slicer xmlns:sle="http://schemas.microsoft.com/office/drawing/2010/slicer" name="idResult"/>
            </a:graphicData>
          </a:graphic>
        </xdr:graphicFrame>
      </mc:Choice>
      <mc:Fallback xmlns="">
        <xdr:sp macro="" textlink="">
          <xdr:nvSpPr>
            <xdr:cNvPr id="0" name=""/>
            <xdr:cNvSpPr>
              <a:spLocks noTextEdit="1"/>
            </xdr:cNvSpPr>
          </xdr:nvSpPr>
          <xdr:spPr>
            <a:xfrm>
              <a:off x="15249525" y="5219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847725</xdr:colOff>
      <xdr:row>27</xdr:row>
      <xdr:rowOff>19050</xdr:rowOff>
    </xdr:from>
    <xdr:to>
      <xdr:col>19</xdr:col>
      <xdr:colOff>390525</xdr:colOff>
      <xdr:row>40</xdr:row>
      <xdr:rowOff>66675</xdr:rowOff>
    </xdr:to>
    <mc:AlternateContent xmlns:mc="http://schemas.openxmlformats.org/markup-compatibility/2006" xmlns:a14="http://schemas.microsoft.com/office/drawing/2010/main">
      <mc:Choice Requires="a14">
        <xdr:graphicFrame macro="">
          <xdr:nvGraphicFramePr>
            <xdr:cNvPr id="4" name="tType">
              <a:extLst>
                <a:ext uri="{FF2B5EF4-FFF2-40B4-BE49-F238E27FC236}">
                  <a16:creationId xmlns:a16="http://schemas.microsoft.com/office/drawing/2014/main" id="{5E21A254-7ADF-41AE-A735-F9C703FB7E63}"/>
                </a:ext>
              </a:extLst>
            </xdr:cNvPr>
            <xdr:cNvGraphicFramePr/>
          </xdr:nvGraphicFramePr>
          <xdr:xfrm>
            <a:off x="0" y="0"/>
            <a:ext cx="0" cy="0"/>
          </xdr:xfrm>
          <a:graphic>
            <a:graphicData uri="http://schemas.microsoft.com/office/drawing/2010/slicer">
              <sle:slicer xmlns:sle="http://schemas.microsoft.com/office/drawing/2010/slicer" name="tType"/>
            </a:graphicData>
          </a:graphic>
        </xdr:graphicFrame>
      </mc:Choice>
      <mc:Fallback xmlns="">
        <xdr:sp macro="" textlink="">
          <xdr:nvSpPr>
            <xdr:cNvPr id="0" name=""/>
            <xdr:cNvSpPr>
              <a:spLocks noTextEdit="1"/>
            </xdr:cNvSpPr>
          </xdr:nvSpPr>
          <xdr:spPr>
            <a:xfrm>
              <a:off x="13268325" y="5210175"/>
              <a:ext cx="18669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xdr:colOff>
      <xdr:row>27</xdr:row>
      <xdr:rowOff>28575</xdr:rowOff>
    </xdr:from>
    <xdr:to>
      <xdr:col>16</xdr:col>
      <xdr:colOff>704850</xdr:colOff>
      <xdr:row>40</xdr:row>
      <xdr:rowOff>76200</xdr:rowOff>
    </xdr:to>
    <mc:AlternateContent xmlns:mc="http://schemas.openxmlformats.org/markup-compatibility/2006" xmlns:a14="http://schemas.microsoft.com/office/drawing/2010/main">
      <mc:Choice Requires="a14">
        <xdr:graphicFrame macro="">
          <xdr:nvGraphicFramePr>
            <xdr:cNvPr id="5" name="Age">
              <a:extLst>
                <a:ext uri="{FF2B5EF4-FFF2-40B4-BE49-F238E27FC236}">
                  <a16:creationId xmlns:a16="http://schemas.microsoft.com/office/drawing/2014/main" id="{898D986C-8188-49F8-A556-7383445D9822}"/>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1287125" y="5219700"/>
              <a:ext cx="18383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36</xdr:col>
      <xdr:colOff>604836</xdr:colOff>
      <xdr:row>3</xdr:row>
      <xdr:rowOff>14286</xdr:rowOff>
    </xdr:from>
    <xdr:to>
      <xdr:col>45</xdr:col>
      <xdr:colOff>419099</xdr:colOff>
      <xdr:row>19</xdr:row>
      <xdr:rowOff>133349</xdr:rowOff>
    </xdr:to>
    <xdr:graphicFrame macro="">
      <xdr:nvGraphicFramePr>
        <xdr:cNvPr id="6" name="Chart 5">
          <a:extLst>
            <a:ext uri="{FF2B5EF4-FFF2-40B4-BE49-F238E27FC236}">
              <a16:creationId xmlns:a16="http://schemas.microsoft.com/office/drawing/2014/main" id="{9D842278-E0BE-4ED4-B1BB-30AB7C2724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133349</xdr:colOff>
      <xdr:row>3</xdr:row>
      <xdr:rowOff>42862</xdr:rowOff>
    </xdr:from>
    <xdr:to>
      <xdr:col>20</xdr:col>
      <xdr:colOff>409574</xdr:colOff>
      <xdr:row>20</xdr:row>
      <xdr:rowOff>152400</xdr:rowOff>
    </xdr:to>
    <xdr:graphicFrame macro="">
      <xdr:nvGraphicFramePr>
        <xdr:cNvPr id="2" name="Chart 1">
          <a:extLst>
            <a:ext uri="{FF2B5EF4-FFF2-40B4-BE49-F238E27FC236}">
              <a16:creationId xmlns:a16="http://schemas.microsoft.com/office/drawing/2014/main" id="{DE516E5A-9EA5-4886-A9BC-DAEA34086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lvanaNobre" refreshedDate="43609.535805671294" createdVersion="6" refreshedVersion="6" minRefreshableVersion="3" recordCount="171" xr:uid="{75E18686-D4FC-4853-B176-66596E6489DF}">
  <cacheSource type="worksheet">
    <worksheetSource ref="A1:D172" sheet="GraphMatGen"/>
  </cacheSource>
  <cacheFields count="4">
    <cacheField name="idResult" numFmtId="0">
      <sharedItems containsSemiMixedTypes="0" containsString="0" containsNumber="1" containsInteger="1" minValue="4371" maxValue="4400" count="3">
        <n v="4371"/>
        <n v="4373"/>
        <n v="4400"/>
      </sharedItems>
    </cacheField>
    <cacheField name="period" numFmtId="0">
      <sharedItems containsSemiMixedTypes="0" containsString="0" containsNumber="1" containsInteger="1" minValue="1" maxValue="19" count="19">
        <n v="1"/>
        <n v="2"/>
        <n v="3"/>
        <n v="4"/>
        <n v="5"/>
        <n v="6"/>
        <n v="7"/>
        <n v="8"/>
        <n v="9"/>
        <n v="10"/>
        <n v="11"/>
        <n v="12"/>
        <n v="13"/>
        <n v="14"/>
        <n v="15"/>
        <n v="16"/>
        <n v="17"/>
        <n v="18"/>
        <n v="19"/>
      </sharedItems>
    </cacheField>
    <cacheField name="matgen" numFmtId="0">
      <sharedItems containsSemiMixedTypes="0" containsString="0" containsNumber="1" containsInteger="1" minValue="1" maxValue="3" count="3">
        <n v="1"/>
        <n v="2"/>
        <n v="3"/>
      </sharedItems>
    </cacheField>
    <cacheField name="production" numFmtId="0">
      <sharedItems containsSemiMixedTypes="0" containsString="0" containsNumber="1" minValue="123891.392826009" maxValue="910445.8274451609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lvanaNobre" refreshedDate="43609.646914004632" createdVersion="6" refreshedVersion="6" minRefreshableVersion="3" recordCount="646" xr:uid="{5720071C-C726-494E-B2F5-B3EFC7324E46}">
  <cacheSource type="worksheet">
    <worksheetSource ref="A1:N647" sheet="GraphAge"/>
  </cacheSource>
  <cacheFields count="14">
    <cacheField name="idResult" numFmtId="0">
      <sharedItems containsSemiMixedTypes="0" containsString="0" containsNumber="1" containsInteger="1" minValue="4371" maxValue="4400" count="3">
        <n v="4371"/>
        <n v="4373"/>
        <n v="4400"/>
      </sharedItems>
    </cacheField>
    <cacheField name="IntervNo" numFmtId="0">
      <sharedItems containsSemiMixedTypes="0" containsString="0" containsNumber="1" containsInteger="1" minValue="0" maxValue="234"/>
    </cacheField>
    <cacheField name="LastPeriod" numFmtId="0">
      <sharedItems containsSemiMixedTypes="0" containsString="0" containsNumber="1" containsInteger="1" minValue="0" maxValue="12"/>
    </cacheField>
    <cacheField name="LastAge" numFmtId="0">
      <sharedItems containsSemiMixedTypes="0" containsString="0" containsNumber="1" containsInteger="1" minValue="0" maxValue="8"/>
    </cacheField>
    <cacheField name="tType" numFmtId="0">
      <sharedItems count="4">
        <s v="ina"/>
        <s v="cl2"/>
        <s v="cl3"/>
        <s v="cl1"/>
      </sharedItems>
    </cacheField>
    <cacheField name="Trs" numFmtId="0">
      <sharedItems containsSemiMixedTypes="0" containsString="0" containsNumber="1" containsInteger="1" minValue="1" maxValue="720"/>
    </cacheField>
    <cacheField name="Period" numFmtId="0">
      <sharedItems containsSemiMixedTypes="0" containsString="0" containsNumber="1" containsInteger="1" minValue="0" maxValue="19" count="20">
        <n v="0"/>
        <n v="7"/>
        <n v="2"/>
        <n v="3"/>
        <n v="14"/>
        <n v="15"/>
        <n v="16"/>
        <n v="17"/>
        <n v="1"/>
        <n v="13"/>
        <n v="5"/>
        <n v="6"/>
        <n v="19"/>
        <n v="18"/>
        <n v="4"/>
        <n v="11"/>
        <n v="12"/>
        <n v="10"/>
        <n v="8"/>
        <n v="9"/>
      </sharedItems>
    </cacheField>
    <cacheField name="Age" numFmtId="0">
      <sharedItems containsSemiMixedTypes="0" containsString="0" containsNumber="1" containsInteger="1" minValue="1" maxValue="8" count="8">
        <n v="1"/>
        <n v="4"/>
        <n v="5"/>
        <n v="6"/>
        <n v="2"/>
        <n v="3"/>
        <n v="8"/>
        <n v="7"/>
      </sharedItems>
    </cacheField>
    <cacheField name="Area" numFmtId="0">
      <sharedItems containsSemiMixedTypes="0" containsString="0" containsNumber="1" minValue="3.0710697609690503E-14" maxValue="2200"/>
    </cacheField>
    <cacheField name="Key" numFmtId="0">
      <sharedItems/>
    </cacheField>
    <cacheField name="Efficiency" numFmtId="11">
      <sharedItems containsSemiMixedTypes="0" containsString="0" containsNumber="1" minValue="0" maxValue="0.33100000000000002"/>
    </cacheField>
    <cacheField name="Productivity" numFmtId="11">
      <sharedItems containsSemiMixedTypes="0" containsString="0" containsNumber="1" minValue="10.676" maxValue="386.66499999999996"/>
    </cacheField>
    <cacheField name="Production" numFmtId="11">
      <sharedItems containsSemiMixedTypes="0" containsString="0" containsNumber="1" minValue="1.0705408095541521E-11" maxValue="490118.11876290408"/>
    </cacheField>
    <cacheField name="Pulp" numFmtId="170">
      <sharedItems containsSemiMixedTypes="0" containsString="0" containsNumber="1" minValue="0" maxValue="124567.23903906011"/>
    </cacheField>
  </cacheFields>
  <extLst>
    <ext xmlns:x14="http://schemas.microsoft.com/office/spreadsheetml/2009/9/main" uri="{725AE2AE-9491-48be-B2B4-4EB974FC3084}">
      <x14:pivotCacheDefinition pivotCacheId="1346734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x v="0"/>
    <x v="0"/>
    <x v="0"/>
    <n v="239584"/>
  </r>
  <r>
    <x v="0"/>
    <x v="0"/>
    <x v="1"/>
    <n v="450187.5"/>
  </r>
  <r>
    <x v="0"/>
    <x v="0"/>
    <x v="2"/>
    <n v="601164"/>
  </r>
  <r>
    <x v="0"/>
    <x v="1"/>
    <x v="0"/>
    <n v="201302.564583397"/>
  </r>
  <r>
    <x v="0"/>
    <x v="1"/>
    <x v="1"/>
    <n v="390001.87709566898"/>
  </r>
  <r>
    <x v="0"/>
    <x v="1"/>
    <x v="2"/>
    <n v="609336"/>
  </r>
  <r>
    <x v="0"/>
    <x v="2"/>
    <x v="0"/>
    <n v="251628.20572924599"/>
  </r>
  <r>
    <x v="0"/>
    <x v="2"/>
    <x v="1"/>
    <n v="351001.68938610202"/>
  </r>
  <r>
    <x v="0"/>
    <x v="2"/>
    <x v="2"/>
    <n v="559302.50959731895"/>
  </r>
  <r>
    <x v="0"/>
    <x v="3"/>
    <x v="0"/>
    <n v="233123.51291302199"/>
  </r>
  <r>
    <x v="0"/>
    <x v="3"/>
    <x v="1"/>
    <n v="315901.52044749202"/>
  </r>
  <r>
    <x v="0"/>
    <x v="3"/>
    <x v="2"/>
    <n v="503372.25863758702"/>
  </r>
  <r>
    <x v="0"/>
    <x v="4"/>
    <x v="0"/>
    <n v="209811.16162172001"/>
  </r>
  <r>
    <x v="0"/>
    <x v="4"/>
    <x v="1"/>
    <n v="284311.36840274301"/>
  </r>
  <r>
    <x v="0"/>
    <x v="4"/>
    <x v="2"/>
    <n v="466148.263651922"/>
  </r>
  <r>
    <x v="0"/>
    <x v="5"/>
    <x v="0"/>
    <n v="188830.04545954801"/>
  </r>
  <r>
    <x v="0"/>
    <x v="5"/>
    <x v="1"/>
    <n v="255880.23156246901"/>
  </r>
  <r>
    <x v="0"/>
    <x v="5"/>
    <x v="2"/>
    <n v="582685.32956490305"/>
  </r>
  <r>
    <x v="0"/>
    <x v="6"/>
    <x v="0"/>
    <n v="169947.04091359299"/>
  </r>
  <r>
    <x v="0"/>
    <x v="6"/>
    <x v="1"/>
    <n v="230292.20840622199"/>
  </r>
  <r>
    <x v="0"/>
    <x v="6"/>
    <x v="2"/>
    <n v="728356.66195612901"/>
  </r>
  <r>
    <x v="0"/>
    <x v="7"/>
    <x v="0"/>
    <n v="152952.33682223401"/>
  </r>
  <r>
    <x v="0"/>
    <x v="7"/>
    <x v="1"/>
    <n v="207262.98756559999"/>
  </r>
  <r>
    <x v="0"/>
    <x v="7"/>
    <x v="2"/>
    <n v="910445.82744516095"/>
  </r>
  <r>
    <x v="0"/>
    <x v="8"/>
    <x v="0"/>
    <n v="137657.10314001"/>
  </r>
  <r>
    <x v="0"/>
    <x v="8"/>
    <x v="1"/>
    <n v="186536.68880904"/>
  </r>
  <r>
    <x v="0"/>
    <x v="8"/>
    <x v="2"/>
    <n v="819401.24470064498"/>
  </r>
  <r>
    <x v="0"/>
    <x v="9"/>
    <x v="0"/>
    <n v="123891.392826009"/>
  </r>
  <r>
    <x v="0"/>
    <x v="9"/>
    <x v="1"/>
    <n v="232013.29475828799"/>
  </r>
  <r>
    <x v="0"/>
    <x v="9"/>
    <x v="2"/>
    <n v="737461.12023057998"/>
  </r>
  <r>
    <x v="0"/>
    <x v="10"/>
    <x v="0"/>
    <n v="138169.66192579101"/>
  </r>
  <r>
    <x v="0"/>
    <x v="10"/>
    <x v="1"/>
    <n v="220031.46110335301"/>
  </r>
  <r>
    <x v="0"/>
    <x v="10"/>
    <x v="2"/>
    <n v="698339.19426876004"/>
  </r>
  <r>
    <x v="0"/>
    <x v="11"/>
    <x v="0"/>
    <n v="172712.077407239"/>
  </r>
  <r>
    <x v="0"/>
    <x v="11"/>
    <x v="1"/>
    <n v="223392.72411008101"/>
  </r>
  <r>
    <x v="0"/>
    <x v="11"/>
    <x v="2"/>
    <n v="628505.27484188101"/>
  </r>
  <r>
    <x v="0"/>
    <x v="12"/>
    <x v="0"/>
    <n v="215890.09675904899"/>
  </r>
  <r>
    <x v="0"/>
    <x v="12"/>
    <x v="1"/>
    <n v="241445.37315381801"/>
  </r>
  <r>
    <x v="0"/>
    <x v="12"/>
    <x v="2"/>
    <n v="565654.74735769304"/>
  </r>
  <r>
    <x v="0"/>
    <x v="13"/>
    <x v="0"/>
    <n v="232267.63552431899"/>
  </r>
  <r>
    <x v="0"/>
    <x v="13"/>
    <x v="1"/>
    <n v="217300.83583843699"/>
  </r>
  <r>
    <x v="0"/>
    <x v="13"/>
    <x v="2"/>
    <n v="594723.21850869397"/>
  </r>
  <r>
    <x v="0"/>
    <x v="14"/>
    <x v="0"/>
    <n v="209040.87197188701"/>
  </r>
  <r>
    <x v="0"/>
    <x v="14"/>
    <x v="1"/>
    <n v="195570.75225459301"/>
  </r>
  <r>
    <x v="0"/>
    <x v="14"/>
    <x v="2"/>
    <n v="656618.69170707103"/>
  </r>
  <r>
    <x v="0"/>
    <x v="15"/>
    <x v="0"/>
    <n v="188136.784774698"/>
  </r>
  <r>
    <x v="0"/>
    <x v="15"/>
    <x v="1"/>
    <n v="176013.67702913401"/>
  </r>
  <r>
    <x v="0"/>
    <x v="15"/>
    <x v="2"/>
    <n v="703371.75572520401"/>
  </r>
  <r>
    <x v="0"/>
    <x v="16"/>
    <x v="0"/>
    <n v="169323.10629722901"/>
  </r>
  <r>
    <x v="0"/>
    <x v="16"/>
    <x v="1"/>
    <n v="158412.309326221"/>
  </r>
  <r>
    <x v="0"/>
    <x v="16"/>
    <x v="2"/>
    <n v="633034.58015268401"/>
  </r>
  <r>
    <x v="0"/>
    <x v="17"/>
    <x v="0"/>
    <n v="157451.66539862499"/>
  </r>
  <r>
    <x v="0"/>
    <x v="17"/>
    <x v="1"/>
    <n v="198015.38665777599"/>
  </r>
  <r>
    <x v="0"/>
    <x v="17"/>
    <x v="2"/>
    <n v="785196.63744143106"/>
  </r>
  <r>
    <x v="0"/>
    <x v="18"/>
    <x v="0"/>
    <n v="141706.49885876299"/>
  </r>
  <r>
    <x v="0"/>
    <x v="18"/>
    <x v="1"/>
    <n v="178213.84799199799"/>
  </r>
  <r>
    <x v="0"/>
    <x v="18"/>
    <x v="2"/>
    <n v="706676.97369728796"/>
  </r>
  <r>
    <x v="1"/>
    <x v="0"/>
    <x v="0"/>
    <n v="239584"/>
  </r>
  <r>
    <x v="1"/>
    <x v="0"/>
    <x v="1"/>
    <n v="450187.5"/>
  </r>
  <r>
    <x v="1"/>
    <x v="0"/>
    <x v="2"/>
    <n v="601164"/>
  </r>
  <r>
    <x v="1"/>
    <x v="1"/>
    <x v="0"/>
    <n v="158122.826591233"/>
  </r>
  <r>
    <x v="1"/>
    <x v="1"/>
    <x v="1"/>
    <n v="431396"/>
  </r>
  <r>
    <x v="1"/>
    <x v="1"/>
    <x v="2"/>
    <n v="589388.14143096202"/>
  </r>
  <r>
    <x v="1"/>
    <x v="2"/>
    <x v="0"/>
    <n v="197653.53323904099"/>
  </r>
  <r>
    <x v="1"/>
    <x v="2"/>
    <x v="1"/>
    <n v="392271.54684065102"/>
  </r>
  <r>
    <x v="1"/>
    <x v="2"/>
    <x v="2"/>
    <n v="530449.32728786604"/>
  </r>
  <r>
    <x v="1"/>
    <x v="3"/>
    <x v="0"/>
    <n v="235034.48924380899"/>
  </r>
  <r>
    <x v="1"/>
    <x v="3"/>
    <x v="1"/>
    <n v="353044.39215658599"/>
  </r>
  <r>
    <x v="1"/>
    <x v="3"/>
    <x v="2"/>
    <n v="477404.39455907902"/>
  </r>
  <r>
    <x v="1"/>
    <x v="4"/>
    <x v="0"/>
    <n v="293793.11155476101"/>
  </r>
  <r>
    <x v="1"/>
    <x v="4"/>
    <x v="1"/>
    <n v="317739.95294092799"/>
  </r>
  <r>
    <x v="1"/>
    <x v="4"/>
    <x v="2"/>
    <n v="429663.955103171"/>
  </r>
  <r>
    <x v="1"/>
    <x v="5"/>
    <x v="0"/>
    <n v="367241.38944345101"/>
  </r>
  <r>
    <x v="1"/>
    <x v="5"/>
    <x v="1"/>
    <n v="285965.95764683501"/>
  </r>
  <r>
    <x v="1"/>
    <x v="5"/>
    <x v="2"/>
    <n v="386697.559592854"/>
  </r>
  <r>
    <x v="1"/>
    <x v="6"/>
    <x v="0"/>
    <n v="459051.73680431402"/>
  </r>
  <r>
    <x v="1"/>
    <x v="6"/>
    <x v="1"/>
    <n v="298130.17489308998"/>
  </r>
  <r>
    <x v="1"/>
    <x v="6"/>
    <x v="2"/>
    <n v="348027.80363356898"/>
  </r>
  <r>
    <x v="1"/>
    <x v="7"/>
    <x v="0"/>
    <n v="573814.67100539303"/>
  </r>
  <r>
    <x v="1"/>
    <x v="7"/>
    <x v="1"/>
    <n v="268317.15740378102"/>
  </r>
  <r>
    <x v="1"/>
    <x v="7"/>
    <x v="2"/>
    <n v="313225.023270212"/>
  </r>
  <r>
    <x v="1"/>
    <x v="8"/>
    <x v="0"/>
    <n v="674248.36451294296"/>
  </r>
  <r>
    <x v="1"/>
    <x v="8"/>
    <x v="1"/>
    <n v="241485.44166340301"/>
  </r>
  <r>
    <x v="1"/>
    <x v="8"/>
    <x v="2"/>
    <n v="281902.52094319102"/>
  </r>
  <r>
    <x v="1"/>
    <x v="9"/>
    <x v="0"/>
    <n v="606823.52806164895"/>
  </r>
  <r>
    <x v="1"/>
    <x v="9"/>
    <x v="1"/>
    <n v="217336.89749706301"/>
  </r>
  <r>
    <x v="1"/>
    <x v="9"/>
    <x v="2"/>
    <n v="253712.26884887199"/>
  </r>
  <r>
    <x v="1"/>
    <x v="10"/>
    <x v="0"/>
    <n v="546141.17525548395"/>
  </r>
  <r>
    <x v="1"/>
    <x v="10"/>
    <x v="1"/>
    <n v="195603.20774735601"/>
  </r>
  <r>
    <x v="1"/>
    <x v="10"/>
    <x v="2"/>
    <n v="228341.04196398499"/>
  </r>
  <r>
    <x v="1"/>
    <x v="11"/>
    <x v="0"/>
    <n v="491527.05772993597"/>
  </r>
  <r>
    <x v="1"/>
    <x v="11"/>
    <x v="1"/>
    <n v="176042.886972621"/>
  </r>
  <r>
    <x v="1"/>
    <x v="11"/>
    <x v="2"/>
    <n v="205506.937767586"/>
  </r>
  <r>
    <x v="1"/>
    <x v="12"/>
    <x v="0"/>
    <n v="442374.351956942"/>
  </r>
  <r>
    <x v="1"/>
    <x v="12"/>
    <x v="1"/>
    <n v="220053.608715776"/>
  </r>
  <r>
    <x v="1"/>
    <x v="12"/>
    <x v="2"/>
    <n v="211902.51432407499"/>
  </r>
  <r>
    <x v="1"/>
    <x v="13"/>
    <x v="0"/>
    <n v="447459.29144841398"/>
  </r>
  <r>
    <x v="1"/>
    <x v="13"/>
    <x v="1"/>
    <n v="242466.22605085399"/>
  </r>
  <r>
    <x v="1"/>
    <x v="13"/>
    <x v="2"/>
    <n v="193791.21248647399"/>
  </r>
  <r>
    <x v="1"/>
    <x v="14"/>
    <x v="0"/>
    <n v="516208.25733693002"/>
  </r>
  <r>
    <x v="1"/>
    <x v="14"/>
    <x v="1"/>
    <n v="218219.603445769"/>
  </r>
  <r>
    <x v="1"/>
    <x v="14"/>
    <x v="2"/>
    <n v="174412.091237827"/>
  </r>
  <r>
    <x v="1"/>
    <x v="15"/>
    <x v="0"/>
    <n v="537537.83724165603"/>
  </r>
  <r>
    <x v="1"/>
    <x v="15"/>
    <x v="1"/>
    <n v="196397.64310119199"/>
  </r>
  <r>
    <x v="1"/>
    <x v="15"/>
    <x v="2"/>
    <n v="218015.11404728299"/>
  </r>
  <r>
    <x v="1"/>
    <x v="16"/>
    <x v="0"/>
    <n v="667294.22679653601"/>
  </r>
  <r>
    <x v="1"/>
    <x v="16"/>
    <x v="1"/>
    <n v="176757.87879107299"/>
  </r>
  <r>
    <x v="1"/>
    <x v="16"/>
    <x v="2"/>
    <n v="272518.89255910402"/>
  </r>
  <r>
    <x v="1"/>
    <x v="17"/>
    <x v="0"/>
    <n v="600564.80411688297"/>
  </r>
  <r>
    <x v="1"/>
    <x v="17"/>
    <x v="1"/>
    <n v="159082.090911965"/>
  </r>
  <r>
    <x v="1"/>
    <x v="17"/>
    <x v="2"/>
    <n v="245267.00330319401"/>
  </r>
  <r>
    <x v="1"/>
    <x v="18"/>
    <x v="0"/>
    <n v="540508.32370519405"/>
  </r>
  <r>
    <x v="1"/>
    <x v="18"/>
    <x v="1"/>
    <n v="143173.88182076899"/>
  </r>
  <r>
    <x v="1"/>
    <x v="18"/>
    <x v="2"/>
    <n v="220740.30297287399"/>
  </r>
  <r>
    <x v="2"/>
    <x v="0"/>
    <x v="0"/>
    <n v="239584.00000001199"/>
  </r>
  <r>
    <x v="2"/>
    <x v="0"/>
    <x v="1"/>
    <n v="450187.5"/>
  </r>
  <r>
    <x v="2"/>
    <x v="0"/>
    <x v="2"/>
    <n v="601164.00000000105"/>
  </r>
  <r>
    <x v="2"/>
    <x v="1"/>
    <x v="0"/>
    <n v="222498.44377620399"/>
  </r>
  <r>
    <x v="2"/>
    <x v="1"/>
    <x v="1"/>
    <n v="431395.99999999901"/>
  </r>
  <r>
    <x v="2"/>
    <x v="1"/>
    <x v="2"/>
    <n v="609336.00000004296"/>
  </r>
  <r>
    <x v="2"/>
    <x v="2"/>
    <x v="0"/>
    <n v="278123.05472025502"/>
  </r>
  <r>
    <x v="2"/>
    <x v="2"/>
    <x v="1"/>
    <n v="389126.178518778"/>
  </r>
  <r>
    <x v="2"/>
    <x v="2"/>
    <x v="2"/>
    <n v="604987.24653495697"/>
  </r>
  <r>
    <x v="2"/>
    <x v="3"/>
    <x v="0"/>
    <n v="263943.15329696098"/>
  </r>
  <r>
    <x v="2"/>
    <x v="3"/>
    <x v="1"/>
    <n v="350213.56066690001"/>
  </r>
  <r>
    <x v="2"/>
    <x v="3"/>
    <x v="2"/>
    <n v="544488.52188146103"/>
  </r>
  <r>
    <x v="2"/>
    <x v="4"/>
    <x v="0"/>
    <n v="237548.83796726499"/>
  </r>
  <r>
    <x v="2"/>
    <x v="4"/>
    <x v="1"/>
    <n v="315192.20460021001"/>
  </r>
  <r>
    <x v="2"/>
    <x v="4"/>
    <x v="2"/>
    <n v="490039.66969331598"/>
  </r>
  <r>
    <x v="2"/>
    <x v="5"/>
    <x v="0"/>
    <n v="213793.954170538"/>
  </r>
  <r>
    <x v="2"/>
    <x v="5"/>
    <x v="1"/>
    <n v="296256.00142450799"/>
  </r>
  <r>
    <x v="2"/>
    <x v="5"/>
    <x v="2"/>
    <n v="447292.66386152798"/>
  </r>
  <r>
    <x v="2"/>
    <x v="6"/>
    <x v="0"/>
    <n v="192414.55875348399"/>
  </r>
  <r>
    <x v="2"/>
    <x v="6"/>
    <x v="1"/>
    <n v="370320.00178063498"/>
  </r>
  <r>
    <x v="2"/>
    <x v="6"/>
    <x v="2"/>
    <n v="559115.82982689398"/>
  </r>
  <r>
    <x v="2"/>
    <x v="7"/>
    <x v="0"/>
    <n v="173173.10287813601"/>
  </r>
  <r>
    <x v="2"/>
    <x v="7"/>
    <x v="1"/>
    <n v="462900.00222579302"/>
  </r>
  <r>
    <x v="2"/>
    <x v="7"/>
    <x v="2"/>
    <n v="503204.24684420502"/>
  </r>
  <r>
    <x v="2"/>
    <x v="8"/>
    <x v="0"/>
    <n v="211740.495876753"/>
  </r>
  <r>
    <x v="2"/>
    <x v="8"/>
    <x v="1"/>
    <n v="578625.00278224202"/>
  </r>
  <r>
    <x v="2"/>
    <x v="8"/>
    <x v="2"/>
    <n v="452883.82215978397"/>
  </r>
  <r>
    <x v="2"/>
    <x v="9"/>
    <x v="0"/>
    <n v="208665.03118065899"/>
  </r>
  <r>
    <x v="2"/>
    <x v="9"/>
    <x v="1"/>
    <n v="547349.34933070699"/>
  </r>
  <r>
    <x v="2"/>
    <x v="9"/>
    <x v="2"/>
    <n v="407595.43994380598"/>
  </r>
  <r>
    <x v="2"/>
    <x v="10"/>
    <x v="0"/>
    <n v="187798.52806259299"/>
  </r>
  <r>
    <x v="2"/>
    <x v="10"/>
    <x v="1"/>
    <n v="492614.41439763701"/>
  </r>
  <r>
    <x v="2"/>
    <x v="10"/>
    <x v="2"/>
    <n v="366835.895949425"/>
  </r>
  <r>
    <x v="2"/>
    <x v="11"/>
    <x v="0"/>
    <n v="169018.67525633401"/>
  </r>
  <r>
    <x v="2"/>
    <x v="11"/>
    <x v="1"/>
    <n v="443352.97295787302"/>
  </r>
  <r>
    <x v="2"/>
    <x v="11"/>
    <x v="2"/>
    <n v="330152.30635448301"/>
  </r>
  <r>
    <x v="2"/>
    <x v="12"/>
    <x v="0"/>
    <n v="152116.80773067399"/>
  </r>
  <r>
    <x v="2"/>
    <x v="12"/>
    <x v="1"/>
    <n v="477041.59656327998"/>
  </r>
  <r>
    <x v="2"/>
    <x v="12"/>
    <x v="2"/>
    <n v="297137.07571903401"/>
  </r>
  <r>
    <x v="2"/>
    <x v="13"/>
    <x v="0"/>
    <n v="165584.37284867899"/>
  </r>
  <r>
    <x v="2"/>
    <x v="13"/>
    <x v="1"/>
    <n v="516980.03767328197"/>
  </r>
  <r>
    <x v="2"/>
    <x v="13"/>
    <x v="2"/>
    <n v="267423.368147131"/>
  </r>
  <r>
    <x v="2"/>
    <x v="14"/>
    <x v="0"/>
    <n v="206980.46606084899"/>
  </r>
  <r>
    <x v="2"/>
    <x v="14"/>
    <x v="1"/>
    <n v="521850.11280289001"/>
  </r>
  <r>
    <x v="2"/>
    <x v="14"/>
    <x v="2"/>
    <n v="240681.031332418"/>
  </r>
  <r>
    <x v="2"/>
    <x v="15"/>
    <x v="0"/>
    <n v="186282.41945471001"/>
  </r>
  <r>
    <x v="2"/>
    <x v="15"/>
    <x v="1"/>
    <n v="602781.697749799"/>
  </r>
  <r>
    <x v="2"/>
    <x v="15"/>
    <x v="2"/>
    <n v="216612.92819917601"/>
  </r>
  <r>
    <x v="2"/>
    <x v="16"/>
    <x v="0"/>
    <n v="208811.86671270599"/>
  </r>
  <r>
    <x v="2"/>
    <x v="16"/>
    <x v="1"/>
    <n v="753477.12218724797"/>
  </r>
  <r>
    <x v="2"/>
    <x v="16"/>
    <x v="2"/>
    <n v="194951.635379246"/>
  </r>
  <r>
    <x v="2"/>
    <x v="17"/>
    <x v="0"/>
    <n v="187930.68004143599"/>
  </r>
  <r>
    <x v="2"/>
    <x v="17"/>
    <x v="1"/>
    <n v="678129.40996852296"/>
  </r>
  <r>
    <x v="2"/>
    <x v="17"/>
    <x v="2"/>
    <n v="175456.47184132101"/>
  </r>
  <r>
    <x v="2"/>
    <x v="18"/>
    <x v="0"/>
    <n v="169137.61203729201"/>
  </r>
  <r>
    <x v="2"/>
    <x v="18"/>
    <x v="1"/>
    <n v="610316.46897167095"/>
  </r>
  <r>
    <x v="2"/>
    <x v="18"/>
    <x v="2"/>
    <n v="157910.824657188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6">
  <r>
    <x v="0"/>
    <n v="0"/>
    <n v="0"/>
    <n v="0"/>
    <x v="0"/>
    <n v="1"/>
    <x v="0"/>
    <x v="0"/>
    <n v="500"/>
    <s v="ina-1"/>
    <n v="0"/>
    <n v="10.676"/>
    <n v="5338"/>
    <n v="0"/>
  </r>
  <r>
    <x v="0"/>
    <n v="0"/>
    <n v="0"/>
    <n v="0"/>
    <x v="0"/>
    <n v="10"/>
    <x v="0"/>
    <x v="1"/>
    <n v="1400"/>
    <s v="ina-4"/>
    <n v="0"/>
    <n v="144.3725"/>
    <n v="202121.5"/>
    <n v="0"/>
  </r>
  <r>
    <x v="0"/>
    <n v="0"/>
    <n v="0"/>
    <n v="0"/>
    <x v="0"/>
    <n v="11"/>
    <x v="0"/>
    <x v="2"/>
    <n v="750"/>
    <s v="ina-5"/>
    <n v="0"/>
    <n v="208.28399999999999"/>
    <n v="156213"/>
    <n v="0"/>
  </r>
  <r>
    <x v="0"/>
    <n v="0"/>
    <n v="0"/>
    <n v="0"/>
    <x v="0"/>
    <n v="12"/>
    <x v="0"/>
    <x v="3"/>
    <n v="650"/>
    <s v="ina-6"/>
    <n v="0"/>
    <n v="269.08449999999999"/>
    <n v="174904.92499999999"/>
    <n v="0"/>
  </r>
  <r>
    <x v="0"/>
    <n v="0"/>
    <n v="0"/>
    <n v="0"/>
    <x v="0"/>
    <n v="13"/>
    <x v="0"/>
    <x v="0"/>
    <n v="2200"/>
    <s v="ina-1"/>
    <n v="0"/>
    <n v="10.676"/>
    <n v="23487.200000000001"/>
    <n v="0"/>
  </r>
  <r>
    <x v="0"/>
    <n v="0"/>
    <n v="0"/>
    <n v="0"/>
    <x v="0"/>
    <n v="14"/>
    <x v="0"/>
    <x v="4"/>
    <n v="1900"/>
    <s v="ina-2"/>
    <n v="0"/>
    <n v="35.334499999999998"/>
    <n v="67135.55"/>
    <n v="0"/>
  </r>
  <r>
    <x v="0"/>
    <n v="0"/>
    <n v="0"/>
    <n v="0"/>
    <x v="0"/>
    <n v="15"/>
    <x v="0"/>
    <x v="5"/>
    <n v="1900"/>
    <s v="ina-3"/>
    <n v="0"/>
    <n v="75.114500000000007"/>
    <n v="142717.55000000002"/>
    <n v="0"/>
  </r>
  <r>
    <x v="0"/>
    <n v="0"/>
    <n v="0"/>
    <n v="0"/>
    <x v="0"/>
    <n v="16"/>
    <x v="0"/>
    <x v="1"/>
    <n v="1800"/>
    <s v="ina-4"/>
    <n v="0"/>
    <n v="144.3725"/>
    <n v="259870.5"/>
    <n v="0"/>
  </r>
  <r>
    <x v="0"/>
    <n v="0"/>
    <n v="0"/>
    <n v="0"/>
    <x v="0"/>
    <n v="17"/>
    <x v="0"/>
    <x v="2"/>
    <n v="900"/>
    <s v="ina-5"/>
    <n v="0"/>
    <n v="208.28399999999999"/>
    <n v="187455.6"/>
    <n v="0"/>
  </r>
  <r>
    <x v="0"/>
    <n v="0"/>
    <n v="0"/>
    <n v="0"/>
    <x v="0"/>
    <n v="18"/>
    <x v="0"/>
    <x v="3"/>
    <n v="800"/>
    <s v="ina-6"/>
    <n v="0"/>
    <n v="269.08449999999999"/>
    <n v="215267.6"/>
    <n v="0"/>
  </r>
  <r>
    <x v="0"/>
    <n v="0"/>
    <n v="0"/>
    <n v="0"/>
    <x v="0"/>
    <n v="2"/>
    <x v="0"/>
    <x v="4"/>
    <n v="1000"/>
    <s v="ina-2"/>
    <n v="0"/>
    <n v="35.334499999999998"/>
    <n v="35334.5"/>
    <n v="0"/>
  </r>
  <r>
    <x v="0"/>
    <n v="0"/>
    <n v="0"/>
    <n v="0"/>
    <x v="0"/>
    <n v="3"/>
    <x v="0"/>
    <x v="5"/>
    <n v="1100"/>
    <s v="ina-3"/>
    <n v="0"/>
    <n v="75.114500000000007"/>
    <n v="82625.950000000012"/>
    <n v="0"/>
  </r>
  <r>
    <x v="0"/>
    <n v="0"/>
    <n v="0"/>
    <n v="0"/>
    <x v="0"/>
    <n v="4"/>
    <x v="0"/>
    <x v="1"/>
    <n v="1000"/>
    <s v="ina-4"/>
    <n v="0"/>
    <n v="144.3725"/>
    <n v="144372.5"/>
    <n v="0"/>
  </r>
  <r>
    <x v="0"/>
    <n v="0"/>
    <n v="0"/>
    <n v="0"/>
    <x v="0"/>
    <n v="5"/>
    <x v="0"/>
    <x v="2"/>
    <n v="500"/>
    <s v="ina-5"/>
    <n v="0"/>
    <n v="208.28399999999999"/>
    <n v="104142"/>
    <n v="0"/>
  </r>
  <r>
    <x v="0"/>
    <n v="0"/>
    <n v="0"/>
    <n v="0"/>
    <x v="0"/>
    <n v="6"/>
    <x v="0"/>
    <x v="3"/>
    <n v="800"/>
    <s v="ina-6"/>
    <n v="0"/>
    <n v="269.08449999999999"/>
    <n v="215267.6"/>
    <n v="0"/>
  </r>
  <r>
    <x v="0"/>
    <n v="0"/>
    <n v="0"/>
    <n v="0"/>
    <x v="0"/>
    <n v="7"/>
    <x v="0"/>
    <x v="0"/>
    <n v="1200"/>
    <s v="ina-1"/>
    <n v="0"/>
    <n v="10.676"/>
    <n v="12811.2"/>
    <n v="0"/>
  </r>
  <r>
    <x v="0"/>
    <n v="0"/>
    <n v="0"/>
    <n v="0"/>
    <x v="0"/>
    <n v="8"/>
    <x v="0"/>
    <x v="4"/>
    <n v="1300"/>
    <s v="ina-2"/>
    <n v="0"/>
    <n v="35.334499999999998"/>
    <n v="45934.85"/>
    <n v="0"/>
  </r>
  <r>
    <x v="0"/>
    <n v="0"/>
    <n v="0"/>
    <n v="0"/>
    <x v="0"/>
    <n v="9"/>
    <x v="0"/>
    <x v="5"/>
    <n v="1700"/>
    <s v="ina-3"/>
    <n v="0"/>
    <n v="75.114500000000007"/>
    <n v="127694.65000000001"/>
    <n v="0"/>
  </r>
  <r>
    <x v="0"/>
    <n v="1"/>
    <n v="0"/>
    <n v="1"/>
    <x v="1"/>
    <n v="20"/>
    <x v="1"/>
    <x v="6"/>
    <n v="5.34425084050046E-12"/>
    <s v="cl2-8"/>
    <n v="0.27539999999999998"/>
    <n v="351.50049999999999"/>
    <n v="1.878506842561332E-9"/>
    <n v="5.1734078444139074E-10"/>
  </r>
  <r>
    <x v="0"/>
    <n v="1"/>
    <n v="0"/>
    <n v="1"/>
    <x v="2"/>
    <n v="21"/>
    <x v="1"/>
    <x v="6"/>
    <n v="499.999999999995"/>
    <s v="cl3-8"/>
    <n v="0.218"/>
    <n v="386.66499999999996"/>
    <n v="193332.49999999805"/>
    <n v="42146.484999999579"/>
  </r>
  <r>
    <x v="0"/>
    <n v="10"/>
    <n v="0"/>
    <n v="4"/>
    <x v="3"/>
    <n v="46"/>
    <x v="2"/>
    <x v="3"/>
    <n v="217.089086086756"/>
    <s v="cl1-6"/>
    <n v="0.31240000000000001"/>
    <n v="269.08449999999999"/>
    <n v="58415.308185111695"/>
    <n v="18248.942277028895"/>
  </r>
  <r>
    <x v="0"/>
    <n v="10"/>
    <n v="0"/>
    <n v="4"/>
    <x v="2"/>
    <n v="48"/>
    <x v="2"/>
    <x v="3"/>
    <n v="1048.5754725413699"/>
    <s v="cl3-6"/>
    <n v="0.19720000000000001"/>
    <n v="338.52099999999996"/>
    <n v="354964.81754017703"/>
    <n v="69999.062018922908"/>
  </r>
  <r>
    <x v="0"/>
    <n v="10"/>
    <n v="0"/>
    <n v="4"/>
    <x v="2"/>
    <n v="48"/>
    <x v="3"/>
    <x v="7"/>
    <n v="134.33544137187999"/>
    <s v="cl3-7"/>
    <n v="0.2082"/>
    <n v="370.61699999999996"/>
    <n v="49786.998274922043"/>
    <n v="10365.653040838768"/>
  </r>
  <r>
    <x v="0"/>
    <n v="101"/>
    <n v="8"/>
    <n v="6"/>
    <x v="1"/>
    <n v="320"/>
    <x v="4"/>
    <x v="3"/>
    <n v="107.364875784926"/>
    <s v="cl2-6"/>
    <n v="0.25569999999999998"/>
    <n v="308.142"/>
    <n v="33083.62755411867"/>
    <n v="8459.4835655881434"/>
  </r>
  <r>
    <x v="0"/>
    <n v="101"/>
    <n v="8"/>
    <n v="6"/>
    <x v="2"/>
    <n v="321"/>
    <x v="5"/>
    <x v="7"/>
    <n v="1.7519173168056E-13"/>
    <s v="cl3-7"/>
    <n v="0.2082"/>
    <n v="370.61699999999996"/>
    <n v="6.4929034020254099E-11"/>
    <n v="1.3518224883016903E-11"/>
  </r>
  <r>
    <x v="0"/>
    <n v="105"/>
    <n v="9"/>
    <n v="6"/>
    <x v="3"/>
    <n v="331"/>
    <x v="6"/>
    <x v="7"/>
    <n v="139.96527079951201"/>
    <s v="cl1-7"/>
    <n v="0.32220000000000004"/>
    <n v="299.48050000000001"/>
    <n v="41916.869281673258"/>
    <n v="13505.615282555125"/>
  </r>
  <r>
    <x v="0"/>
    <n v="107"/>
    <n v="9"/>
    <n v="6"/>
    <x v="3"/>
    <n v="337"/>
    <x v="5"/>
    <x v="3"/>
    <n v="139.96527079951201"/>
    <s v="cl1-6"/>
    <n v="0.31240000000000001"/>
    <n v="269.08449999999999"/>
    <n v="37662.48491045129"/>
    <n v="11765.760286024983"/>
  </r>
  <r>
    <x v="0"/>
    <n v="108"/>
    <n v="10"/>
    <n v="6"/>
    <x v="3"/>
    <n v="340"/>
    <x v="7"/>
    <x v="7"/>
    <n v="528.44405114886899"/>
    <s v="cl1-7"/>
    <n v="0.32220000000000004"/>
    <n v="299.48050000000001"/>
    <n v="158258.68866008887"/>
    <n v="50990.949486280639"/>
  </r>
  <r>
    <x v="0"/>
    <n v="108"/>
    <n v="9"/>
    <n v="6"/>
    <x v="3"/>
    <n v="340"/>
    <x v="6"/>
    <x v="7"/>
    <n v="84.260531467181096"/>
    <s v="cl1-7"/>
    <n v="0.32220000000000004"/>
    <n v="299.48050000000001"/>
    <n v="25234.386094057129"/>
    <n v="8130.5191995052082"/>
  </r>
  <r>
    <x v="0"/>
    <n v="109"/>
    <n v="9"/>
    <n v="6"/>
    <x v="1"/>
    <n v="344"/>
    <x v="6"/>
    <x v="7"/>
    <n v="271.38871046813398"/>
    <s v="cl2-7"/>
    <n v="0.2661"/>
    <n v="337.05049999999994"/>
    <n v="91471.700557639779"/>
    <n v="24340.619518387943"/>
  </r>
  <r>
    <x v="0"/>
    <n v="109"/>
    <n v="9"/>
    <n v="6"/>
    <x v="1"/>
    <n v="344"/>
    <x v="7"/>
    <x v="6"/>
    <n v="1.2581029886346399E-12"/>
    <s v="cl2-8"/>
    <n v="0.27539999999999998"/>
    <n v="351.50049999999999"/>
    <n v="4.4222382955657024E-10"/>
    <n v="1.2178844265987942E-10"/>
  </r>
  <r>
    <x v="0"/>
    <n v="11"/>
    <n v="0"/>
    <n v="5"/>
    <x v="2"/>
    <n v="51"/>
    <x v="8"/>
    <x v="3"/>
    <n v="750"/>
    <s v="cl3-6"/>
    <n v="0.19720000000000001"/>
    <n v="338.52099999999996"/>
    <n v="253890.74999999997"/>
    <n v="50067.255899999996"/>
  </r>
  <r>
    <x v="0"/>
    <n v="116"/>
    <n v="8"/>
    <n v="6"/>
    <x v="2"/>
    <n v="366"/>
    <x v="5"/>
    <x v="7"/>
    <n v="9.7265589454882799E-14"/>
    <s v="cl3-7"/>
    <n v="0.2082"/>
    <n v="370.61699999999996"/>
    <n v="3.6048280967000292E-11"/>
    <n v="7.5052520973294613E-12"/>
  </r>
  <r>
    <x v="0"/>
    <n v="117"/>
    <n v="9"/>
    <n v="6"/>
    <x v="3"/>
    <n v="367"/>
    <x v="6"/>
    <x v="7"/>
    <n v="228.611289531865"/>
    <s v="cl1-7"/>
    <n v="0.32220000000000004"/>
    <n v="299.48050000000001"/>
    <n v="68464.623294647696"/>
    <n v="22059.301625535492"/>
  </r>
  <r>
    <x v="0"/>
    <n v="12"/>
    <n v="0"/>
    <n v="6"/>
    <x v="3"/>
    <n v="52"/>
    <x v="8"/>
    <x v="7"/>
    <n v="180"/>
    <s v="cl1-7"/>
    <n v="0.32220000000000004"/>
    <n v="299.48050000000001"/>
    <n v="53906.49"/>
    <n v="17368.671078000003"/>
  </r>
  <r>
    <x v="0"/>
    <n v="12"/>
    <n v="0"/>
    <n v="6"/>
    <x v="1"/>
    <n v="53"/>
    <x v="8"/>
    <x v="7"/>
    <n v="1.6424622492217199E-12"/>
    <s v="cl2-7"/>
    <n v="0.2661"/>
    <n v="337.05049999999994"/>
    <n v="5.5359272233130523E-10"/>
    <n v="1.4731102341236032E-10"/>
  </r>
  <r>
    <x v="0"/>
    <n v="12"/>
    <n v="0"/>
    <n v="6"/>
    <x v="2"/>
    <n v="54"/>
    <x v="8"/>
    <x v="7"/>
    <n v="469.99999999999898"/>
    <s v="cl3-7"/>
    <n v="0.2082"/>
    <n v="370.61699999999996"/>
    <n v="174189.98999999961"/>
    <n v="36266.355917999914"/>
  </r>
  <r>
    <x v="0"/>
    <n v="126"/>
    <n v="7"/>
    <n v="6"/>
    <x v="3"/>
    <n v="394"/>
    <x v="9"/>
    <x v="3"/>
    <n v="800"/>
    <s v="cl1-6"/>
    <n v="0.31240000000000001"/>
    <n v="269.08449999999999"/>
    <n v="215267.6"/>
    <n v="67249.598240000007"/>
  </r>
  <r>
    <x v="0"/>
    <n v="13"/>
    <n v="0"/>
    <n v="1"/>
    <x v="3"/>
    <n v="55"/>
    <x v="10"/>
    <x v="3"/>
    <n v="593.99972148950201"/>
    <s v="cl1-6"/>
    <n v="0.31240000000000001"/>
    <n v="269.08449999999999"/>
    <n v="159836.1180571419"/>
    <n v="49932.803281051129"/>
  </r>
  <r>
    <x v="0"/>
    <n v="13"/>
    <n v="0"/>
    <n v="1"/>
    <x v="3"/>
    <n v="55"/>
    <x v="11"/>
    <x v="7"/>
    <n v="600.07005675463301"/>
    <s v="cl1-7"/>
    <n v="0.32220000000000004"/>
    <n v="299.48050000000001"/>
    <n v="179709.28063190589"/>
    <n v="57902.33021960008"/>
  </r>
  <r>
    <x v="0"/>
    <n v="13"/>
    <n v="0"/>
    <n v="1"/>
    <x v="2"/>
    <n v="57"/>
    <x v="10"/>
    <x v="3"/>
    <n v="33.809545239484798"/>
    <s v="cl3-6"/>
    <n v="0.19720000000000001"/>
    <n v="338.52099999999996"/>
    <n v="11445.241064015632"/>
    <n v="2257.0015378238827"/>
  </r>
  <r>
    <x v="0"/>
    <n v="13"/>
    <n v="0"/>
    <n v="1"/>
    <x v="2"/>
    <n v="57"/>
    <x v="11"/>
    <x v="7"/>
    <n v="972.12067651637994"/>
    <s v="cl3-7"/>
    <n v="0.2082"/>
    <n v="370.61699999999996"/>
    <n v="360284.44876847113"/>
    <n v="75011.22223359569"/>
  </r>
  <r>
    <x v="0"/>
    <n v="130"/>
    <n v="12"/>
    <n v="6"/>
    <x v="2"/>
    <n v="408"/>
    <x v="12"/>
    <x v="7"/>
    <n v="139.09886655579899"/>
    <s v="cl3-7"/>
    <n v="0.2082"/>
    <n v="370.61699999999996"/>
    <n v="51552.404626310548"/>
    <n v="10733.210643197855"/>
  </r>
  <r>
    <x v="0"/>
    <n v="131"/>
    <n v="12"/>
    <n v="6"/>
    <x v="1"/>
    <n v="410"/>
    <x v="12"/>
    <x v="7"/>
    <n v="238.72650347376799"/>
    <s v="cl2-7"/>
    <n v="0.2661"/>
    <n v="337.05049999999994"/>
    <n v="80462.887359085231"/>
    <n v="21411.174326252578"/>
  </r>
  <r>
    <x v="0"/>
    <n v="139"/>
    <n v="10"/>
    <n v="6"/>
    <x v="1"/>
    <n v="434"/>
    <x v="7"/>
    <x v="7"/>
    <n v="250.937142639473"/>
    <s v="cl2-7"/>
    <n v="0.2661"/>
    <n v="337.05049999999994"/>
    <n v="84578.489395205674"/>
    <n v="22506.33602806423"/>
  </r>
  <r>
    <x v="0"/>
    <n v="139"/>
    <n v="12"/>
    <n v="6"/>
    <x v="2"/>
    <n v="435"/>
    <x v="13"/>
    <x v="3"/>
    <n v="0.92327092784310205"/>
    <s v="cl3-6"/>
    <n v="0.19720000000000001"/>
    <n v="338.52099999999996"/>
    <n v="312.54659776437472"/>
    <n v="61.634189079134693"/>
  </r>
  <r>
    <x v="0"/>
    <n v="139"/>
    <n v="12"/>
    <n v="6"/>
    <x v="2"/>
    <n v="435"/>
    <x v="12"/>
    <x v="7"/>
    <n v="334.07629992864997"/>
    <s v="cl3-7"/>
    <n v="0.2082"/>
    <n v="370.61699999999996"/>
    <n v="123814.35605065645"/>
    <n v="25778.148929746672"/>
  </r>
  <r>
    <x v="0"/>
    <n v="14"/>
    <n v="0"/>
    <n v="2"/>
    <x v="3"/>
    <n v="58"/>
    <x v="14"/>
    <x v="3"/>
    <n v="226.29774497851801"/>
    <s v="cl1-6"/>
    <n v="0.31240000000000001"/>
    <n v="269.08449999999999"/>
    <n v="60893.215558672026"/>
    <n v="19023.040540529142"/>
  </r>
  <r>
    <x v="0"/>
    <n v="14"/>
    <n v="0"/>
    <n v="2"/>
    <x v="3"/>
    <n v="58"/>
    <x v="10"/>
    <x v="7"/>
    <n v="92.062617264307505"/>
    <s v="cl1-7"/>
    <n v="0.32220000000000004"/>
    <n v="299.48050000000001"/>
    <n v="27570.958649623444"/>
    <n v="8883.3628769086754"/>
  </r>
  <r>
    <x v="0"/>
    <n v="14"/>
    <n v="0"/>
    <n v="2"/>
    <x v="1"/>
    <n v="59"/>
    <x v="14"/>
    <x v="3"/>
    <n v="433.34800618952102"/>
    <s v="cl2-6"/>
    <n v="0.25569999999999998"/>
    <n v="308.142"/>
    <n v="133532.72132325137"/>
    <n v="34144.31684235538"/>
  </r>
  <r>
    <x v="0"/>
    <n v="14"/>
    <n v="0"/>
    <n v="2"/>
    <x v="2"/>
    <n v="60"/>
    <x v="14"/>
    <x v="3"/>
    <n v="556.03534893766096"/>
    <s v="cl3-6"/>
    <n v="0.19720000000000001"/>
    <n v="338.52099999999996"/>
    <n v="188229.64235772591"/>
    <n v="37118.885472943548"/>
  </r>
  <r>
    <x v="0"/>
    <n v="14"/>
    <n v="0"/>
    <n v="2"/>
    <x v="2"/>
    <n v="60"/>
    <x v="10"/>
    <x v="7"/>
    <n v="592.25628262999305"/>
    <s v="cl3-7"/>
    <n v="0.2082"/>
    <n v="370.61699999999996"/>
    <n v="219500.24669948011"/>
    <n v="45699.951362831758"/>
  </r>
  <r>
    <x v="0"/>
    <n v="140"/>
    <n v="11"/>
    <n v="6"/>
    <x v="3"/>
    <n v="436"/>
    <x v="13"/>
    <x v="7"/>
    <n v="419.20578477852098"/>
    <s v="cl1-7"/>
    <n v="0.32220000000000004"/>
    <n v="299.48050000000001"/>
    <n v="125543.95802836385"/>
    <n v="40450.263276738842"/>
  </r>
  <r>
    <x v="0"/>
    <n v="140"/>
    <n v="11"/>
    <n v="6"/>
    <x v="2"/>
    <n v="438"/>
    <x v="7"/>
    <x v="3"/>
    <n v="76.892734700318101"/>
    <s v="cl3-6"/>
    <n v="0.19720000000000001"/>
    <n v="338.52099999999996"/>
    <n v="26029.805443486381"/>
    <n v="5133.0776334555148"/>
  </r>
  <r>
    <x v="0"/>
    <n v="141"/>
    <n v="11"/>
    <n v="6"/>
    <x v="1"/>
    <n v="440"/>
    <x v="13"/>
    <x v="7"/>
    <n v="217.96476702519601"/>
    <s v="cl2-7"/>
    <n v="0.2661"/>
    <n v="337.05049999999994"/>
    <n v="73465.133708225811"/>
    <n v="19549.072079758887"/>
  </r>
  <r>
    <x v="0"/>
    <n v="145"/>
    <n v="9"/>
    <n v="6"/>
    <x v="3"/>
    <n v="451"/>
    <x v="7"/>
    <x v="6"/>
    <n v="144.37432779718699"/>
    <s v="cl1-8"/>
    <n v="0.33100000000000002"/>
    <n v="314.67849999999999"/>
    <n v="45431.496909727102"/>
    <n v="15037.825477119673"/>
  </r>
  <r>
    <x v="0"/>
    <n v="146"/>
    <n v="10"/>
    <n v="6"/>
    <x v="3"/>
    <n v="454"/>
    <x v="6"/>
    <x v="3"/>
    <n v="40.388516927003202"/>
    <s v="cl1-6"/>
    <n v="0.31240000000000001"/>
    <n v="269.08449999999999"/>
    <n v="10867.923883044194"/>
    <n v="3395.139421063006"/>
  </r>
  <r>
    <x v="0"/>
    <n v="147"/>
    <n v="10"/>
    <n v="6"/>
    <x v="3"/>
    <n v="457"/>
    <x v="6"/>
    <x v="3"/>
    <n v="121.40674740872301"/>
    <s v="cl1-6"/>
    <n v="0.31240000000000001"/>
    <n v="269.08449999999999"/>
    <n v="32668.673923102524"/>
    <n v="10205.693733577229"/>
  </r>
  <r>
    <x v="0"/>
    <n v="147"/>
    <n v="11"/>
    <n v="6"/>
    <x v="1"/>
    <n v="458"/>
    <x v="13"/>
    <x v="7"/>
    <n v="351.51038761144298"/>
    <s v="cl2-7"/>
    <n v="0.2661"/>
    <n v="337.05049999999994"/>
    <n v="118476.75189963065"/>
    <n v="31526.663680491714"/>
  </r>
  <r>
    <x v="0"/>
    <n v="149"/>
    <n v="10"/>
    <n v="6"/>
    <x v="3"/>
    <n v="463"/>
    <x v="6"/>
    <x v="3"/>
    <n v="68.662520276894"/>
    <s v="cl1-6"/>
    <n v="0.31240000000000001"/>
    <n v="269.08449999999999"/>
    <n v="18476.019937447883"/>
    <n v="5771.9086284587192"/>
  </r>
  <r>
    <x v="0"/>
    <n v="149"/>
    <n v="9"/>
    <n v="6"/>
    <x v="3"/>
    <n v="463"/>
    <x v="5"/>
    <x v="3"/>
    <n v="465.39816403218703"/>
    <s v="cl1-6"/>
    <n v="0.31240000000000001"/>
    <n v="269.08449999999999"/>
    <n v="125231.43226951902"/>
    <n v="39122.299440997747"/>
  </r>
  <r>
    <x v="0"/>
    <n v="15"/>
    <n v="0"/>
    <n v="3"/>
    <x v="3"/>
    <n v="61"/>
    <x v="3"/>
    <x v="3"/>
    <n v="317.05353306968999"/>
    <s v="cl1-6"/>
    <n v="0.31240000000000001"/>
    <n v="269.08449999999999"/>
    <n v="85314.19141929099"/>
    <n v="26652.153399386509"/>
  </r>
  <r>
    <x v="0"/>
    <n v="15"/>
    <n v="0"/>
    <n v="3"/>
    <x v="3"/>
    <n v="61"/>
    <x v="14"/>
    <x v="7"/>
    <n v="247.800692433774"/>
    <s v="cl1-7"/>
    <n v="0.32220000000000004"/>
    <n v="299.48050000000001"/>
    <n v="74211.475270412862"/>
    <n v="23910.937332127025"/>
  </r>
  <r>
    <x v="0"/>
    <n v="15"/>
    <n v="0"/>
    <n v="3"/>
    <x v="2"/>
    <n v="63"/>
    <x v="3"/>
    <x v="3"/>
    <n v="1335.1457744965401"/>
    <s v="cl3-6"/>
    <n v="0.19720000000000001"/>
    <n v="338.52099999999996"/>
    <n v="451974.88272834319"/>
    <n v="89129.44687402928"/>
  </r>
  <r>
    <x v="0"/>
    <n v="153"/>
    <n v="11"/>
    <n v="6"/>
    <x v="3"/>
    <n v="475"/>
    <x v="13"/>
    <x v="7"/>
    <n v="508.25933594656601"/>
    <s v="cl1-7"/>
    <n v="0.32220000000000004"/>
    <n v="299.48050000000001"/>
    <n v="152213.76005894557"/>
    <n v="49043.273490992273"/>
  </r>
  <r>
    <x v="0"/>
    <n v="154"/>
    <n v="10"/>
    <n v="6"/>
    <x v="3"/>
    <n v="478"/>
    <x v="7"/>
    <x v="7"/>
    <n v="3.5746594838533798E-14"/>
    <s v="cl1-7"/>
    <n v="0.32220000000000004"/>
    <n v="299.48050000000001"/>
    <n v="1.0705408095541521E-11"/>
    <n v="3.4492824883834788E-12"/>
  </r>
  <r>
    <x v="0"/>
    <n v="154"/>
    <n v="8"/>
    <n v="6"/>
    <x v="2"/>
    <n v="480"/>
    <x v="5"/>
    <x v="7"/>
    <n v="217.089086086756"/>
    <s v="cl3-7"/>
    <n v="0.2082"/>
    <n v="370.61699999999996"/>
    <n v="80456.905818215237"/>
    <n v="16751.127791352414"/>
  </r>
  <r>
    <x v="0"/>
    <n v="16"/>
    <n v="0"/>
    <n v="4"/>
    <x v="3"/>
    <n v="64"/>
    <x v="2"/>
    <x v="3"/>
    <n v="95.782734912290394"/>
    <s v="cl1-6"/>
    <n v="0.31240000000000001"/>
    <n v="269.08449999999999"/>
    <n v="25773.649332506204"/>
    <n v="8051.6880514749382"/>
  </r>
  <r>
    <x v="0"/>
    <n v="16"/>
    <n v="0"/>
    <n v="4"/>
    <x v="1"/>
    <n v="65"/>
    <x v="2"/>
    <x v="3"/>
    <n v="672.62603870188798"/>
    <s v="cl2-6"/>
    <n v="0.25569999999999998"/>
    <n v="308.142"/>
    <n v="207264.33281767718"/>
    <n v="52997.489901480047"/>
  </r>
  <r>
    <x v="0"/>
    <n v="16"/>
    <n v="0"/>
    <n v="4"/>
    <x v="2"/>
    <n v="66"/>
    <x v="2"/>
    <x v="3"/>
    <n v="1031.5912263858199"/>
    <s v="cl3-6"/>
    <n v="0.19720000000000001"/>
    <n v="338.52099999999996"/>
    <n v="349215.29354735411"/>
    <n v="68865.255887538238"/>
  </r>
  <r>
    <x v="0"/>
    <n v="160"/>
    <n v="10"/>
    <n v="6"/>
    <x v="3"/>
    <n v="496"/>
    <x v="7"/>
    <x v="7"/>
    <n v="127.31127310081099"/>
    <s v="cl1-7"/>
    <n v="0.32220000000000004"/>
    <n v="299.48050000000001"/>
    <n v="38127.243723867425"/>
    <n v="12284.597927830087"/>
  </r>
  <r>
    <x v="0"/>
    <n v="162"/>
    <n v="10"/>
    <n v="6"/>
    <x v="3"/>
    <n v="502"/>
    <x v="6"/>
    <x v="3"/>
    <n v="7.02416827106918"/>
    <s v="cl1-6"/>
    <n v="0.31240000000000001"/>
    <n v="269.08449999999999"/>
    <n v="1890.0948071365146"/>
    <n v="590.46561774944723"/>
  </r>
  <r>
    <x v="0"/>
    <n v="162"/>
    <n v="8"/>
    <n v="6"/>
    <x v="3"/>
    <n v="502"/>
    <x v="4"/>
    <x v="3"/>
    <n v="372.80025213070297"/>
    <s v="cl1-6"/>
    <n v="0.31240000000000001"/>
    <n v="269.08449999999999"/>
    <n v="100314.76944446414"/>
    <n v="31338.333974450597"/>
  </r>
  <r>
    <x v="0"/>
    <n v="162"/>
    <n v="9"/>
    <n v="6"/>
    <x v="3"/>
    <n v="502"/>
    <x v="5"/>
    <x v="3"/>
    <n v="210.75326998114301"/>
    <s v="cl1-6"/>
    <n v="0.31240000000000001"/>
    <n v="269.08449999999999"/>
    <n v="56710.438276240871"/>
    <n v="17716.340917497648"/>
  </r>
  <r>
    <x v="0"/>
    <n v="162"/>
    <n v="9"/>
    <n v="6"/>
    <x v="1"/>
    <n v="503"/>
    <x v="5"/>
    <x v="3"/>
    <n v="230.35775410064099"/>
    <s v="cl2-6"/>
    <n v="0.25569999999999998"/>
    <n v="308.142"/>
    <n v="70982.899064079713"/>
    <n v="18150.327290685182"/>
  </r>
  <r>
    <x v="0"/>
    <n v="162"/>
    <n v="9"/>
    <n v="6"/>
    <x v="1"/>
    <n v="503"/>
    <x v="6"/>
    <x v="7"/>
    <n v="234.66419632887801"/>
    <s v="cl2-7"/>
    <n v="0.2661"/>
    <n v="337.05049999999994"/>
    <n v="79093.684704746483"/>
    <n v="21046.829499933039"/>
  </r>
  <r>
    <x v="0"/>
    <n v="169"/>
    <n v="7"/>
    <n v="6"/>
    <x v="3"/>
    <n v="523"/>
    <x v="4"/>
    <x v="7"/>
    <n v="145.04337539993"/>
    <s v="cl1-7"/>
    <n v="0.32220000000000004"/>
    <n v="299.48050000000001"/>
    <n v="43437.66258645874"/>
    <n v="13995.614885357007"/>
  </r>
  <r>
    <x v="0"/>
    <n v="169"/>
    <n v="7"/>
    <n v="6"/>
    <x v="1"/>
    <n v="524"/>
    <x v="5"/>
    <x v="6"/>
    <n v="401.80901390285402"/>
    <s v="cl2-8"/>
    <n v="0.27539999999999998"/>
    <n v="351.50049999999999"/>
    <n v="141236.06929136012"/>
    <n v="38896.413482840573"/>
  </r>
  <r>
    <x v="0"/>
    <n v="169"/>
    <n v="8"/>
    <n v="6"/>
    <x v="3"/>
    <n v="523"/>
    <x v="5"/>
    <x v="7"/>
    <n v="58.721023025495697"/>
    <s v="cl1-7"/>
    <n v="0.32220000000000004"/>
    <n v="299.48050000000001"/>
    <n v="17585.801336186963"/>
    <n v="5666.1451905194408"/>
  </r>
  <r>
    <x v="0"/>
    <n v="169"/>
    <n v="8"/>
    <n v="7"/>
    <x v="3"/>
    <n v="523"/>
    <x v="6"/>
    <x v="6"/>
    <n v="144.42658767172099"/>
    <s v="cl1-8"/>
    <n v="0.33100000000000002"/>
    <n v="314.67849999999999"/>
    <n v="45447.94196865565"/>
    <n v="15043.268791625023"/>
  </r>
  <r>
    <x v="0"/>
    <n v="17"/>
    <n v="0"/>
    <n v="5"/>
    <x v="2"/>
    <n v="69"/>
    <x v="8"/>
    <x v="3"/>
    <n v="900"/>
    <s v="cl3-6"/>
    <n v="0.19720000000000001"/>
    <n v="338.52099999999996"/>
    <n v="304668.89999999997"/>
    <n v="60080.707079999993"/>
  </r>
  <r>
    <x v="0"/>
    <n v="172"/>
    <n v="8"/>
    <n v="7"/>
    <x v="3"/>
    <n v="532"/>
    <x v="6"/>
    <x v="6"/>
    <n v="133.14761069721601"/>
    <s v="cl1-8"/>
    <n v="0.33100000000000002"/>
    <n v="314.67849999999999"/>
    <n v="41898.690412783886"/>
    <n v="13868.466526631468"/>
  </r>
  <r>
    <x v="0"/>
    <n v="174"/>
    <n v="7"/>
    <n v="6"/>
    <x v="1"/>
    <n v="539"/>
    <x v="4"/>
    <x v="7"/>
    <n v="10.627184799816799"/>
    <s v="cl2-7"/>
    <n v="0.2661"/>
    <n v="337.05049999999994"/>
    <n v="3581.8979503706514"/>
    <n v="953.14304459363029"/>
  </r>
  <r>
    <x v="0"/>
    <n v="174"/>
    <n v="7"/>
    <n v="6"/>
    <x v="2"/>
    <n v="540"/>
    <x v="9"/>
    <x v="3"/>
    <n v="36.225204502966697"/>
    <s v="cl3-6"/>
    <n v="0.19720000000000001"/>
    <n v="338.52099999999996"/>
    <n v="12262.992453548788"/>
    <n v="2418.262111839821"/>
  </r>
  <r>
    <x v="0"/>
    <n v="177"/>
    <n v="7"/>
    <n v="6"/>
    <x v="3"/>
    <n v="547"/>
    <x v="4"/>
    <x v="7"/>
    <n v="1.68635567860652E-12"/>
    <s v="cl1-7"/>
    <n v="0.32220000000000004"/>
    <n v="299.48050000000001"/>
    <n v="5.0503064180691992E-10"/>
    <n v="1.6272087279018963E-10"/>
  </r>
  <r>
    <x v="0"/>
    <n v="179"/>
    <n v="7"/>
    <n v="6"/>
    <x v="1"/>
    <n v="554"/>
    <x v="9"/>
    <x v="3"/>
    <n v="6.8843505036045096"/>
    <s v="cl2-6"/>
    <n v="0.25569999999999998"/>
    <n v="308.142"/>
    <n v="2121.357532881701"/>
    <n v="542.43112115785084"/>
  </r>
  <r>
    <x v="0"/>
    <n v="179"/>
    <n v="7"/>
    <n v="6"/>
    <x v="1"/>
    <n v="554"/>
    <x v="4"/>
    <x v="7"/>
    <n v="54.285795449914097"/>
    <s v="cl2-7"/>
    <n v="0.2661"/>
    <n v="337.05049999999994"/>
    <n v="18297.054499291269"/>
    <n v="4868.8462022614067"/>
  </r>
  <r>
    <x v="0"/>
    <n v="179"/>
    <n v="7"/>
    <n v="6"/>
    <x v="2"/>
    <n v="555"/>
    <x v="9"/>
    <x v="3"/>
    <n v="408.82985404648002"/>
    <s v="cl3-6"/>
    <n v="0.19720000000000001"/>
    <n v="338.52099999999996"/>
    <n v="138397.49102166845"/>
    <n v="27291.985229473019"/>
  </r>
  <r>
    <x v="0"/>
    <n v="18"/>
    <n v="0"/>
    <n v="6"/>
    <x v="2"/>
    <n v="72"/>
    <x v="8"/>
    <x v="7"/>
    <n v="800"/>
    <s v="cl3-7"/>
    <n v="0.2082"/>
    <n v="370.61699999999996"/>
    <n v="296493.59999999998"/>
    <n v="61729.967519999991"/>
  </r>
  <r>
    <x v="0"/>
    <n v="189"/>
    <n v="11"/>
    <n v="6"/>
    <x v="1"/>
    <n v="584"/>
    <x v="13"/>
    <x v="7"/>
    <n v="33.809545239486702"/>
    <s v="cl2-7"/>
    <n v="0.2661"/>
    <n v="337.05049999999994"/>
    <n v="11395.524127741612"/>
    <n v="3032.3489703920427"/>
  </r>
  <r>
    <x v="0"/>
    <n v="189"/>
    <n v="12"/>
    <n v="6"/>
    <x v="3"/>
    <n v="583"/>
    <x v="12"/>
    <x v="7"/>
    <n v="211.991760198446"/>
    <s v="cl1-7"/>
    <n v="0.32220000000000004"/>
    <n v="299.48050000000001"/>
    <n v="63487.398340110711"/>
    <n v="20455.639745183675"/>
  </r>
  <r>
    <x v="0"/>
    <n v="189"/>
    <n v="12"/>
    <n v="6"/>
    <x v="2"/>
    <n v="585"/>
    <x v="12"/>
    <x v="7"/>
    <n v="760.128916317934"/>
    <s v="cl3-7"/>
    <n v="0.2082"/>
    <n v="370.61699999999996"/>
    <n v="281716.69857900374"/>
    <n v="58653.416644148572"/>
  </r>
  <r>
    <x v="0"/>
    <n v="191"/>
    <n v="12"/>
    <n v="6"/>
    <x v="3"/>
    <n v="589"/>
    <x v="13"/>
    <x v="3"/>
    <n v="184.07891509760401"/>
    <s v="cl1-6"/>
    <n v="0.31240000000000001"/>
    <n v="269.08449999999999"/>
    <n v="49532.782829581221"/>
    <n v="15474.041355961175"/>
  </r>
  <r>
    <x v="0"/>
    <n v="191"/>
    <n v="12"/>
    <n v="6"/>
    <x v="1"/>
    <n v="590"/>
    <x v="12"/>
    <x v="7"/>
    <n v="42.218829880914399"/>
    <s v="cl2-7"/>
    <n v="0.2661"/>
    <n v="337.05049999999994"/>
    <n v="14229.877720777136"/>
    <n v="3786.5704614987958"/>
  </r>
  <r>
    <x v="0"/>
    <n v="195"/>
    <n v="10"/>
    <n v="6"/>
    <x v="3"/>
    <n v="601"/>
    <x v="7"/>
    <x v="7"/>
    <n v="433.34800618952102"/>
    <s v="cl1-7"/>
    <n v="0.32220000000000004"/>
    <n v="299.48050000000001"/>
    <n v="129779.27756764085"/>
    <n v="41814.883232293891"/>
  </r>
  <r>
    <x v="0"/>
    <n v="198"/>
    <n v="10"/>
    <n v="6"/>
    <x v="3"/>
    <n v="610"/>
    <x v="7"/>
    <x v="7"/>
    <n v="556.03534893766096"/>
    <s v="cl1-7"/>
    <n v="0.32220000000000004"/>
    <n v="299.48050000000001"/>
    <n v="166521.74431752518"/>
    <n v="53653.306019106618"/>
  </r>
  <r>
    <x v="0"/>
    <n v="198"/>
    <n v="11"/>
    <n v="6"/>
    <x v="2"/>
    <n v="612"/>
    <x v="13"/>
    <x v="7"/>
    <n v="592.25628262999305"/>
    <s v="cl3-7"/>
    <n v="0.2082"/>
    <n v="370.61699999999996"/>
    <n v="219500.24669948011"/>
    <n v="45699.951362831758"/>
  </r>
  <r>
    <x v="0"/>
    <n v="199"/>
    <n v="9"/>
    <n v="6"/>
    <x v="1"/>
    <n v="614"/>
    <x v="6"/>
    <x v="7"/>
    <n v="65.160428145333697"/>
    <s v="cl2-7"/>
    <n v="0.2661"/>
    <n v="337.05049999999994"/>
    <n v="21962.35488659879"/>
    <n v="5844.1826353239385"/>
  </r>
  <r>
    <x v="0"/>
    <n v="2"/>
    <n v="0"/>
    <n v="2"/>
    <x v="2"/>
    <n v="24"/>
    <x v="10"/>
    <x v="7"/>
    <n v="399.92994324536699"/>
    <s v="cl3-7"/>
    <n v="0.2082"/>
    <n v="370.61699999999996"/>
    <n v="148220.83577576815"/>
    <n v="30859.578008514931"/>
  </r>
  <r>
    <x v="0"/>
    <n v="2"/>
    <n v="0"/>
    <n v="2"/>
    <x v="2"/>
    <n v="24"/>
    <x v="11"/>
    <x v="6"/>
    <n v="600.07005675463404"/>
    <s v="cl3-8"/>
    <n v="0.218"/>
    <n v="386.66499999999996"/>
    <n v="232026.08849503056"/>
    <n v="50581.687291916664"/>
  </r>
  <r>
    <x v="0"/>
    <n v="20"/>
    <n v="7"/>
    <n v="8"/>
    <x v="3"/>
    <n v="76"/>
    <x v="9"/>
    <x v="3"/>
    <n v="5.34425084050046E-12"/>
    <s v="cl1-6"/>
    <n v="0.31240000000000001"/>
    <n v="269.08449999999999"/>
    <n v="1.438055065290646E-9"/>
    <n v="4.4924840239679784E-10"/>
  </r>
  <r>
    <x v="0"/>
    <n v="200"/>
    <n v="10"/>
    <n v="6"/>
    <x v="3"/>
    <n v="616"/>
    <x v="6"/>
    <x v="3"/>
    <n v="251.893104924357"/>
    <s v="cl1-6"/>
    <n v="0.31240000000000001"/>
    <n v="269.08449999999999"/>
    <n v="67780.530192018137"/>
    <n v="21174.637631986468"/>
  </r>
  <r>
    <x v="0"/>
    <n v="200"/>
    <n v="12"/>
    <n v="7"/>
    <x v="1"/>
    <n v="617"/>
    <x v="12"/>
    <x v="7"/>
    <n v="247.800692433774"/>
    <s v="cl2-7"/>
    <n v="0.2661"/>
    <n v="337.05049999999994"/>
    <n v="83521.347285149735"/>
    <n v="22225.030512578342"/>
  </r>
  <r>
    <x v="0"/>
    <n v="206"/>
    <n v="10"/>
    <n v="6"/>
    <x v="3"/>
    <n v="634"/>
    <x v="7"/>
    <x v="7"/>
    <n v="399.69910118873997"/>
    <s v="cl1-7"/>
    <n v="0.32220000000000004"/>
    <n v="299.48050000000001"/>
    <n v="119702.08667355444"/>
    <n v="38568.01232621925"/>
  </r>
  <r>
    <x v="0"/>
    <n v="206"/>
    <n v="10"/>
    <n v="7"/>
    <x v="3"/>
    <n v="634"/>
    <x v="6"/>
    <x v="3"/>
    <n v="210.26919281409101"/>
    <s v="cl1-6"/>
    <n v="0.31240000000000001"/>
    <n v="269.08449999999999"/>
    <n v="56580.180613783268"/>
    <n v="17675.648423745894"/>
  </r>
  <r>
    <x v="0"/>
    <n v="207"/>
    <n v="9"/>
    <n v="6"/>
    <x v="3"/>
    <n v="637"/>
    <x v="5"/>
    <x v="3"/>
    <n v="64.196311917017198"/>
    <s v="cl1-6"/>
    <n v="0.31240000000000001"/>
    <n v="269.08449999999999"/>
    <n v="17274.232494034615"/>
    <n v="5396.4702311364135"/>
  </r>
  <r>
    <x v="0"/>
    <n v="207"/>
    <n v="9"/>
    <n v="6"/>
    <x v="2"/>
    <n v="639"/>
    <x v="6"/>
    <x v="7"/>
    <n v="660.98116857668799"/>
    <s v="cl3-7"/>
    <n v="0.2082"/>
    <n v="370.61699999999996"/>
    <n v="244970.85775438635"/>
    <n v="51002.932584463233"/>
  </r>
  <r>
    <x v="0"/>
    <n v="21"/>
    <n v="7"/>
    <n v="8"/>
    <x v="3"/>
    <n v="79"/>
    <x v="9"/>
    <x v="3"/>
    <n v="499.999999999995"/>
    <s v="cl1-6"/>
    <n v="0.31240000000000001"/>
    <n v="269.08449999999999"/>
    <n v="134542.24999999866"/>
    <n v="42030.998899999577"/>
  </r>
  <r>
    <x v="0"/>
    <n v="210"/>
    <n v="8"/>
    <n v="6"/>
    <x v="3"/>
    <n v="646"/>
    <x v="5"/>
    <x v="7"/>
    <n v="95.782734912290394"/>
    <s v="cl1-7"/>
    <n v="0.32220000000000004"/>
    <n v="299.48050000000001"/>
    <n v="28685.061342900182"/>
    <n v="9242.3267646824406"/>
  </r>
  <r>
    <x v="0"/>
    <n v="213"/>
    <n v="8"/>
    <n v="6"/>
    <x v="3"/>
    <n v="655"/>
    <x v="5"/>
    <x v="7"/>
    <n v="672.62603870188696"/>
    <s v="cl1-7"/>
    <n v="0.32220000000000004"/>
    <n v="299.48050000000001"/>
    <n v="201438.38238346047"/>
    <n v="64903.446803950974"/>
  </r>
  <r>
    <x v="0"/>
    <n v="216"/>
    <n v="8"/>
    <n v="6"/>
    <x v="3"/>
    <n v="664"/>
    <x v="5"/>
    <x v="7"/>
    <n v="541.72573700251098"/>
    <s v="cl1-7"/>
    <n v="0.32220000000000004"/>
    <n v="299.48050000000001"/>
    <n v="162236.29458038049"/>
    <n v="52272.534113798603"/>
  </r>
  <r>
    <x v="0"/>
    <n v="216"/>
    <n v="8"/>
    <n v="6"/>
    <x v="1"/>
    <n v="665"/>
    <x v="4"/>
    <x v="3"/>
    <n v="57.830644945346002"/>
    <s v="cl2-6"/>
    <n v="0.25569999999999998"/>
    <n v="308.142"/>
    <n v="17820.050594748809"/>
    <n v="4556.5869370772698"/>
  </r>
  <r>
    <x v="0"/>
    <n v="216"/>
    <n v="9"/>
    <n v="7"/>
    <x v="2"/>
    <n v="666"/>
    <x v="6"/>
    <x v="7"/>
    <n v="432.03484443796498"/>
    <s v="cl3-7"/>
    <n v="0.2082"/>
    <n v="370.61699999999996"/>
    <n v="160119.45794106525"/>
    <n v="33336.871143329787"/>
  </r>
  <r>
    <x v="0"/>
    <n v="224"/>
    <n v="8"/>
    <n v="6"/>
    <x v="3"/>
    <n v="688"/>
    <x v="4"/>
    <x v="3"/>
    <n v="538.45782974516601"/>
    <s v="cl1-6"/>
    <n v="0.31240000000000001"/>
    <n v="269.08449999999999"/>
    <n v="144890.65588806311"/>
    <n v="45263.840899430921"/>
  </r>
  <r>
    <x v="0"/>
    <n v="224"/>
    <n v="8"/>
    <n v="6"/>
    <x v="2"/>
    <n v="690"/>
    <x v="5"/>
    <x v="7"/>
    <n v="26.8033331717957"/>
    <s v="cl3-7"/>
    <n v="0.2082"/>
    <n v="370.61699999999996"/>
    <n v="9933.7709301314062"/>
    <n v="2068.2111076533588"/>
  </r>
  <r>
    <x v="0"/>
    <n v="225"/>
    <n v="7"/>
    <n v="6"/>
    <x v="2"/>
    <n v="693"/>
    <x v="9"/>
    <x v="3"/>
    <n v="334.73883708303799"/>
    <s v="cl3-6"/>
    <n v="0.19720000000000001"/>
    <n v="338.52099999999996"/>
    <n v="113316.1258681871"/>
    <n v="22345.940021206494"/>
  </r>
  <r>
    <x v="0"/>
    <n v="23"/>
    <n v="5"/>
    <n v="7"/>
    <x v="2"/>
    <n v="87"/>
    <x v="15"/>
    <x v="3"/>
    <n v="5.3254462542121999E-14"/>
    <s v="cl3-6"/>
    <n v="0.19720000000000001"/>
    <n v="338.52099999999996"/>
    <n v="1.8027753914221678E-11"/>
    <n v="3.5550730718845154E-12"/>
  </r>
  <r>
    <x v="0"/>
    <n v="234"/>
    <n v="8"/>
    <n v="6"/>
    <x v="3"/>
    <n v="718"/>
    <x v="4"/>
    <x v="3"/>
    <n v="800"/>
    <s v="cl1-6"/>
    <n v="0.31240000000000001"/>
    <n v="269.08449999999999"/>
    <n v="215267.6"/>
    <n v="67249.598240000007"/>
  </r>
  <r>
    <x v="0"/>
    <n v="24"/>
    <n v="5"/>
    <n v="7"/>
    <x v="3"/>
    <n v="88"/>
    <x v="15"/>
    <x v="3"/>
    <n v="399.92994324536699"/>
    <s v="cl1-6"/>
    <n v="0.31240000000000001"/>
    <n v="269.08449999999999"/>
    <n v="107614.94881320794"/>
    <n v="33618.910009246167"/>
  </r>
  <r>
    <x v="0"/>
    <n v="24"/>
    <n v="6"/>
    <n v="8"/>
    <x v="2"/>
    <n v="90"/>
    <x v="16"/>
    <x v="3"/>
    <n v="600.07005675463404"/>
    <s v="cl3-6"/>
    <n v="0.19720000000000001"/>
    <n v="338.52099999999996"/>
    <n v="203136.31568263544"/>
    <n v="40058.481452615713"/>
  </r>
  <r>
    <x v="0"/>
    <n v="25"/>
    <n v="4"/>
    <n v="7"/>
    <x v="3"/>
    <n v="91"/>
    <x v="15"/>
    <x v="7"/>
    <n v="98.6588134223569"/>
    <s v="cl1-7"/>
    <n v="0.32220000000000004"/>
    <n v="299.48050000000001"/>
    <n v="29546.390773134157"/>
    <n v="9519.8471071038275"/>
  </r>
  <r>
    <x v="0"/>
    <n v="25"/>
    <n v="4"/>
    <n v="7"/>
    <x v="2"/>
    <n v="93"/>
    <x v="16"/>
    <x v="6"/>
    <n v="74.751433590755397"/>
    <s v="cl3-8"/>
    <n v="0.218"/>
    <n v="386.66499999999996"/>
    <n v="28903.763069369434"/>
    <n v="6301.0203491225366"/>
  </r>
  <r>
    <x v="0"/>
    <n v="27"/>
    <n v="3"/>
    <n v="6"/>
    <x v="3"/>
    <n v="97"/>
    <x v="17"/>
    <x v="7"/>
    <n v="35.4399535197986"/>
    <s v="cl1-7"/>
    <n v="0.32220000000000004"/>
    <n v="299.48050000000001"/>
    <n v="10613.575000086044"/>
    <n v="3419.6938650277243"/>
  </r>
  <r>
    <x v="0"/>
    <n v="27"/>
    <n v="4"/>
    <n v="7"/>
    <x v="2"/>
    <n v="99"/>
    <x v="17"/>
    <x v="3"/>
    <n v="190.21473972978399"/>
    <s v="cl3-6"/>
    <n v="0.19720000000000001"/>
    <n v="338.52099999999996"/>
    <n v="64391.683908066196"/>
    <n v="12698.040066670654"/>
  </r>
  <r>
    <x v="0"/>
    <n v="27"/>
    <n v="4"/>
    <n v="7"/>
    <x v="2"/>
    <n v="99"/>
    <x v="15"/>
    <x v="7"/>
    <n v="414.80266422886098"/>
    <s v="cl3-7"/>
    <n v="0.2082"/>
    <n v="370.61699999999996"/>
    <n v="153732.91900850774"/>
    <n v="32007.193737571313"/>
  </r>
  <r>
    <x v="0"/>
    <n v="27"/>
    <n v="5"/>
    <n v="8"/>
    <x v="3"/>
    <n v="97"/>
    <x v="15"/>
    <x v="3"/>
    <n v="26.331877956832798"/>
    <s v="cl1-6"/>
    <n v="0.31240000000000001"/>
    <n v="269.08449999999999"/>
    <n v="7085.500214075375"/>
    <n v="2213.5102668771474"/>
  </r>
  <r>
    <x v="0"/>
    <n v="27"/>
    <n v="5"/>
    <n v="8"/>
    <x v="2"/>
    <n v="99"/>
    <x v="16"/>
    <x v="7"/>
    <n v="259.80051755161401"/>
    <s v="cl3-7"/>
    <n v="0.2082"/>
    <n v="370.61699999999996"/>
    <n v="96286.488413426516"/>
    <n v="20046.846887675401"/>
  </r>
  <r>
    <x v="0"/>
    <n v="28"/>
    <n v="2"/>
    <n v="6"/>
    <x v="1"/>
    <n v="101"/>
    <x v="18"/>
    <x v="3"/>
    <n v="107.364875784926"/>
    <s v="cl2-6"/>
    <n v="0.25569999999999998"/>
    <n v="308.142"/>
    <n v="33083.62755411867"/>
    <n v="8459.4835655881434"/>
  </r>
  <r>
    <x v="0"/>
    <n v="29"/>
    <n v="3"/>
    <n v="7"/>
    <x v="2"/>
    <n v="105"/>
    <x v="19"/>
    <x v="3"/>
    <n v="139.96527079951201"/>
    <s v="cl3-6"/>
    <n v="0.19720000000000001"/>
    <n v="338.52099999999996"/>
    <n v="47381.183436321597"/>
    <n v="9343.5693736426201"/>
  </r>
  <r>
    <x v="0"/>
    <n v="3"/>
    <n v="0"/>
    <n v="3"/>
    <x v="3"/>
    <n v="25"/>
    <x v="14"/>
    <x v="7"/>
    <n v="173.41024701311201"/>
    <s v="cl1-7"/>
    <n v="0.32220000000000004"/>
    <n v="299.48050000000001"/>
    <n v="51932.987480610296"/>
    <n v="16732.808566252639"/>
  </r>
  <r>
    <x v="0"/>
    <n v="3"/>
    <n v="0"/>
    <n v="3"/>
    <x v="2"/>
    <n v="27"/>
    <x v="3"/>
    <x v="3"/>
    <n v="35.4399535197986"/>
    <s v="cl3-6"/>
    <n v="0.19720000000000001"/>
    <n v="338.52099999999996"/>
    <n v="11997.16850547574"/>
    <n v="2365.8416292798161"/>
  </r>
  <r>
    <x v="0"/>
    <n v="3"/>
    <n v="0"/>
    <n v="3"/>
    <x v="2"/>
    <n v="27"/>
    <x v="14"/>
    <x v="7"/>
    <n v="605.01740395864499"/>
    <s v="cl3-7"/>
    <n v="0.2082"/>
    <n v="370.61699999999996"/>
    <n v="224229.73520294111"/>
    <n v="46684.630869252338"/>
  </r>
  <r>
    <x v="0"/>
    <n v="3"/>
    <n v="0"/>
    <n v="3"/>
    <x v="2"/>
    <n v="27"/>
    <x v="10"/>
    <x v="6"/>
    <n v="286.13239550844401"/>
    <s v="cl3-8"/>
    <n v="0.218"/>
    <n v="386.66499999999996"/>
    <n v="110637.3827092725"/>
    <n v="24118.949430621404"/>
  </r>
  <r>
    <x v="0"/>
    <n v="30"/>
    <n v="2"/>
    <n v="6"/>
    <x v="2"/>
    <n v="108"/>
    <x v="19"/>
    <x v="7"/>
    <n v="84.260531467181096"/>
    <s v="cl3-7"/>
    <n v="0.2082"/>
    <n v="370.61699999999996"/>
    <n v="31228.385390772251"/>
    <n v="6501.7498383587827"/>
  </r>
  <r>
    <x v="0"/>
    <n v="30"/>
    <n v="3"/>
    <n v="7"/>
    <x v="1"/>
    <n v="107"/>
    <x v="19"/>
    <x v="3"/>
    <n v="139.96527079951201"/>
    <s v="cl2-6"/>
    <n v="0.25569999999999998"/>
    <n v="308.142"/>
    <n v="43129.178474703229"/>
    <n v="11028.130935981615"/>
  </r>
  <r>
    <x v="0"/>
    <n v="30"/>
    <n v="3"/>
    <n v="7"/>
    <x v="2"/>
    <n v="108"/>
    <x v="17"/>
    <x v="7"/>
    <n v="528.44405114886899"/>
    <s v="cl3-7"/>
    <n v="0.2082"/>
    <n v="370.61699999999996"/>
    <n v="195850.34890464036"/>
    <n v="40776.042641946122"/>
  </r>
  <r>
    <x v="0"/>
    <n v="31"/>
    <n v="2"/>
    <n v="7"/>
    <x v="3"/>
    <n v="109"/>
    <x v="19"/>
    <x v="7"/>
    <n v="271.388710468135"/>
    <s v="cl1-7"/>
    <n v="0.32220000000000004"/>
    <n v="299.48050000000001"/>
    <n v="81275.626705352304"/>
    <n v="26187.006924464516"/>
  </r>
  <r>
    <x v="0"/>
    <n v="33"/>
    <n v="2"/>
    <n v="7"/>
    <x v="1"/>
    <n v="116"/>
    <x v="18"/>
    <x v="3"/>
    <n v="9.7265589454882799E-14"/>
    <s v="cl2-6"/>
    <n v="0.25569999999999998"/>
    <n v="308.142"/>
    <n v="2.9971613265806497E-11"/>
    <n v="7.6637415120667208E-12"/>
  </r>
  <r>
    <x v="0"/>
    <n v="33"/>
    <n v="2"/>
    <n v="7"/>
    <x v="2"/>
    <n v="117"/>
    <x v="19"/>
    <x v="7"/>
    <n v="228.611289531865"/>
    <s v="cl3-7"/>
    <n v="0.2082"/>
    <n v="370.61699999999996"/>
    <n v="84727.230292431195"/>
    <n v="17640.209346884174"/>
  </r>
  <r>
    <x v="0"/>
    <n v="36"/>
    <n v="1"/>
    <n v="7"/>
    <x v="2"/>
    <n v="126"/>
    <x v="1"/>
    <x v="3"/>
    <n v="800"/>
    <s v="cl3-6"/>
    <n v="0.19720000000000001"/>
    <n v="338.52099999999996"/>
    <n v="270816.8"/>
    <n v="53405.072959999998"/>
  </r>
  <r>
    <x v="0"/>
    <n v="38"/>
    <n v="6"/>
    <n v="7"/>
    <x v="3"/>
    <n v="130"/>
    <x v="16"/>
    <x v="3"/>
    <n v="139.09886655579899"/>
    <s v="cl1-6"/>
    <n v="0.31240000000000001"/>
    <n v="269.08449999999999"/>
    <n v="37429.348957733891"/>
    <n v="11692.928614396069"/>
  </r>
  <r>
    <x v="0"/>
    <n v="38"/>
    <n v="6"/>
    <n v="7"/>
    <x v="1"/>
    <n v="131"/>
    <x v="16"/>
    <x v="3"/>
    <n v="238.72650347376799"/>
    <s v="cl2-6"/>
    <n v="0.25569999999999998"/>
    <n v="308.142"/>
    <n v="73561.662233413808"/>
    <n v="18809.717033083911"/>
  </r>
  <r>
    <x v="0"/>
    <n v="38"/>
    <n v="6"/>
    <n v="7"/>
    <x v="1"/>
    <n v="131"/>
    <x v="9"/>
    <x v="7"/>
    <n v="167.00476252741399"/>
    <s v="cl2-7"/>
    <n v="0.2661"/>
    <n v="337.05049999999994"/>
    <n v="56289.03871224614"/>
    <n v="14978.513201328697"/>
  </r>
  <r>
    <x v="0"/>
    <n v="38"/>
    <n v="7"/>
    <n v="8"/>
    <x v="2"/>
    <n v="132"/>
    <x v="9"/>
    <x v="3"/>
    <n v="185.16986744301701"/>
    <s v="cl3-6"/>
    <n v="0.19720000000000001"/>
    <n v="338.52099999999996"/>
    <n v="62683.888696677554"/>
    <n v="12361.262850984815"/>
  </r>
  <r>
    <x v="0"/>
    <n v="39"/>
    <n v="7"/>
    <n v="8"/>
    <x v="1"/>
    <n v="134"/>
    <x v="4"/>
    <x v="7"/>
    <n v="470.00000000000398"/>
    <s v="cl2-7"/>
    <n v="0.2661"/>
    <n v="337.05049999999994"/>
    <n v="158413.73500000132"/>
    <n v="42153.894883500347"/>
  </r>
  <r>
    <x v="0"/>
    <n v="4"/>
    <n v="0"/>
    <n v="4"/>
    <x v="3"/>
    <n v="28"/>
    <x v="2"/>
    <x v="3"/>
    <n v="107.364875784926"/>
    <s v="cl1-6"/>
    <n v="0.31240000000000001"/>
    <n v="269.08449999999999"/>
    <n v="28890.22391814892"/>
    <n v="9025.3059520297229"/>
  </r>
  <r>
    <x v="0"/>
    <n v="4"/>
    <n v="0"/>
    <n v="4"/>
    <x v="1"/>
    <n v="29"/>
    <x v="3"/>
    <x v="7"/>
    <n v="139.96527079951201"/>
    <s v="cl2-7"/>
    <n v="0.2661"/>
    <n v="337.05049999999994"/>
    <n v="47175.364505610916"/>
    <n v="12553.364494943064"/>
  </r>
  <r>
    <x v="0"/>
    <n v="4"/>
    <n v="0"/>
    <n v="4"/>
    <x v="2"/>
    <n v="30"/>
    <x v="2"/>
    <x v="3"/>
    <n v="84.260531467181096"/>
    <s v="cl3-6"/>
    <n v="0.19720000000000001"/>
    <n v="338.52099999999996"/>
    <n v="28523.959372801608"/>
    <n v="5624.9247883164771"/>
  </r>
  <r>
    <x v="0"/>
    <n v="4"/>
    <n v="0"/>
    <n v="4"/>
    <x v="2"/>
    <n v="30"/>
    <x v="3"/>
    <x v="7"/>
    <n v="668.40932194838103"/>
    <s v="cl3-7"/>
    <n v="0.2082"/>
    <n v="370.61699999999996"/>
    <n v="247723.85767254312"/>
    <n v="51576.10716742347"/>
  </r>
  <r>
    <x v="0"/>
    <n v="41"/>
    <n v="4"/>
    <n v="6"/>
    <x v="3"/>
    <n v="139"/>
    <x v="17"/>
    <x v="3"/>
    <n v="250.937142639473"/>
    <s v="cl1-6"/>
    <n v="0.31240000000000001"/>
    <n v="269.08449999999999"/>
    <n v="67523.295558571263"/>
    <n v="21094.277532497665"/>
  </r>
  <r>
    <x v="0"/>
    <n v="41"/>
    <n v="5"/>
    <n v="7"/>
    <x v="3"/>
    <n v="139"/>
    <x v="16"/>
    <x v="7"/>
    <n v="129.465473035332"/>
    <s v="cl1-7"/>
    <n v="0.32220000000000004"/>
    <n v="299.48050000000001"/>
    <n v="38772.384597357748"/>
    <n v="12492.462317268668"/>
  </r>
  <r>
    <x v="0"/>
    <n v="41"/>
    <n v="5"/>
    <n v="7"/>
    <x v="1"/>
    <n v="140"/>
    <x v="15"/>
    <x v="3"/>
    <n v="496.09851947883902"/>
    <s v="cl2-6"/>
    <n v="0.25569999999999998"/>
    <n v="308.142"/>
    <n v="152868.78998924841"/>
    <n v="39088.549600250815"/>
  </r>
  <r>
    <x v="0"/>
    <n v="41"/>
    <n v="5"/>
    <n v="7"/>
    <x v="2"/>
    <n v="141"/>
    <x v="15"/>
    <x v="3"/>
    <n v="217.96476702519601"/>
    <s v="cl3-6"/>
    <n v="0.19720000000000001"/>
    <n v="338.52099999999996"/>
    <n v="73785.650898136373"/>
    <n v="14550.530357112493"/>
  </r>
  <r>
    <x v="0"/>
    <n v="41"/>
    <n v="6"/>
    <n v="8"/>
    <x v="3"/>
    <n v="139"/>
    <x v="16"/>
    <x v="3"/>
    <n v="205.534097821161"/>
    <s v="cl1-6"/>
    <n v="0.31240000000000001"/>
    <n v="269.08449999999999"/>
    <n v="55306.039945158198"/>
    <n v="17277.60687886742"/>
  </r>
  <r>
    <x v="0"/>
    <n v="43"/>
    <n v="3"/>
    <n v="6"/>
    <x v="3"/>
    <n v="145"/>
    <x v="19"/>
    <x v="3"/>
    <n v="144.37432779718699"/>
    <s v="cl1-6"/>
    <n v="0.31240000000000001"/>
    <n v="269.08449999999999"/>
    <n v="38848.893808142166"/>
    <n v="12136.394425663611"/>
  </r>
  <r>
    <x v="0"/>
    <n v="43"/>
    <n v="3"/>
    <n v="6"/>
    <x v="1"/>
    <n v="146"/>
    <x v="17"/>
    <x v="7"/>
    <n v="40.388516927003202"/>
    <s v="cl2-7"/>
    <n v="0.2661"/>
    <n v="337.05049999999994"/>
    <n v="13612.969824504891"/>
    <n v="3622.4112703007513"/>
  </r>
  <r>
    <x v="0"/>
    <n v="43"/>
    <n v="3"/>
    <n v="6"/>
    <x v="2"/>
    <n v="147"/>
    <x v="17"/>
    <x v="7"/>
    <n v="121.40674740872301"/>
    <s v="cl3-7"/>
    <n v="0.2082"/>
    <n v="370.61699999999996"/>
    <n v="44995.40450437869"/>
    <n v="9368.0432178116425"/>
  </r>
  <r>
    <x v="0"/>
    <n v="43"/>
    <n v="3"/>
    <n v="6"/>
    <x v="2"/>
    <n v="147"/>
    <x v="15"/>
    <x v="6"/>
    <n v="220.59142106509"/>
    <s v="cl3-8"/>
    <n v="0.218"/>
    <n v="386.66499999999996"/>
    <n v="85294.981826133022"/>
    <n v="18594.306038096998"/>
  </r>
  <r>
    <x v="0"/>
    <n v="43"/>
    <n v="4"/>
    <n v="7"/>
    <x v="2"/>
    <n v="147"/>
    <x v="15"/>
    <x v="7"/>
    <n v="130.91896654635201"/>
    <s v="cl3-7"/>
    <n v="0.2082"/>
    <n v="370.61699999999996"/>
    <n v="48520.794624509341"/>
    <n v="10102.029440822844"/>
  </r>
  <r>
    <x v="0"/>
    <n v="44"/>
    <n v="3"/>
    <n v="6"/>
    <x v="1"/>
    <n v="149"/>
    <x v="19"/>
    <x v="3"/>
    <n v="465.39816403218703"/>
    <s v="cl2-6"/>
    <n v="0.25569999999999998"/>
    <n v="308.142"/>
    <n v="143408.72106120616"/>
    <n v="36669.609975350417"/>
  </r>
  <r>
    <x v="0"/>
    <n v="44"/>
    <n v="4"/>
    <n v="7"/>
    <x v="1"/>
    <n v="149"/>
    <x v="17"/>
    <x v="3"/>
    <n v="68.662520276894"/>
    <s v="cl2-6"/>
    <n v="0.25569999999999998"/>
    <n v="308.142"/>
    <n v="21157.806323162669"/>
    <n v="5410.0510768326949"/>
  </r>
  <r>
    <x v="0"/>
    <n v="45"/>
    <n v="4"/>
    <n v="7"/>
    <x v="2"/>
    <n v="153"/>
    <x v="15"/>
    <x v="7"/>
    <n v="508.25933594656601"/>
    <s v="cl3-7"/>
    <n v="0.2082"/>
    <n v="370.61699999999996"/>
    <n v="188369.55031050844"/>
    <n v="39218.540374647855"/>
  </r>
  <r>
    <x v="0"/>
    <n v="46"/>
    <n v="2"/>
    <n v="6"/>
    <x v="3"/>
    <n v="154"/>
    <x v="18"/>
    <x v="3"/>
    <n v="217.089086086756"/>
    <s v="cl1-6"/>
    <n v="0.31240000000000001"/>
    <n v="269.08449999999999"/>
    <n v="58415.308185111695"/>
    <n v="18248.942277028895"/>
  </r>
  <r>
    <x v="0"/>
    <n v="48"/>
    <n v="2"/>
    <n v="6"/>
    <x v="2"/>
    <n v="162"/>
    <x v="18"/>
    <x v="3"/>
    <n v="372.80025213070297"/>
    <s v="cl3-6"/>
    <n v="0.19720000000000001"/>
    <n v="338.52099999999996"/>
    <n v="126200.71415153769"/>
    <n v="24886.780830683234"/>
  </r>
  <r>
    <x v="0"/>
    <n v="48"/>
    <n v="2"/>
    <n v="6"/>
    <x v="2"/>
    <n v="162"/>
    <x v="19"/>
    <x v="7"/>
    <n v="675.77522041066197"/>
    <s v="cl3-7"/>
    <n v="0.2082"/>
    <n v="370.61699999999996"/>
    <n v="250453.78486293828"/>
    <n v="52144.478008463746"/>
  </r>
  <r>
    <x v="0"/>
    <n v="48"/>
    <n v="3"/>
    <n v="7"/>
    <x v="3"/>
    <n v="160"/>
    <x v="17"/>
    <x v="7"/>
    <n v="127.31127310081099"/>
    <s v="cl1-7"/>
    <n v="0.32220000000000004"/>
    <n v="299.48050000000001"/>
    <n v="38127.243723867425"/>
    <n v="12284.597927830087"/>
  </r>
  <r>
    <x v="0"/>
    <n v="48"/>
    <n v="3"/>
    <n v="7"/>
    <x v="2"/>
    <n v="162"/>
    <x v="17"/>
    <x v="7"/>
    <n v="7.02416827106918"/>
    <s v="cl3-7"/>
    <n v="0.2082"/>
    <n v="370.61699999999996"/>
    <n v="2603.2761721188458"/>
    <n v="542.00209903514371"/>
  </r>
  <r>
    <x v="0"/>
    <n v="5"/>
    <n v="0"/>
    <n v="5"/>
    <x v="3"/>
    <n v="31"/>
    <x v="2"/>
    <x v="7"/>
    <n v="271.388710468135"/>
    <s v="cl1-7"/>
    <n v="0.32220000000000004"/>
    <n v="299.48050000000001"/>
    <n v="81275.626705352304"/>
    <n v="26187.006924464516"/>
  </r>
  <r>
    <x v="0"/>
    <n v="5"/>
    <n v="0"/>
    <n v="5"/>
    <x v="2"/>
    <n v="33"/>
    <x v="2"/>
    <x v="7"/>
    <n v="228.611289531865"/>
    <s v="cl3-7"/>
    <n v="0.2082"/>
    <n v="370.61699999999996"/>
    <n v="84727.230292431195"/>
    <n v="17640.209346884174"/>
  </r>
  <r>
    <x v="0"/>
    <n v="51"/>
    <n v="1"/>
    <n v="6"/>
    <x v="3"/>
    <n v="169"/>
    <x v="1"/>
    <x v="3"/>
    <n v="546.85238930278297"/>
    <s v="cl1-6"/>
    <n v="0.31240000000000001"/>
    <n v="269.08449999999999"/>
    <n v="147149.50174934469"/>
    <n v="45969.504346495283"/>
  </r>
  <r>
    <x v="0"/>
    <n v="51"/>
    <n v="1"/>
    <n v="6"/>
    <x v="3"/>
    <n v="169"/>
    <x v="18"/>
    <x v="7"/>
    <n v="203.147610697217"/>
    <s v="cl1-7"/>
    <n v="0.32220000000000004"/>
    <n v="299.48050000000001"/>
    <n v="60838.748025407898"/>
    <n v="19602.244613786428"/>
  </r>
  <r>
    <x v="0"/>
    <n v="52"/>
    <n v="1"/>
    <n v="7"/>
    <x v="3"/>
    <n v="172"/>
    <x v="18"/>
    <x v="7"/>
    <n v="133.14761069721601"/>
    <s v="cl1-7"/>
    <n v="0.32220000000000004"/>
    <n v="299.48050000000001"/>
    <n v="39875.113025407598"/>
    <n v="12847.76141678633"/>
  </r>
  <r>
    <x v="0"/>
    <n v="52"/>
    <n v="1"/>
    <n v="7"/>
    <x v="2"/>
    <n v="174"/>
    <x v="1"/>
    <x v="3"/>
    <n v="46.8523893027835"/>
    <s v="cl3-6"/>
    <n v="0.19720000000000001"/>
    <n v="338.52099999999996"/>
    <n v="15860.517679167571"/>
    <n v="3127.694086331845"/>
  </r>
  <r>
    <x v="0"/>
    <n v="53"/>
    <n v="1"/>
    <n v="7"/>
    <x v="2"/>
    <n v="177"/>
    <x v="1"/>
    <x v="3"/>
    <n v="1.62535776741635E-12"/>
    <s v="cl3-6"/>
    <n v="0.19720000000000001"/>
    <n v="338.52099999999996"/>
    <n v="5.5021773678355012E-10"/>
    <n v="1.0850293769371609E-10"/>
  </r>
  <r>
    <x v="0"/>
    <n v="54"/>
    <n v="1"/>
    <n v="7"/>
    <x v="1"/>
    <n v="179"/>
    <x v="1"/>
    <x v="3"/>
    <n v="469.99999999999898"/>
    <s v="cl2-6"/>
    <n v="0.25569999999999998"/>
    <n v="308.142"/>
    <n v="144826.73999999967"/>
    <n v="37032.197417999916"/>
  </r>
  <r>
    <x v="0"/>
    <n v="55"/>
    <n v="5"/>
    <n v="6"/>
    <x v="1"/>
    <n v="182"/>
    <x v="9"/>
    <x v="6"/>
    <n v="593.99972148950201"/>
    <s v="cl2-8"/>
    <n v="0.27539999999999998"/>
    <n v="351.50049999999999"/>
    <n v="208791.19910342069"/>
    <n v="57501.096233082048"/>
  </r>
  <r>
    <x v="0"/>
    <n v="55"/>
    <n v="6"/>
    <n v="7"/>
    <x v="3"/>
    <n v="181"/>
    <x v="4"/>
    <x v="6"/>
    <n v="600.07005675463301"/>
    <s v="cl1-8"/>
    <n v="0.33100000000000002"/>
    <n v="314.67849999999999"/>
    <n v="188829.14535446279"/>
    <n v="62502.447112327187"/>
  </r>
  <r>
    <x v="0"/>
    <n v="57"/>
    <n v="5"/>
    <n v="6"/>
    <x v="2"/>
    <n v="189"/>
    <x v="15"/>
    <x v="3"/>
    <n v="33.809545239484798"/>
    <s v="cl3-6"/>
    <n v="0.19720000000000001"/>
    <n v="338.52099999999996"/>
    <n v="11445.241064015632"/>
    <n v="2257.0015378238827"/>
  </r>
  <r>
    <x v="0"/>
    <n v="57"/>
    <n v="6"/>
    <n v="7"/>
    <x v="2"/>
    <n v="189"/>
    <x v="16"/>
    <x v="3"/>
    <n v="972.12067651637994"/>
    <s v="cl3-6"/>
    <n v="0.19720000000000001"/>
    <n v="338.52099999999996"/>
    <n v="329083.26353500143"/>
    <n v="64895.219569102279"/>
  </r>
  <r>
    <x v="0"/>
    <n v="58"/>
    <n v="4"/>
    <n v="6"/>
    <x v="1"/>
    <n v="191"/>
    <x v="16"/>
    <x v="6"/>
    <n v="226.29774497851801"/>
    <s v="cl2-8"/>
    <n v="0.27539999999999998"/>
    <n v="351.50049999999999"/>
    <n v="79543.770508821573"/>
    <n v="21906.354398129457"/>
  </r>
  <r>
    <x v="0"/>
    <n v="58"/>
    <n v="5"/>
    <n v="7"/>
    <x v="3"/>
    <n v="190"/>
    <x v="9"/>
    <x v="6"/>
    <n v="92.062617264307505"/>
    <s v="cl1-8"/>
    <n v="0.33100000000000002"/>
    <n v="314.67849999999999"/>
    <n v="28970.126306806389"/>
    <n v="9589.1118075529157"/>
  </r>
  <r>
    <x v="0"/>
    <n v="59"/>
    <n v="4"/>
    <n v="6"/>
    <x v="2"/>
    <n v="195"/>
    <x v="17"/>
    <x v="3"/>
    <n v="433.34800618952102"/>
    <s v="cl3-6"/>
    <n v="0.19720000000000001"/>
    <n v="338.52099999999996"/>
    <n v="146697.40040328284"/>
    <n v="28928.727359527373"/>
  </r>
  <r>
    <x v="0"/>
    <n v="6"/>
    <n v="0"/>
    <n v="6"/>
    <x v="2"/>
    <n v="36"/>
    <x v="8"/>
    <x v="7"/>
    <n v="800"/>
    <s v="cl3-7"/>
    <n v="0.2082"/>
    <n v="370.61699999999996"/>
    <n v="296493.59999999998"/>
    <n v="61729.967519999991"/>
  </r>
  <r>
    <x v="0"/>
    <n v="60"/>
    <n v="4"/>
    <n v="6"/>
    <x v="2"/>
    <n v="198"/>
    <x v="17"/>
    <x v="3"/>
    <n v="556.03534893766096"/>
    <s v="cl3-6"/>
    <n v="0.19720000000000001"/>
    <n v="338.52099999999996"/>
    <n v="188229.64235772591"/>
    <n v="37118.885472943548"/>
  </r>
  <r>
    <x v="0"/>
    <n v="60"/>
    <n v="5"/>
    <n v="7"/>
    <x v="2"/>
    <n v="198"/>
    <x v="15"/>
    <x v="3"/>
    <n v="592.25628262999305"/>
    <s v="cl3-6"/>
    <n v="0.19720000000000001"/>
    <n v="338.52099999999996"/>
    <n v="200491.18905218787"/>
    <n v="39536.862481091448"/>
  </r>
  <r>
    <x v="0"/>
    <n v="61"/>
    <n v="3"/>
    <n v="6"/>
    <x v="3"/>
    <n v="199"/>
    <x v="19"/>
    <x v="3"/>
    <n v="65.160428145333299"/>
    <s v="cl1-6"/>
    <n v="0.31240000000000001"/>
    <n v="269.08449999999999"/>
    <n v="17533.661227272936"/>
    <n v="5477.5157674000657"/>
  </r>
  <r>
    <x v="0"/>
    <n v="61"/>
    <n v="3"/>
    <n v="6"/>
    <x v="1"/>
    <n v="200"/>
    <x v="17"/>
    <x v="7"/>
    <n v="251.893104924357"/>
    <s v="cl2-7"/>
    <n v="0.2661"/>
    <n v="337.05049999999994"/>
    <n v="84900.696961306981"/>
    <n v="22592.075461403787"/>
  </r>
  <r>
    <x v="0"/>
    <n v="61"/>
    <n v="4"/>
    <n v="7"/>
    <x v="1"/>
    <n v="200"/>
    <x v="16"/>
    <x v="6"/>
    <n v="247.800692433774"/>
    <s v="cl2-8"/>
    <n v="0.27539999999999998"/>
    <n v="351.50049999999999"/>
    <n v="87102.06729081778"/>
    <n v="23987.909331891213"/>
  </r>
  <r>
    <x v="0"/>
    <n v="63"/>
    <n v="3"/>
    <n v="6"/>
    <x v="1"/>
    <n v="206"/>
    <x v="17"/>
    <x v="7"/>
    <n v="609.96829400283104"/>
    <s v="cl2-7"/>
    <n v="0.2661"/>
    <n v="337.05049999999994"/>
    <n v="205590.11847780118"/>
    <n v="54707.530526942894"/>
  </r>
  <r>
    <x v="0"/>
    <n v="63"/>
    <n v="3"/>
    <n v="6"/>
    <x v="2"/>
    <n v="207"/>
    <x v="19"/>
    <x v="3"/>
    <n v="725.17748049370505"/>
    <s v="cl3-6"/>
    <n v="0.19720000000000001"/>
    <n v="338.52099999999996"/>
    <n v="245487.8058742095"/>
    <n v="48410.195318394115"/>
  </r>
  <r>
    <x v="0"/>
    <n v="64"/>
    <n v="2"/>
    <n v="6"/>
    <x v="2"/>
    <n v="210"/>
    <x v="18"/>
    <x v="3"/>
    <n v="95.782734912290394"/>
    <s v="cl3-6"/>
    <n v="0.19720000000000001"/>
    <n v="338.52099999999996"/>
    <n v="32424.467205243451"/>
    <n v="6394.1049328740091"/>
  </r>
  <r>
    <x v="0"/>
    <n v="65"/>
    <n v="2"/>
    <n v="6"/>
    <x v="2"/>
    <n v="213"/>
    <x v="18"/>
    <x v="3"/>
    <n v="672.62603870188798"/>
    <s v="cl3-6"/>
    <n v="0.19720000000000001"/>
    <n v="338.52099999999996"/>
    <n v="227698.03924740179"/>
    <n v="44902.053339587634"/>
  </r>
  <r>
    <x v="0"/>
    <n v="66"/>
    <n v="2"/>
    <n v="6"/>
    <x v="2"/>
    <n v="216"/>
    <x v="18"/>
    <x v="3"/>
    <n v="599.55638194785695"/>
    <s v="cl3-6"/>
    <n v="0.19720000000000001"/>
    <n v="338.52099999999996"/>
    <n v="202962.42597337047"/>
    <n v="40024.190401948654"/>
  </r>
  <r>
    <x v="0"/>
    <n v="66"/>
    <n v="2"/>
    <n v="6"/>
    <x v="2"/>
    <n v="216"/>
    <x v="19"/>
    <x v="7"/>
    <n v="432.03484443796498"/>
    <s v="cl3-7"/>
    <n v="0.2082"/>
    <n v="370.61699999999996"/>
    <n v="160119.45794106525"/>
    <n v="33336.871143329787"/>
  </r>
  <r>
    <x v="0"/>
    <n v="69"/>
    <n v="1"/>
    <n v="6"/>
    <x v="1"/>
    <n v="224"/>
    <x v="18"/>
    <x v="7"/>
    <n v="565.26116291696098"/>
    <s v="cl2-7"/>
    <n v="0.2661"/>
    <n v="337.05049999999994"/>
    <n v="190521.55759174313"/>
    <n v="50697.786475162844"/>
  </r>
  <r>
    <x v="0"/>
    <n v="69"/>
    <n v="1"/>
    <n v="6"/>
    <x v="2"/>
    <n v="225"/>
    <x v="1"/>
    <x v="3"/>
    <n v="334.73883708303799"/>
    <s v="cl3-6"/>
    <n v="0.19720000000000001"/>
    <n v="338.52099999999996"/>
    <n v="113316.1258681871"/>
    <n v="22345.940021206494"/>
  </r>
  <r>
    <x v="0"/>
    <n v="7"/>
    <n v="0"/>
    <n v="1"/>
    <x v="1"/>
    <n v="38"/>
    <x v="11"/>
    <x v="7"/>
    <n v="544.83013255698097"/>
    <s v="cl2-7"/>
    <n v="0.2661"/>
    <n v="337.05049999999994"/>
    <n v="183635.26859339667"/>
    <n v="48865.344972702856"/>
  </r>
  <r>
    <x v="0"/>
    <n v="7"/>
    <n v="0"/>
    <n v="1"/>
    <x v="1"/>
    <n v="38"/>
    <x v="1"/>
    <x v="6"/>
    <n v="185.16986744301499"/>
    <s v="cl2-8"/>
    <n v="0.27539999999999998"/>
    <n v="351.50049999999999"/>
    <n v="65087.30099115349"/>
    <n v="17925.042692963667"/>
  </r>
  <r>
    <x v="0"/>
    <n v="7"/>
    <n v="0"/>
    <n v="1"/>
    <x v="2"/>
    <n v="39"/>
    <x v="1"/>
    <x v="6"/>
    <n v="470.00000000000398"/>
    <s v="cl3-8"/>
    <n v="0.218"/>
    <n v="386.66499999999996"/>
    <n v="181732.55000000153"/>
    <n v="39617.695900000333"/>
  </r>
  <r>
    <x v="0"/>
    <n v="72"/>
    <n v="1"/>
    <n v="7"/>
    <x v="2"/>
    <n v="234"/>
    <x v="18"/>
    <x v="7"/>
    <n v="800"/>
    <s v="cl3-7"/>
    <n v="0.2082"/>
    <n v="370.61699999999996"/>
    <n v="296493.59999999998"/>
    <n v="61729.967519999991"/>
  </r>
  <r>
    <x v="0"/>
    <n v="8"/>
    <n v="0"/>
    <n v="2"/>
    <x v="1"/>
    <n v="41"/>
    <x v="14"/>
    <x v="3"/>
    <n v="250.937142639473"/>
    <s v="cl2-6"/>
    <n v="0.25569999999999998"/>
    <n v="308.142"/>
    <n v="77324.273007212483"/>
    <n v="19771.816607944231"/>
  </r>
  <r>
    <x v="0"/>
    <n v="8"/>
    <n v="0"/>
    <n v="2"/>
    <x v="1"/>
    <n v="41"/>
    <x v="10"/>
    <x v="7"/>
    <n v="843.528759539367"/>
    <s v="cl2-7"/>
    <n v="0.2661"/>
    <n v="337.05049999999994"/>
    <n v="284311.79016712337"/>
    <n v="75655.367363471523"/>
  </r>
  <r>
    <x v="0"/>
    <n v="8"/>
    <n v="0"/>
    <n v="2"/>
    <x v="1"/>
    <n v="41"/>
    <x v="11"/>
    <x v="6"/>
    <n v="205.534097821161"/>
    <s v="cl2-8"/>
    <n v="0.27539999999999998"/>
    <n v="351.50049999999999"/>
    <n v="72245.338151186996"/>
    <n v="19896.366126836896"/>
  </r>
  <r>
    <x v="0"/>
    <n v="87"/>
    <n v="11"/>
    <n v="6"/>
    <x v="2"/>
    <n v="279"/>
    <x v="13"/>
    <x v="7"/>
    <n v="5.3254462542121999E-14"/>
    <s v="cl3-7"/>
    <n v="0.2082"/>
    <n v="370.61699999999996"/>
    <n v="1.9737009143973626E-11"/>
    <n v="4.1092453037753087E-12"/>
  </r>
  <r>
    <x v="0"/>
    <n v="88"/>
    <n v="11"/>
    <n v="6"/>
    <x v="3"/>
    <n v="280"/>
    <x v="13"/>
    <x v="7"/>
    <n v="399.92994324536699"/>
    <s v="cl1-7"/>
    <n v="0.32220000000000004"/>
    <n v="299.48050000000001"/>
    <n v="119771.21936809413"/>
    <n v="38590.286880399937"/>
  </r>
  <r>
    <x v="0"/>
    <n v="9"/>
    <n v="0"/>
    <n v="3"/>
    <x v="3"/>
    <n v="43"/>
    <x v="3"/>
    <x v="3"/>
    <n v="526.76101319800296"/>
    <s v="cl1-6"/>
    <n v="0.31240000000000001"/>
    <n v="269.08449999999999"/>
    <n v="141743.22385587802"/>
    <n v="44280.583132576299"/>
  </r>
  <r>
    <x v="0"/>
    <n v="9"/>
    <n v="0"/>
    <n v="3"/>
    <x v="3"/>
    <n v="43"/>
    <x v="14"/>
    <x v="7"/>
    <n v="130.91896654635201"/>
    <s v="cl1-7"/>
    <n v="0.32220000000000004"/>
    <n v="299.48050000000001"/>
    <n v="39207.677560784774"/>
    <n v="12632.713710084856"/>
  </r>
  <r>
    <x v="0"/>
    <n v="9"/>
    <n v="0"/>
    <n v="3"/>
    <x v="1"/>
    <n v="44"/>
    <x v="3"/>
    <x v="3"/>
    <n v="465.39816403218703"/>
    <s v="cl2-6"/>
    <n v="0.25569999999999998"/>
    <n v="308.142"/>
    <n v="143408.72106120616"/>
    <n v="36669.609975350417"/>
  </r>
  <r>
    <x v="0"/>
    <n v="9"/>
    <n v="0"/>
    <n v="3"/>
    <x v="1"/>
    <n v="44"/>
    <x v="14"/>
    <x v="7"/>
    <n v="68.662520276892593"/>
    <s v="cl2-7"/>
    <n v="0.2661"/>
    <n v="337.05049999999994"/>
    <n v="23142.736790586783"/>
    <n v="6158.2822599751426"/>
  </r>
  <r>
    <x v="0"/>
    <n v="9"/>
    <n v="0"/>
    <n v="3"/>
    <x v="2"/>
    <n v="45"/>
    <x v="14"/>
    <x v="7"/>
    <n v="508.25933594656601"/>
    <s v="cl3-7"/>
    <n v="0.2082"/>
    <n v="370.61699999999996"/>
    <n v="188369.55031050844"/>
    <n v="39218.540374647855"/>
  </r>
  <r>
    <x v="0"/>
    <n v="90"/>
    <n v="12"/>
    <n v="6"/>
    <x v="3"/>
    <n v="286"/>
    <x v="12"/>
    <x v="7"/>
    <n v="600.07005675463404"/>
    <s v="cl1-7"/>
    <n v="0.32220000000000004"/>
    <n v="299.48050000000001"/>
    <n v="179709.28063190618"/>
    <n v="57902.330219600182"/>
  </r>
  <r>
    <x v="0"/>
    <n v="91"/>
    <n v="11"/>
    <n v="6"/>
    <x v="3"/>
    <n v="289"/>
    <x v="13"/>
    <x v="7"/>
    <n v="98.6588134223569"/>
    <s v="cl1-7"/>
    <n v="0.32220000000000004"/>
    <n v="299.48050000000001"/>
    <n v="29546.390773134157"/>
    <n v="9519.8471071038275"/>
  </r>
  <r>
    <x v="0"/>
    <n v="93"/>
    <n v="12"/>
    <n v="7"/>
    <x v="2"/>
    <n v="297"/>
    <x v="12"/>
    <x v="7"/>
    <n v="74.751433590756704"/>
    <s v="cl3-7"/>
    <n v="0.2082"/>
    <n v="370.61699999999996"/>
    <n v="27704.152063105474"/>
    <n v="5768.0044595385598"/>
  </r>
  <r>
    <x v="0"/>
    <n v="97"/>
    <n v="10"/>
    <n v="6"/>
    <x v="1"/>
    <n v="308"/>
    <x v="7"/>
    <x v="7"/>
    <n v="35.4399535197986"/>
    <s v="cl2-7"/>
    <n v="0.2661"/>
    <n v="337.05049999999994"/>
    <n v="11945.054053824875"/>
    <n v="3178.5788837227992"/>
  </r>
  <r>
    <x v="0"/>
    <n v="97"/>
    <n v="11"/>
    <n v="6"/>
    <x v="3"/>
    <n v="307"/>
    <x v="13"/>
    <x v="7"/>
    <n v="26.331877956832798"/>
    <s v="cl1-7"/>
    <n v="0.32220000000000004"/>
    <n v="299.48050000000001"/>
    <n v="7885.883976451265"/>
    <n v="2540.8318172125978"/>
  </r>
  <r>
    <x v="0"/>
    <n v="99"/>
    <n v="10"/>
    <n v="6"/>
    <x v="1"/>
    <n v="314"/>
    <x v="7"/>
    <x v="7"/>
    <n v="190.21473972978399"/>
    <s v="cl2-7"/>
    <n v="0.2661"/>
    <n v="337.05049999999994"/>
    <n v="64111.973133293548"/>
    <n v="17060.196050769413"/>
  </r>
  <r>
    <x v="0"/>
    <n v="99"/>
    <n v="11"/>
    <n v="6"/>
    <x v="3"/>
    <n v="313"/>
    <x v="13"/>
    <x v="7"/>
    <n v="414.80266422886098"/>
    <s v="cl1-7"/>
    <n v="0.32220000000000004"/>
    <n v="299.48050000000001"/>
    <n v="124225.30928459141"/>
    <n v="40025.394651495357"/>
  </r>
  <r>
    <x v="0"/>
    <n v="99"/>
    <n v="12"/>
    <n v="7"/>
    <x v="3"/>
    <n v="313"/>
    <x v="12"/>
    <x v="7"/>
    <n v="259.80051755161401"/>
    <s v="cl1-7"/>
    <n v="0.32220000000000004"/>
    <n v="299.48050000000001"/>
    <n v="77805.188896616135"/>
    <n v="25068.831862489726"/>
  </r>
  <r>
    <x v="1"/>
    <n v="0"/>
    <n v="0"/>
    <n v="0"/>
    <x v="0"/>
    <n v="1"/>
    <x v="0"/>
    <x v="0"/>
    <n v="500"/>
    <s v="ina-1"/>
    <n v="0"/>
    <n v="10.676"/>
    <n v="5338"/>
    <n v="0"/>
  </r>
  <r>
    <x v="1"/>
    <n v="0"/>
    <n v="0"/>
    <n v="0"/>
    <x v="0"/>
    <n v="10"/>
    <x v="0"/>
    <x v="1"/>
    <n v="1400"/>
    <s v="ina-4"/>
    <n v="0"/>
    <n v="144.3725"/>
    <n v="202121.5"/>
    <n v="0"/>
  </r>
  <r>
    <x v="1"/>
    <n v="0"/>
    <n v="0"/>
    <n v="0"/>
    <x v="0"/>
    <n v="11"/>
    <x v="0"/>
    <x v="2"/>
    <n v="750"/>
    <s v="ina-5"/>
    <n v="0"/>
    <n v="208.28399999999999"/>
    <n v="156213"/>
    <n v="0"/>
  </r>
  <r>
    <x v="1"/>
    <n v="0"/>
    <n v="0"/>
    <n v="0"/>
    <x v="0"/>
    <n v="12"/>
    <x v="0"/>
    <x v="3"/>
    <n v="650"/>
    <s v="ina-6"/>
    <n v="0"/>
    <n v="269.08449999999999"/>
    <n v="174904.92499999999"/>
    <n v="0"/>
  </r>
  <r>
    <x v="1"/>
    <n v="0"/>
    <n v="0"/>
    <n v="0"/>
    <x v="0"/>
    <n v="13"/>
    <x v="0"/>
    <x v="0"/>
    <n v="2200"/>
    <s v="ina-1"/>
    <n v="0"/>
    <n v="10.676"/>
    <n v="23487.200000000001"/>
    <n v="0"/>
  </r>
  <r>
    <x v="1"/>
    <n v="0"/>
    <n v="0"/>
    <n v="0"/>
    <x v="0"/>
    <n v="14"/>
    <x v="0"/>
    <x v="4"/>
    <n v="1900"/>
    <s v="ina-2"/>
    <n v="0"/>
    <n v="35.334499999999998"/>
    <n v="67135.55"/>
    <n v="0"/>
  </r>
  <r>
    <x v="1"/>
    <n v="0"/>
    <n v="0"/>
    <n v="0"/>
    <x v="0"/>
    <n v="15"/>
    <x v="0"/>
    <x v="5"/>
    <n v="1900"/>
    <s v="ina-3"/>
    <n v="0"/>
    <n v="75.114500000000007"/>
    <n v="142717.55000000002"/>
    <n v="0"/>
  </r>
  <r>
    <x v="1"/>
    <n v="0"/>
    <n v="0"/>
    <n v="0"/>
    <x v="0"/>
    <n v="16"/>
    <x v="0"/>
    <x v="1"/>
    <n v="1800"/>
    <s v="ina-4"/>
    <n v="0"/>
    <n v="144.3725"/>
    <n v="259870.5"/>
    <n v="0"/>
  </r>
  <r>
    <x v="1"/>
    <n v="0"/>
    <n v="0"/>
    <n v="0"/>
    <x v="0"/>
    <n v="17"/>
    <x v="0"/>
    <x v="2"/>
    <n v="900"/>
    <s v="ina-5"/>
    <n v="0"/>
    <n v="208.28399999999999"/>
    <n v="187455.6"/>
    <n v="0"/>
  </r>
  <r>
    <x v="1"/>
    <n v="0"/>
    <n v="0"/>
    <n v="0"/>
    <x v="0"/>
    <n v="18"/>
    <x v="0"/>
    <x v="3"/>
    <n v="800"/>
    <s v="ina-6"/>
    <n v="0"/>
    <n v="269.08449999999999"/>
    <n v="215267.6"/>
    <n v="0"/>
  </r>
  <r>
    <x v="1"/>
    <n v="0"/>
    <n v="0"/>
    <n v="0"/>
    <x v="0"/>
    <n v="2"/>
    <x v="0"/>
    <x v="4"/>
    <n v="1000"/>
    <s v="ina-2"/>
    <n v="0"/>
    <n v="35.334499999999998"/>
    <n v="35334.5"/>
    <n v="0"/>
  </r>
  <r>
    <x v="1"/>
    <n v="0"/>
    <n v="0"/>
    <n v="0"/>
    <x v="0"/>
    <n v="3"/>
    <x v="0"/>
    <x v="5"/>
    <n v="1100"/>
    <s v="ina-3"/>
    <n v="0"/>
    <n v="75.114500000000007"/>
    <n v="82625.950000000012"/>
    <n v="0"/>
  </r>
  <r>
    <x v="1"/>
    <n v="0"/>
    <n v="0"/>
    <n v="0"/>
    <x v="0"/>
    <n v="4"/>
    <x v="0"/>
    <x v="1"/>
    <n v="1000"/>
    <s v="ina-4"/>
    <n v="0"/>
    <n v="144.3725"/>
    <n v="144372.5"/>
    <n v="0"/>
  </r>
  <r>
    <x v="1"/>
    <n v="0"/>
    <n v="0"/>
    <n v="0"/>
    <x v="0"/>
    <n v="5"/>
    <x v="0"/>
    <x v="2"/>
    <n v="500"/>
    <s v="ina-5"/>
    <n v="0"/>
    <n v="208.28399999999999"/>
    <n v="104142"/>
    <n v="0"/>
  </r>
  <r>
    <x v="1"/>
    <n v="0"/>
    <n v="0"/>
    <n v="0"/>
    <x v="0"/>
    <n v="6"/>
    <x v="0"/>
    <x v="3"/>
    <n v="800"/>
    <s v="ina-6"/>
    <n v="0"/>
    <n v="269.08449999999999"/>
    <n v="215267.6"/>
    <n v="0"/>
  </r>
  <r>
    <x v="1"/>
    <n v="0"/>
    <n v="0"/>
    <n v="0"/>
    <x v="0"/>
    <n v="7"/>
    <x v="0"/>
    <x v="0"/>
    <n v="1200"/>
    <s v="ina-1"/>
    <n v="0"/>
    <n v="10.676"/>
    <n v="12811.2"/>
    <n v="0"/>
  </r>
  <r>
    <x v="1"/>
    <n v="0"/>
    <n v="0"/>
    <n v="0"/>
    <x v="0"/>
    <n v="8"/>
    <x v="0"/>
    <x v="4"/>
    <n v="1300"/>
    <s v="ina-2"/>
    <n v="0"/>
    <n v="35.334499999999998"/>
    <n v="45934.85"/>
    <n v="0"/>
  </r>
  <r>
    <x v="1"/>
    <n v="0"/>
    <n v="0"/>
    <n v="0"/>
    <x v="0"/>
    <n v="9"/>
    <x v="0"/>
    <x v="5"/>
    <n v="1700"/>
    <s v="ina-3"/>
    <n v="0"/>
    <n v="75.114500000000007"/>
    <n v="127694.65000000001"/>
    <n v="0"/>
  </r>
  <r>
    <x v="1"/>
    <n v="1"/>
    <n v="0"/>
    <n v="1"/>
    <x v="3"/>
    <n v="19"/>
    <x v="11"/>
    <x v="7"/>
    <n v="500"/>
    <s v="cl1-7"/>
    <n v="0.32220000000000004"/>
    <n v="299.48050000000001"/>
    <n v="149740.25"/>
    <n v="48246.308550000009"/>
  </r>
  <r>
    <x v="1"/>
    <n v="10"/>
    <n v="0"/>
    <n v="4"/>
    <x v="3"/>
    <n v="46"/>
    <x v="2"/>
    <x v="3"/>
    <n v="320.24977860972803"/>
    <s v="cl1-6"/>
    <n v="0.31240000000000001"/>
    <n v="269.08449999999999"/>
    <n v="86174.251552309361"/>
    <n v="26920.836184941443"/>
  </r>
  <r>
    <x v="1"/>
    <n v="10"/>
    <n v="0"/>
    <n v="4"/>
    <x v="1"/>
    <n v="47"/>
    <x v="2"/>
    <x v="3"/>
    <n v="834.30630234588705"/>
    <s v="cl2-6"/>
    <n v="0.25569999999999998"/>
    <n v="308.142"/>
    <n v="257084.81261746632"/>
    <n v="65736.586586286139"/>
  </r>
  <r>
    <x v="1"/>
    <n v="10"/>
    <n v="0"/>
    <n v="4"/>
    <x v="2"/>
    <n v="48"/>
    <x v="2"/>
    <x v="3"/>
    <n v="245.44391904438501"/>
    <s v="cl3-6"/>
    <n v="0.19720000000000001"/>
    <n v="338.52099999999996"/>
    <n v="83087.920918824253"/>
    <n v="16384.938005192143"/>
  </r>
  <r>
    <x v="1"/>
    <n v="100"/>
    <n v="9"/>
    <n v="6"/>
    <x v="1"/>
    <n v="317"/>
    <x v="6"/>
    <x v="7"/>
    <n v="146.39660319333001"/>
    <s v="cl2-7"/>
    <n v="0.2661"/>
    <n v="337.05049999999994"/>
    <n v="49343.048304613469"/>
    <n v="13130.185153857643"/>
  </r>
  <r>
    <x v="1"/>
    <n v="101"/>
    <n v="10"/>
    <n v="6"/>
    <x v="1"/>
    <n v="320"/>
    <x v="6"/>
    <x v="3"/>
    <n v="124.10927997357101"/>
    <s v="cl2-6"/>
    <n v="0.25569999999999998"/>
    <n v="308.142"/>
    <n v="38243.281749616115"/>
    <n v="9778.80714337684"/>
  </r>
  <r>
    <x v="1"/>
    <n v="101"/>
    <n v="9"/>
    <n v="6"/>
    <x v="2"/>
    <n v="321"/>
    <x v="6"/>
    <x v="7"/>
    <n v="190.78736886363799"/>
    <s v="cl3-7"/>
    <n v="0.2082"/>
    <n v="370.61699999999996"/>
    <n v="70709.042286134922"/>
    <n v="14721.622603973288"/>
  </r>
  <r>
    <x v="1"/>
    <n v="103"/>
    <n v="8"/>
    <n v="6"/>
    <x v="3"/>
    <n v="325"/>
    <x v="4"/>
    <x v="3"/>
    <n v="31.153659102249101"/>
    <s v="cl1-6"/>
    <n v="0.31240000000000001"/>
    <n v="269.08449999999999"/>
    <n v="8382.9667826991481"/>
    <n v="2618.8388229152138"/>
  </r>
  <r>
    <x v="1"/>
    <n v="103"/>
    <n v="9"/>
    <n v="6"/>
    <x v="2"/>
    <n v="327"/>
    <x v="6"/>
    <x v="7"/>
    <n v="322.80511983244799"/>
    <s v="cl3-7"/>
    <n v="0.2082"/>
    <n v="370.61699999999996"/>
    <n v="119637.06509694236"/>
    <n v="24908.436953183398"/>
  </r>
  <r>
    <x v="1"/>
    <n v="108"/>
    <n v="10"/>
    <n v="6"/>
    <x v="3"/>
    <n v="340"/>
    <x v="7"/>
    <x v="7"/>
    <n v="184.74796903476701"/>
    <s v="cl1-7"/>
    <n v="0.32220000000000004"/>
    <n v="299.48050000000001"/>
    <n v="55328.414140516543"/>
    <n v="17826.815036074433"/>
  </r>
  <r>
    <x v="1"/>
    <n v="109"/>
    <n v="9"/>
    <n v="6"/>
    <x v="1"/>
    <n v="344"/>
    <x v="6"/>
    <x v="7"/>
    <n v="494.69616121518999"/>
    <s v="cl2-7"/>
    <n v="0.2661"/>
    <n v="337.05049999999994"/>
    <n v="166737.58848566035"/>
    <n v="44368.87229603422"/>
  </r>
  <r>
    <x v="1"/>
    <n v="11"/>
    <n v="0"/>
    <n v="5"/>
    <x v="3"/>
    <n v="49"/>
    <x v="8"/>
    <x v="3"/>
    <n v="750"/>
    <s v="cl1-6"/>
    <n v="0.31240000000000001"/>
    <n v="269.08449999999999"/>
    <n v="201813.375"/>
    <n v="63046.498350000002"/>
  </r>
  <r>
    <x v="1"/>
    <n v="112"/>
    <n v="8"/>
    <n v="6"/>
    <x v="1"/>
    <n v="353"/>
    <x v="4"/>
    <x v="3"/>
    <n v="5.3038387848131503"/>
    <s v="cl2-6"/>
    <n v="0.25569999999999998"/>
    <n v="308.142"/>
    <n v="1634.3354908298938"/>
    <n v="417.89958500520379"/>
  </r>
  <r>
    <x v="1"/>
    <n v="119"/>
    <n v="8"/>
    <n v="6"/>
    <x v="3"/>
    <n v="373"/>
    <x v="5"/>
    <x v="7"/>
    <n v="48.028623575981001"/>
    <s v="cl1-7"/>
    <n v="0.32220000000000004"/>
    <n v="299.48050000000001"/>
    <n v="14383.636202846579"/>
    <n v="4634.4075845571688"/>
  </r>
  <r>
    <x v="1"/>
    <n v="119"/>
    <n v="8"/>
    <n v="6"/>
    <x v="1"/>
    <n v="374"/>
    <x v="4"/>
    <x v="3"/>
    <n v="352.38118059029199"/>
    <s v="cl2-6"/>
    <n v="0.25569999999999998"/>
    <n v="308.142"/>
    <n v="108583.44174945375"/>
    <n v="27764.786055335324"/>
  </r>
  <r>
    <x v="1"/>
    <n v="12"/>
    <n v="0"/>
    <n v="6"/>
    <x v="3"/>
    <n v="52"/>
    <x v="8"/>
    <x v="7"/>
    <n v="283.27092192799302"/>
    <s v="cl1-7"/>
    <n v="0.32220000000000004"/>
    <n v="299.48050000000001"/>
    <n v="84834.117334456314"/>
    <n v="27333.552605161829"/>
  </r>
  <r>
    <x v="1"/>
    <n v="12"/>
    <n v="0"/>
    <n v="6"/>
    <x v="1"/>
    <n v="53"/>
    <x v="8"/>
    <x v="7"/>
    <n v="366.72907807200698"/>
    <s v="cl2-7"/>
    <n v="0.2661"/>
    <n v="337.05049999999994"/>
    <n v="123606.21912870897"/>
    <n v="32891.614910149459"/>
  </r>
  <r>
    <x v="1"/>
    <n v="12"/>
    <n v="0"/>
    <n v="6"/>
    <x v="2"/>
    <n v="54"/>
    <x v="8"/>
    <x v="7"/>
    <n v="6.6619071331584802E-14"/>
    <s v="cl3-7"/>
    <n v="0.2082"/>
    <n v="370.61699999999996"/>
    <n v="2.469016035969796E-11"/>
    <n v="5.1404913868891158E-12"/>
  </r>
  <r>
    <x v="1"/>
    <n v="121"/>
    <n v="7"/>
    <n v="6"/>
    <x v="3"/>
    <n v="379"/>
    <x v="9"/>
    <x v="3"/>
    <n v="152.59287453777301"/>
    <s v="cl1-6"/>
    <n v="0.31240000000000001"/>
    <n v="269.08449999999999"/>
    <n v="41060.377348559385"/>
    <n v="12827.261883689951"/>
  </r>
  <r>
    <x v="1"/>
    <n v="121"/>
    <n v="7"/>
    <n v="6"/>
    <x v="3"/>
    <n v="379"/>
    <x v="4"/>
    <x v="7"/>
    <n v="246.99732129595401"/>
    <s v="cl1-7"/>
    <n v="0.32220000000000004"/>
    <n v="299.48050000000001"/>
    <n v="73970.881280372952"/>
    <n v="23833.417948536171"/>
  </r>
  <r>
    <x v="1"/>
    <n v="127"/>
    <n v="11"/>
    <n v="6"/>
    <x v="3"/>
    <n v="397"/>
    <x v="13"/>
    <x v="7"/>
    <n v="25.592642747674098"/>
    <s v="cl1-7"/>
    <n v="0.32220000000000004"/>
    <n v="299.48050000000001"/>
    <n v="7664.4974463948129"/>
    <n v="2469.501077228409"/>
  </r>
  <r>
    <x v="1"/>
    <n v="129"/>
    <n v="12"/>
    <n v="6"/>
    <x v="3"/>
    <n v="403"/>
    <x v="13"/>
    <x v="3"/>
    <n v="11.477345107227601"/>
    <s v="cl1-6"/>
    <n v="0.31240000000000001"/>
    <n v="269.08449999999999"/>
    <n v="3088.375669505785"/>
    <n v="964.80855915360735"/>
  </r>
  <r>
    <x v="1"/>
    <n v="129"/>
    <n v="12"/>
    <n v="6"/>
    <x v="3"/>
    <n v="403"/>
    <x v="12"/>
    <x v="7"/>
    <n v="595.59738538900899"/>
    <s v="cl1-7"/>
    <n v="0.32220000000000004"/>
    <n v="299.48050000000001"/>
    <n v="178369.80277499312"/>
    <n v="57470.750454102788"/>
  </r>
  <r>
    <x v="1"/>
    <n v="13"/>
    <n v="0"/>
    <n v="1"/>
    <x v="3"/>
    <n v="55"/>
    <x v="10"/>
    <x v="3"/>
    <n v="256.555680560464"/>
    <s v="cl1-6"/>
    <n v="0.31240000000000001"/>
    <n v="269.08449999999999"/>
    <n v="69035.157025772176"/>
    <n v="21566.583054851228"/>
  </r>
  <r>
    <x v="1"/>
    <n v="13"/>
    <n v="0"/>
    <n v="1"/>
    <x v="3"/>
    <n v="55"/>
    <x v="11"/>
    <x v="7"/>
    <n v="691.562998378835"/>
    <s v="cl1-7"/>
    <n v="0.32220000000000004"/>
    <n v="299.48050000000001"/>
    <n v="207109.63253599271"/>
    <n v="66730.723603096863"/>
  </r>
  <r>
    <x v="1"/>
    <n v="13"/>
    <n v="0"/>
    <n v="1"/>
    <x v="3"/>
    <n v="55"/>
    <x v="1"/>
    <x v="6"/>
    <n v="900.06414677520502"/>
    <s v="cl1-8"/>
    <n v="0.33100000000000002"/>
    <n v="314.67849999999999"/>
    <n v="283230.83561100136"/>
    <n v="93749.40658724145"/>
  </r>
  <r>
    <x v="1"/>
    <n v="13"/>
    <n v="0"/>
    <n v="1"/>
    <x v="1"/>
    <n v="56"/>
    <x v="11"/>
    <x v="7"/>
    <n v="351.81717428549598"/>
    <s v="cl2-7"/>
    <n v="0.2661"/>
    <n v="337.05049999999994"/>
    <n v="118580.15450151355"/>
    <n v="31554.179112852755"/>
  </r>
  <r>
    <x v="1"/>
    <n v="130"/>
    <n v="11"/>
    <n v="6"/>
    <x v="3"/>
    <n v="406"/>
    <x v="13"/>
    <x v="7"/>
    <n v="325.96956568776602"/>
    <s v="cl1-7"/>
    <n v="0.32220000000000004"/>
    <n v="299.48050000000001"/>
    <n v="97621.528516955019"/>
    <n v="31453.656488162909"/>
  </r>
  <r>
    <x v="1"/>
    <n v="130"/>
    <n v="12"/>
    <n v="6"/>
    <x v="3"/>
    <n v="406"/>
    <x v="12"/>
    <x v="7"/>
    <n v="219.490955047342"/>
    <s v="cl1-7"/>
    <n v="0.32220000000000004"/>
    <n v="299.48050000000001"/>
    <n v="65733.260963055509"/>
    <n v="21179.256682296487"/>
  </r>
  <r>
    <x v="1"/>
    <n v="133"/>
    <n v="12"/>
    <n v="7"/>
    <x v="3"/>
    <n v="415"/>
    <x v="13"/>
    <x v="3"/>
    <n v="21.872106020981299"/>
    <s v="cl1-6"/>
    <n v="0.31240000000000001"/>
    <n v="269.08449999999999"/>
    <n v="5885.4447126027426"/>
    <n v="1838.6129282170966"/>
  </r>
  <r>
    <x v="1"/>
    <n v="136"/>
    <n v="10"/>
    <n v="6"/>
    <x v="3"/>
    <n v="424"/>
    <x v="7"/>
    <x v="7"/>
    <n v="466.62080317785302"/>
    <s v="cl1-7"/>
    <n v="0.32220000000000004"/>
    <n v="299.48050000000001"/>
    <n v="139743.831446105"/>
    <n v="45025.462491935046"/>
  </r>
  <r>
    <x v="1"/>
    <n v="136"/>
    <n v="11"/>
    <n v="6"/>
    <x v="3"/>
    <n v="424"/>
    <x v="13"/>
    <x v="7"/>
    <n v="212.07798325255499"/>
    <s v="cl1-7"/>
    <n v="0.32220000000000004"/>
    <n v="299.48050000000001"/>
    <n v="63513.220463466794"/>
    <n v="20463.959633329006"/>
  </r>
  <r>
    <x v="1"/>
    <n v="137"/>
    <n v="11"/>
    <n v="6"/>
    <x v="2"/>
    <n v="429"/>
    <x v="7"/>
    <x v="3"/>
    <n v="296.75820024931301"/>
    <s v="cl3-6"/>
    <n v="0.19720000000000001"/>
    <n v="338.52099999999996"/>
    <n v="100458.88270659768"/>
    <n v="19810.491669741063"/>
  </r>
  <r>
    <x v="1"/>
    <n v="137"/>
    <n v="11"/>
    <n v="7"/>
    <x v="3"/>
    <n v="427"/>
    <x v="13"/>
    <x v="7"/>
    <n v="324.54301332028001"/>
    <s v="cl1-7"/>
    <n v="0.32220000000000004"/>
    <n v="299.48050000000001"/>
    <n v="97194.303900664119"/>
    <n v="31316.004716793985"/>
  </r>
  <r>
    <x v="1"/>
    <n v="14"/>
    <n v="0"/>
    <n v="2"/>
    <x v="3"/>
    <n v="58"/>
    <x v="14"/>
    <x v="3"/>
    <n v="592.22316477676304"/>
    <s v="cl1-6"/>
    <n v="0.31240000000000001"/>
    <n v="269.08449999999999"/>
    <n v="159358.07418237289"/>
    <n v="49783.46237457329"/>
  </r>
  <r>
    <x v="1"/>
    <n v="14"/>
    <n v="0"/>
    <n v="2"/>
    <x v="3"/>
    <n v="58"/>
    <x v="10"/>
    <x v="7"/>
    <n v="890.17340362698496"/>
    <s v="cl1-7"/>
    <n v="0.32220000000000004"/>
    <n v="299.48050000000001"/>
    <n v="266589.57600491127"/>
    <n v="85895.161388782421"/>
  </r>
  <r>
    <x v="1"/>
    <n v="14"/>
    <n v="0"/>
    <n v="2"/>
    <x v="1"/>
    <n v="59"/>
    <x v="14"/>
    <x v="3"/>
    <n v="245.04323366529701"/>
    <s v="cl2-6"/>
    <n v="0.25569999999999998"/>
    <n v="308.142"/>
    <n v="75508.112108091955"/>
    <n v="19307.42426603911"/>
  </r>
  <r>
    <x v="1"/>
    <n v="14"/>
    <n v="0"/>
    <n v="2"/>
    <x v="2"/>
    <n v="60"/>
    <x v="14"/>
    <x v="3"/>
    <n v="137.75727507841199"/>
    <s v="cl3-6"/>
    <n v="0.19720000000000001"/>
    <n v="338.52099999999996"/>
    <n v="46633.730516819101"/>
    <n v="9196.1716579167278"/>
  </r>
  <r>
    <x v="1"/>
    <n v="14"/>
    <n v="0"/>
    <n v="2"/>
    <x v="2"/>
    <n v="60"/>
    <x v="10"/>
    <x v="7"/>
    <n v="34.8029228525427"/>
    <s v="cl3-7"/>
    <n v="0.2082"/>
    <n v="370.61699999999996"/>
    <n v="12898.554858840816"/>
    <n v="2685.4791216106578"/>
  </r>
  <r>
    <x v="1"/>
    <n v="149"/>
    <n v="9"/>
    <n v="6"/>
    <x v="3"/>
    <n v="463"/>
    <x v="5"/>
    <x v="3"/>
    <n v="322.64051439737"/>
    <s v="cl1-6"/>
    <n v="0.31240000000000001"/>
    <n v="269.08449999999999"/>
    <n v="86817.561496359107"/>
    <n v="27121.806211462586"/>
  </r>
  <r>
    <x v="1"/>
    <n v="15"/>
    <n v="0"/>
    <n v="3"/>
    <x v="3"/>
    <n v="61"/>
    <x v="3"/>
    <x v="3"/>
    <n v="1481.8496145598399"/>
    <s v="cl1-6"/>
    <n v="0.31240000000000001"/>
    <n v="269.08449999999999"/>
    <n v="398742.76260902721"/>
    <n v="124567.23903906011"/>
  </r>
  <r>
    <x v="1"/>
    <n v="15"/>
    <n v="0"/>
    <n v="3"/>
    <x v="3"/>
    <n v="61"/>
    <x v="14"/>
    <x v="7"/>
    <n v="397.54838000898201"/>
    <s v="cl1-7"/>
    <n v="0.32220000000000004"/>
    <n v="299.48050000000001"/>
    <n v="119057.98761927994"/>
    <n v="38360.483610932002"/>
  </r>
  <r>
    <x v="1"/>
    <n v="15"/>
    <n v="0"/>
    <n v="3"/>
    <x v="2"/>
    <n v="63"/>
    <x v="3"/>
    <x v="3"/>
    <n v="20.602005431174302"/>
    <s v="cl3-6"/>
    <n v="0.19720000000000001"/>
    <n v="338.52099999999996"/>
    <n v="6974.2114805665551"/>
    <n v="1375.3145039677247"/>
  </r>
  <r>
    <x v="1"/>
    <n v="150"/>
    <n v="9"/>
    <n v="6"/>
    <x v="1"/>
    <n v="467"/>
    <x v="5"/>
    <x v="3"/>
    <n v="138.24178597983601"/>
    <s v="cl2-6"/>
    <n v="0.25569999999999998"/>
    <n v="308.142"/>
    <n v="42598.100415398629"/>
    <n v="10892.334276217429"/>
  </r>
  <r>
    <x v="1"/>
    <n v="151"/>
    <n v="9"/>
    <n v="6"/>
    <x v="1"/>
    <n v="470"/>
    <x v="5"/>
    <x v="3"/>
    <n v="301.391672999913"/>
    <s v="cl2-6"/>
    <n v="0.25569999999999998"/>
    <n v="308.142"/>
    <n v="92871.432901539185"/>
    <n v="23747.22539292357"/>
  </r>
  <r>
    <x v="1"/>
    <n v="151"/>
    <n v="9"/>
    <n v="6"/>
    <x v="2"/>
    <n v="471"/>
    <x v="6"/>
    <x v="7"/>
    <n v="510.75629481477898"/>
    <s v="cl3-7"/>
    <n v="0.2082"/>
    <n v="370.61699999999996"/>
    <n v="189294.96571536892"/>
    <n v="39411.21186193981"/>
  </r>
  <r>
    <x v="1"/>
    <n v="153"/>
    <n v="10"/>
    <n v="6"/>
    <x v="3"/>
    <n v="475"/>
    <x v="7"/>
    <x v="7"/>
    <n v="426.96973180810198"/>
    <s v="cl1-7"/>
    <n v="0.32220000000000004"/>
    <n v="299.48050000000001"/>
    <n v="127869.10876675628"/>
    <n v="41199.426844648886"/>
  </r>
  <r>
    <x v="1"/>
    <n v="154"/>
    <n v="9"/>
    <n v="6"/>
    <x v="1"/>
    <n v="479"/>
    <x v="6"/>
    <x v="7"/>
    <n v="320.24977860972803"/>
    <s v="cl2-7"/>
    <n v="0.2661"/>
    <n v="337.05049999999994"/>
    <n v="107940.34800529812"/>
    <n v="28722.926604209828"/>
  </r>
  <r>
    <x v="1"/>
    <n v="157"/>
    <n v="8"/>
    <n v="6"/>
    <x v="3"/>
    <n v="487"/>
    <x v="4"/>
    <x v="3"/>
    <n v="106.428158585421"/>
    <s v="cl1-6"/>
    <n v="0.31240000000000001"/>
    <n v="269.08449999999999"/>
    <n v="28638.167838878715"/>
    <n v="8946.563632865711"/>
  </r>
  <r>
    <x v="1"/>
    <n v="157"/>
    <n v="8"/>
    <n v="6"/>
    <x v="3"/>
    <n v="487"/>
    <x v="5"/>
    <x v="7"/>
    <n v="293.38898602774202"/>
    <s v="cl1-7"/>
    <n v="0.32220000000000004"/>
    <n v="299.48050000000001"/>
    <n v="87864.280230081189"/>
    <n v="28309.871090132165"/>
  </r>
  <r>
    <x v="1"/>
    <n v="158"/>
    <n v="8"/>
    <n v="6"/>
    <x v="2"/>
    <n v="492"/>
    <x v="4"/>
    <x v="3"/>
    <n v="434.48915773272398"/>
    <s v="cl3-6"/>
    <n v="0.19720000000000001"/>
    <n v="338.52099999999996"/>
    <n v="147083.70416483944"/>
    <n v="29004.906461306338"/>
  </r>
  <r>
    <x v="1"/>
    <n v="16"/>
    <n v="0"/>
    <n v="4"/>
    <x v="3"/>
    <n v="64"/>
    <x v="2"/>
    <x v="3"/>
    <n v="1061.2394943745001"/>
    <s v="cl1-6"/>
    <n v="0.31240000000000001"/>
    <n v="269.08449999999999"/>
    <n v="285563.09872401517"/>
    <n v="89209.91204138234"/>
  </r>
  <r>
    <x v="1"/>
    <n v="16"/>
    <n v="0"/>
    <n v="4"/>
    <x v="3"/>
    <n v="64"/>
    <x v="3"/>
    <x v="7"/>
    <n v="58.926676618924603"/>
    <s v="cl1-7"/>
    <n v="0.32220000000000004"/>
    <n v="299.48050000000001"/>
    <n v="17647.39057717385"/>
    <n v="5685.989243965415"/>
  </r>
  <r>
    <x v="1"/>
    <n v="16"/>
    <n v="0"/>
    <n v="4"/>
    <x v="2"/>
    <n v="66"/>
    <x v="2"/>
    <x v="3"/>
    <n v="679.83382900657705"/>
    <s v="cl3-6"/>
    <n v="0.19720000000000001"/>
    <n v="338.52099999999996"/>
    <n v="230138.02762913544"/>
    <n v="45383.219048465508"/>
  </r>
  <r>
    <x v="1"/>
    <n v="160"/>
    <n v="8"/>
    <n v="6"/>
    <x v="3"/>
    <n v="496"/>
    <x v="5"/>
    <x v="7"/>
    <n v="245.44391904438501"/>
    <s v="cl1-7"/>
    <n v="0.32220000000000004"/>
    <n v="299.48050000000001"/>
    <n v="73505.667597371954"/>
    <n v="23683.526099873245"/>
  </r>
  <r>
    <x v="1"/>
    <n v="164"/>
    <n v="7"/>
    <n v="6"/>
    <x v="3"/>
    <n v="508"/>
    <x v="9"/>
    <x v="3"/>
    <n v="714.13516166604802"/>
    <s v="cl1-6"/>
    <n v="0.31240000000000001"/>
    <n v="269.08449999999999"/>
    <n v="192162.70290932769"/>
    <n v="60031.628388873971"/>
  </r>
  <r>
    <x v="1"/>
    <n v="164"/>
    <n v="8"/>
    <n v="6"/>
    <x v="2"/>
    <n v="510"/>
    <x v="5"/>
    <x v="7"/>
    <n v="35.8648383339522"/>
    <s v="cl3-7"/>
    <n v="0.2082"/>
    <n v="370.61699999999996"/>
    <n v="13292.118788814361"/>
    <n v="2767.41913183115"/>
  </r>
  <r>
    <x v="1"/>
    <n v="17"/>
    <n v="0"/>
    <n v="5"/>
    <x v="3"/>
    <n v="67"/>
    <x v="8"/>
    <x v="3"/>
    <n v="900"/>
    <s v="cl1-6"/>
    <n v="0.31240000000000001"/>
    <n v="269.08449999999999"/>
    <n v="242176.05"/>
    <n v="75655.798020000002"/>
  </r>
  <r>
    <x v="1"/>
    <n v="172"/>
    <n v="7"/>
    <n v="6"/>
    <x v="2"/>
    <n v="534"/>
    <x v="9"/>
    <x v="3"/>
    <n v="91.869509079879293"/>
    <s v="cl3-6"/>
    <n v="0.19720000000000001"/>
    <n v="338.52099999999996"/>
    <n v="31099.758083229815"/>
    <n v="6132.8722940129201"/>
  </r>
  <r>
    <x v="1"/>
    <n v="174"/>
    <n v="8"/>
    <n v="6"/>
    <x v="3"/>
    <n v="538"/>
    <x v="5"/>
    <x v="7"/>
    <n v="191.40141284811401"/>
    <s v="cl1-7"/>
    <n v="0.32220000000000004"/>
    <n v="299.48050000000001"/>
    <n v="57320.990820459607"/>
    <n v="18468.823242352089"/>
  </r>
  <r>
    <x v="1"/>
    <n v="175"/>
    <n v="7"/>
    <n v="6"/>
    <x v="3"/>
    <n v="541"/>
    <x v="9"/>
    <x v="3"/>
    <n v="4.54940943515542"/>
    <s v="cl1-6"/>
    <n v="0.31240000000000001"/>
    <n v="269.08449999999999"/>
    <n v="1224.1755631540786"/>
    <n v="382.43244592933416"/>
  </r>
  <r>
    <x v="1"/>
    <n v="175"/>
    <n v="7"/>
    <n v="6"/>
    <x v="1"/>
    <n v="542"/>
    <x v="9"/>
    <x v="3"/>
    <n v="362.17966863685098"/>
    <s v="cl2-6"/>
    <n v="0.25569999999999998"/>
    <n v="308.142"/>
    <n v="111602.76745309653"/>
    <n v="28536.827637756782"/>
  </r>
  <r>
    <x v="1"/>
    <n v="178"/>
    <n v="8"/>
    <n v="6"/>
    <x v="3"/>
    <n v="550"/>
    <x v="5"/>
    <x v="7"/>
    <n v="6.6619071331584903E-14"/>
    <s v="cl1-7"/>
    <n v="0.32220000000000004"/>
    <n v="299.48050000000001"/>
    <n v="1.9951112791918713E-11"/>
    <n v="6.4282485415562108E-12"/>
  </r>
  <r>
    <x v="1"/>
    <n v="18"/>
    <n v="0"/>
    <n v="6"/>
    <x v="3"/>
    <n v="70"/>
    <x v="8"/>
    <x v="7"/>
    <n v="598.803940313569"/>
    <s v="cl1-7"/>
    <n v="0.32220000000000004"/>
    <n v="299.48050000000001"/>
    <n v="179330.1034470778"/>
    <n v="57780.159330648479"/>
  </r>
  <r>
    <x v="1"/>
    <n v="18"/>
    <n v="0"/>
    <n v="6"/>
    <x v="1"/>
    <n v="71"/>
    <x v="8"/>
    <x v="7"/>
    <n v="201.196059686431"/>
    <s v="cl2-7"/>
    <n v="0.2661"/>
    <n v="337.05049999999994"/>
    <n v="67813.232515341399"/>
    <n v="18045.101172332346"/>
  </r>
  <r>
    <x v="1"/>
    <n v="18"/>
    <n v="0"/>
    <n v="6"/>
    <x v="2"/>
    <n v="72"/>
    <x v="8"/>
    <x v="7"/>
    <n v="6.3196979704845495E-14"/>
    <s v="cl3-7"/>
    <n v="0.2082"/>
    <n v="370.61699999999996"/>
    <n v="2.3421875027270721E-11"/>
    <n v="4.8764343806777638E-12"/>
  </r>
  <r>
    <x v="1"/>
    <n v="181"/>
    <n v="11"/>
    <n v="6"/>
    <x v="3"/>
    <n v="559"/>
    <x v="13"/>
    <x v="7"/>
    <n v="256.555680560464"/>
    <s v="cl1-7"/>
    <n v="0.32220000000000004"/>
    <n v="299.48050000000001"/>
    <n v="76833.423492088041"/>
    <n v="24755.72904915077"/>
  </r>
  <r>
    <x v="1"/>
    <n v="181"/>
    <n v="12"/>
    <n v="6"/>
    <x v="3"/>
    <n v="559"/>
    <x v="12"/>
    <x v="7"/>
    <n v="42.331887171021499"/>
    <s v="cl1-7"/>
    <n v="0.32220000000000004"/>
    <n v="299.48050000000001"/>
    <n v="12677.574735921104"/>
    <n v="4084.7145799137807"/>
  </r>
  <r>
    <x v="1"/>
    <n v="182"/>
    <n v="12"/>
    <n v="6"/>
    <x v="3"/>
    <n v="562"/>
    <x v="13"/>
    <x v="3"/>
    <n v="146.52283984828"/>
    <s v="cl1-6"/>
    <n v="0.31240000000000001"/>
    <n v="269.08449999999999"/>
    <n v="39427.025099154496"/>
    <n v="12317.002640975867"/>
  </r>
  <r>
    <x v="1"/>
    <n v="182"/>
    <n v="12"/>
    <n v="6"/>
    <x v="1"/>
    <n v="563"/>
    <x v="12"/>
    <x v="7"/>
    <n v="329.18790409554498"/>
    <s v="cl2-7"/>
    <n v="0.2661"/>
    <n v="337.05049999999994"/>
    <n v="110952.94766935546"/>
    <n v="29524.57937481549"/>
  </r>
  <r>
    <x v="1"/>
    <n v="182"/>
    <n v="12"/>
    <n v="6"/>
    <x v="2"/>
    <n v="564"/>
    <x v="12"/>
    <x v="7"/>
    <n v="95.597385389008707"/>
    <s v="cl3-7"/>
    <n v="0.2082"/>
    <n v="370.61699999999996"/>
    <n v="35430.016180718238"/>
    <n v="7376.5293688255369"/>
  </r>
  <r>
    <x v="1"/>
    <n v="184"/>
    <n v="12"/>
    <n v="6"/>
    <x v="3"/>
    <n v="568"/>
    <x v="12"/>
    <x v="7"/>
    <n v="351.81717428549598"/>
    <s v="cl1-7"/>
    <n v="0.32220000000000004"/>
    <n v="299.48050000000001"/>
    <n v="105362.38326360748"/>
    <n v="33947.759887534339"/>
  </r>
  <r>
    <x v="1"/>
    <n v="19"/>
    <n v="6"/>
    <n v="7"/>
    <x v="3"/>
    <n v="73"/>
    <x v="16"/>
    <x v="3"/>
    <n v="500"/>
    <s v="cl1-6"/>
    <n v="0.31240000000000001"/>
    <n v="269.08449999999999"/>
    <n v="134542.25"/>
    <n v="42030.998899999999"/>
  </r>
  <r>
    <x v="1"/>
    <n v="190"/>
    <n v="10"/>
    <n v="6"/>
    <x v="3"/>
    <n v="586"/>
    <x v="7"/>
    <x v="7"/>
    <n v="592.22316477676304"/>
    <s v="cl1-7"/>
    <n v="0.32220000000000004"/>
    <n v="299.48050000000001"/>
    <n v="177359.28949892739"/>
    <n v="57145.163076554411"/>
  </r>
  <r>
    <x v="1"/>
    <n v="190"/>
    <n v="11"/>
    <n v="6"/>
    <x v="3"/>
    <n v="586"/>
    <x v="13"/>
    <x v="7"/>
    <n v="876.68780682675902"/>
    <s v="cl1-7"/>
    <n v="0.32220000000000004"/>
    <n v="299.48050000000001"/>
    <n v="262550.90273238119"/>
    <n v="84593.900860373236"/>
  </r>
  <r>
    <x v="1"/>
    <n v="191"/>
    <n v="11"/>
    <n v="7"/>
    <x v="3"/>
    <n v="589"/>
    <x v="13"/>
    <x v="7"/>
    <n v="13.4855968002264"/>
    <s v="cl1-7"/>
    <n v="0.32220000000000004"/>
    <n v="299.48050000000001"/>
    <n v="4038.6732725302027"/>
    <n v="1301.2605284092315"/>
  </r>
  <r>
    <x v="1"/>
    <n v="193"/>
    <n v="10"/>
    <n v="6"/>
    <x v="3"/>
    <n v="595"/>
    <x v="7"/>
    <x v="7"/>
    <n v="245.04323366529701"/>
    <s v="cl1-7"/>
    <n v="0.32220000000000004"/>
    <n v="299.48050000000001"/>
    <n v="73385.670139699985"/>
    <n v="23644.862919011339"/>
  </r>
  <r>
    <x v="1"/>
    <n v="196"/>
    <n v="10"/>
    <n v="6"/>
    <x v="3"/>
    <n v="604"/>
    <x v="7"/>
    <x v="7"/>
    <n v="137.75727507841199"/>
    <s v="cl1-7"/>
    <n v="0.32220000000000004"/>
    <n v="299.48050000000001"/>
    <n v="41255.617619120363"/>
    <n v="13292.559996880584"/>
  </r>
  <r>
    <x v="1"/>
    <n v="198"/>
    <n v="11"/>
    <n v="6"/>
    <x v="1"/>
    <n v="611"/>
    <x v="13"/>
    <x v="7"/>
    <n v="34.802922852542601"/>
    <s v="cl2-7"/>
    <n v="0.2661"/>
    <n v="337.05049999999994"/>
    <n v="11730.342548910909"/>
    <n v="3121.4441522651923"/>
  </r>
  <r>
    <x v="1"/>
    <n v="199"/>
    <n v="10"/>
    <n v="6"/>
    <x v="3"/>
    <n v="613"/>
    <x v="7"/>
    <x v="7"/>
    <n v="259.79110493057101"/>
    <s v="cl1-7"/>
    <n v="0.32220000000000004"/>
    <n v="299.48050000000001"/>
    <n v="77802.370000159877"/>
    <n v="25067.923614051517"/>
  </r>
  <r>
    <x v="1"/>
    <n v="199"/>
    <n v="9"/>
    <n v="6"/>
    <x v="1"/>
    <n v="614"/>
    <x v="5"/>
    <x v="3"/>
    <n v="229.65085262404"/>
    <s v="cl2-6"/>
    <n v="0.25569999999999998"/>
    <n v="308.142"/>
    <n v="70765.073029276929"/>
    <n v="18094.629173586112"/>
  </r>
  <r>
    <x v="1"/>
    <n v="2"/>
    <n v="0"/>
    <n v="2"/>
    <x v="3"/>
    <n v="22"/>
    <x v="11"/>
    <x v="6"/>
    <n v="105.98013084269"/>
    <s v="cl1-8"/>
    <n v="0.33100000000000002"/>
    <n v="314.67849999999999"/>
    <n v="33349.668603381426"/>
    <n v="11038.740307719252"/>
  </r>
  <r>
    <x v="1"/>
    <n v="2"/>
    <n v="0"/>
    <n v="2"/>
    <x v="1"/>
    <n v="23"/>
    <x v="10"/>
    <x v="7"/>
    <n v="308.81724468205402"/>
    <s v="cl2-7"/>
    <n v="0.2661"/>
    <n v="337.05049999999994"/>
    <n v="104087.00672870863"/>
    <n v="27697.552490509366"/>
  </r>
  <r>
    <x v="1"/>
    <n v="2"/>
    <n v="0"/>
    <n v="2"/>
    <x v="2"/>
    <n v="24"/>
    <x v="11"/>
    <x v="6"/>
    <n v="585.20262447525499"/>
    <s v="cl3-8"/>
    <n v="0.218"/>
    <n v="386.66499999999996"/>
    <n v="226277.37279272446"/>
    <n v="49328.467268813933"/>
  </r>
  <r>
    <x v="1"/>
    <n v="200"/>
    <n v="10"/>
    <n v="6"/>
    <x v="3"/>
    <n v="616"/>
    <x v="6"/>
    <x v="3"/>
    <n v="304.56846529060198"/>
    <s v="cl1-6"/>
    <n v="0.31240000000000001"/>
    <n v="269.08449999999999"/>
    <n v="81954.653198488988"/>
    <n v="25602.633659207961"/>
  </r>
  <r>
    <x v="1"/>
    <n v="200"/>
    <n v="10"/>
    <n v="6"/>
    <x v="3"/>
    <n v="616"/>
    <x v="7"/>
    <x v="7"/>
    <n v="253.12210937917001"/>
    <s v="cl1-7"/>
    <n v="0.32220000000000004"/>
    <n v="299.48050000000001"/>
    <n v="75805.135877928522"/>
    <n v="24424.414779868574"/>
  </r>
  <r>
    <x v="1"/>
    <n v="201"/>
    <n v="10"/>
    <n v="6"/>
    <x v="3"/>
    <n v="619"/>
    <x v="7"/>
    <x v="7"/>
    <n v="102.36433116651899"/>
    <s v="cl1-7"/>
    <n v="0.32220000000000004"/>
    <n v="299.48050000000001"/>
    <n v="30656.121079914694"/>
    <n v="9877.4022119485162"/>
  </r>
  <r>
    <x v="1"/>
    <n v="201"/>
    <n v="10"/>
    <n v="6"/>
    <x v="1"/>
    <n v="620"/>
    <x v="6"/>
    <x v="3"/>
    <n v="35.392943911891699"/>
    <s v="cl2-6"/>
    <n v="0.25569999999999998"/>
    <n v="308.142"/>
    <n v="10906.052522898131"/>
    <n v="2788.6776301050522"/>
  </r>
  <r>
    <x v="1"/>
    <n v="201"/>
    <n v="9"/>
    <n v="6"/>
    <x v="2"/>
    <n v="621"/>
    <x v="5"/>
    <x v="3"/>
    <n v="138.591359587466"/>
    <s v="cl3-6"/>
    <n v="0.19720000000000001"/>
    <n v="338.52099999999996"/>
    <n v="46916.085638908575"/>
    <n v="9251.852087992771"/>
  </r>
  <r>
    <x v="1"/>
    <n v="201"/>
    <n v="9"/>
    <n v="6"/>
    <x v="2"/>
    <n v="621"/>
    <x v="6"/>
    <x v="7"/>
    <n v="555.91682767856503"/>
    <s v="cl3-7"/>
    <n v="0.2082"/>
    <n v="370.61699999999996"/>
    <n v="206032.22692374673"/>
    <n v="42895.909645524065"/>
  </r>
  <r>
    <x v="1"/>
    <n v="205"/>
    <n v="9"/>
    <n v="6"/>
    <x v="1"/>
    <n v="632"/>
    <x v="5"/>
    <x v="3"/>
    <n v="20.602005431174302"/>
    <s v="cl2-6"/>
    <n v="0.25569999999999998"/>
    <n v="308.142"/>
    <n v="6348.3431575729119"/>
    <n v="1623.2713453913934"/>
  </r>
  <r>
    <x v="1"/>
    <n v="208"/>
    <n v="10"/>
    <n v="6"/>
    <x v="1"/>
    <n v="641"/>
    <x v="7"/>
    <x v="7"/>
    <n v="48.500656852584299"/>
    <s v="cl2-7"/>
    <n v="0.2661"/>
    <n v="337.05049999999994"/>
    <n v="16347.170642491961"/>
    <n v="4349.982107967111"/>
  </r>
  <r>
    <x v="1"/>
    <n v="208"/>
    <n v="8"/>
    <n v="6"/>
    <x v="3"/>
    <n v="640"/>
    <x v="4"/>
    <x v="3"/>
    <n v="767.46113388050003"/>
    <s v="cl1-6"/>
    <n v="0.31240000000000001"/>
    <n v="269.08449999999999"/>
    <n v="206511.89547966741"/>
    <n v="64514.316147848098"/>
  </r>
  <r>
    <x v="1"/>
    <n v="208"/>
    <n v="9"/>
    <n v="6"/>
    <x v="1"/>
    <n v="641"/>
    <x v="5"/>
    <x v="3"/>
    <n v="10.426019766340101"/>
    <s v="cl2-6"/>
    <n v="0.25569999999999998"/>
    <n v="308.142"/>
    <n v="3212.6945828395715"/>
    <n v="821.48600483207838"/>
  </r>
  <r>
    <x v="1"/>
    <n v="209"/>
    <n v="9"/>
    <n v="6"/>
    <x v="2"/>
    <n v="645"/>
    <x v="5"/>
    <x v="3"/>
    <n v="293.77836049400003"/>
    <s v="cl3-6"/>
    <n v="0.19720000000000001"/>
    <n v="338.52099999999996"/>
    <n v="99450.144372789364"/>
    <n v="19611.568470314065"/>
  </r>
  <r>
    <x v="1"/>
    <n v="214"/>
    <n v="8"/>
    <n v="6"/>
    <x v="3"/>
    <n v="658"/>
    <x v="5"/>
    <x v="7"/>
    <n v="679.83382900657705"/>
    <s v="cl1-7"/>
    <n v="0.32220000000000004"/>
    <n v="299.48050000000001"/>
    <n v="203596.9750278042"/>
    <n v="65598.945353958523"/>
  </r>
  <r>
    <x v="1"/>
    <n v="217"/>
    <n v="7"/>
    <n v="6"/>
    <x v="1"/>
    <n v="668"/>
    <x v="9"/>
    <x v="3"/>
    <n v="274.03251115421602"/>
    <s v="cl2-6"/>
    <n v="0.25569999999999998"/>
    <n v="308.142"/>
    <n v="84440.926052082432"/>
    <n v="21591.544791517477"/>
  </r>
  <r>
    <x v="1"/>
    <n v="219"/>
    <n v="7"/>
    <n v="6"/>
    <x v="3"/>
    <n v="673"/>
    <x v="9"/>
    <x v="3"/>
    <n v="625.96748884578301"/>
    <s v="cl1-6"/>
    <n v="0.31240000000000001"/>
    <n v="269.08449999999999"/>
    <n v="168438.14875232309"/>
    <n v="52620.077670225735"/>
  </r>
  <r>
    <x v="1"/>
    <n v="22"/>
    <n v="6"/>
    <n v="8"/>
    <x v="3"/>
    <n v="82"/>
    <x v="16"/>
    <x v="3"/>
    <n v="105.980130842691"/>
    <s v="cl1-6"/>
    <n v="0.31240000000000001"/>
    <n v="269.08449999999999"/>
    <n v="28517.610517740086"/>
    <n v="8908.9015257420033"/>
  </r>
  <r>
    <x v="1"/>
    <n v="228"/>
    <n v="8"/>
    <n v="6"/>
    <x v="2"/>
    <n v="702"/>
    <x v="5"/>
    <x v="7"/>
    <n v="26.337874833024099"/>
    <s v="cl3-7"/>
    <n v="0.2082"/>
    <n v="370.61699999999996"/>
    <n v="9761.2641569908919"/>
    <n v="2032.2951974855034"/>
  </r>
  <r>
    <x v="1"/>
    <n v="228"/>
    <n v="8"/>
    <n v="7"/>
    <x v="3"/>
    <n v="700"/>
    <x v="4"/>
    <x v="3"/>
    <n v="572.46606548054501"/>
    <s v="cl1-6"/>
    <n v="0.31240000000000001"/>
    <n v="269.08449999999999"/>
    <n v="154041.74499679971"/>
    <n v="48122.641137000232"/>
  </r>
  <r>
    <x v="1"/>
    <n v="229"/>
    <n v="7"/>
    <n v="6"/>
    <x v="2"/>
    <n v="705"/>
    <x v="9"/>
    <x v="3"/>
    <n v="201.196059686431"/>
    <s v="cl3-6"/>
    <n v="0.19720000000000001"/>
    <n v="338.52099999999996"/>
    <n v="68109.091321110303"/>
    <n v="13431.112808522952"/>
  </r>
  <r>
    <x v="1"/>
    <n v="23"/>
    <n v="5"/>
    <n v="7"/>
    <x v="3"/>
    <n v="85"/>
    <x v="15"/>
    <x v="3"/>
    <n v="308.81724468205402"/>
    <s v="cl1-6"/>
    <n v="0.31240000000000001"/>
    <n v="269.08449999999999"/>
    <n v="83097.933876648167"/>
    <n v="25959.794543064887"/>
  </r>
  <r>
    <x v="1"/>
    <n v="234"/>
    <n v="8"/>
    <n v="6"/>
    <x v="3"/>
    <n v="718"/>
    <x v="4"/>
    <x v="3"/>
    <n v="1.37460861477954E-13"/>
    <s v="cl1-6"/>
    <n v="0.31240000000000001"/>
    <n v="269.08449999999999"/>
    <n v="3.6988587180364514E-11"/>
    <n v="1.1555234635145874E-11"/>
  </r>
  <r>
    <x v="1"/>
    <n v="24"/>
    <n v="6"/>
    <n v="8"/>
    <x v="3"/>
    <n v="88"/>
    <x v="16"/>
    <x v="3"/>
    <n v="585.20262447525499"/>
    <s v="cl1-6"/>
    <n v="0.31240000000000001"/>
    <n v="269.08449999999999"/>
    <n v="157468.95560561176"/>
    <n v="49193.301731193111"/>
  </r>
  <r>
    <x v="1"/>
    <n v="26"/>
    <n v="4"/>
    <n v="7"/>
    <x v="3"/>
    <n v="94"/>
    <x v="17"/>
    <x v="3"/>
    <n v="460.275444523391"/>
    <s v="cl1-6"/>
    <n v="0.31240000000000001"/>
    <n v="269.08449999999999"/>
    <n v="123852.9878518544"/>
    <n v="38691.673404919318"/>
  </r>
  <r>
    <x v="1"/>
    <n v="27"/>
    <n v="5"/>
    <n v="8"/>
    <x v="2"/>
    <n v="99"/>
    <x v="15"/>
    <x v="3"/>
    <n v="639.724555476609"/>
    <s v="cl3-6"/>
    <n v="0.19720000000000001"/>
    <n v="338.52099999999996"/>
    <n v="216560.19624449711"/>
    <n v="42705.670699414834"/>
  </r>
  <r>
    <x v="1"/>
    <n v="28"/>
    <n v="3"/>
    <n v="7"/>
    <x v="3"/>
    <n v="100"/>
    <x v="19"/>
    <x v="3"/>
    <n v="146.39660319333001"/>
    <s v="cl1-6"/>
    <n v="0.31240000000000001"/>
    <n v="269.08449999999999"/>
    <n v="39393.056771975607"/>
    <n v="12306.390935565179"/>
  </r>
  <r>
    <x v="1"/>
    <n v="28"/>
    <n v="3"/>
    <n v="7"/>
    <x v="1"/>
    <n v="101"/>
    <x v="19"/>
    <x v="3"/>
    <n v="190.78736886363501"/>
    <s v="cl2-6"/>
    <n v="0.25569999999999998"/>
    <n v="308.142"/>
    <n v="58789.601416378217"/>
    <n v="15032.50108216791"/>
  </r>
  <r>
    <x v="1"/>
    <n v="28"/>
    <n v="4"/>
    <n v="8"/>
    <x v="1"/>
    <n v="101"/>
    <x v="17"/>
    <x v="3"/>
    <n v="124.10927997357101"/>
    <s v="cl2-6"/>
    <n v="0.25569999999999998"/>
    <n v="308.142"/>
    <n v="38243.281749616115"/>
    <n v="9778.80714337684"/>
  </r>
  <r>
    <x v="1"/>
    <n v="29"/>
    <n v="2"/>
    <n v="6"/>
    <x v="3"/>
    <n v="103"/>
    <x v="18"/>
    <x v="3"/>
    <n v="31.153659102249001"/>
    <s v="cl1-6"/>
    <n v="0.31240000000000001"/>
    <n v="269.08449999999999"/>
    <n v="8382.9667826991208"/>
    <n v="2618.8388229152056"/>
  </r>
  <r>
    <x v="1"/>
    <n v="29"/>
    <n v="3"/>
    <n v="7"/>
    <x v="3"/>
    <n v="103"/>
    <x v="19"/>
    <x v="3"/>
    <n v="322.80511983244799"/>
    <s v="cl1-6"/>
    <n v="0.31240000000000001"/>
    <n v="269.08449999999999"/>
    <n v="86861.854267554343"/>
    <n v="27135.643273183978"/>
  </r>
  <r>
    <x v="1"/>
    <n v="3"/>
    <n v="0"/>
    <n v="3"/>
    <x v="1"/>
    <n v="26"/>
    <x v="14"/>
    <x v="7"/>
    <n v="460.275444523391"/>
    <s v="cl2-7"/>
    <n v="0.2661"/>
    <n v="337.05049999999994"/>
    <n v="155136.06871433117"/>
    <n v="41281.707884883523"/>
  </r>
  <r>
    <x v="1"/>
    <n v="3"/>
    <n v="0"/>
    <n v="3"/>
    <x v="2"/>
    <n v="27"/>
    <x v="10"/>
    <x v="6"/>
    <n v="639.724555476609"/>
    <s v="cl3-8"/>
    <n v="0.218"/>
    <n v="386.66499999999996"/>
    <n v="247359.095243363"/>
    <n v="53924.282763053139"/>
  </r>
  <r>
    <x v="1"/>
    <n v="30"/>
    <n v="4"/>
    <n v="8"/>
    <x v="2"/>
    <n v="108"/>
    <x v="17"/>
    <x v="3"/>
    <n v="184.74796903476701"/>
    <s v="cl3-6"/>
    <n v="0.19720000000000001"/>
    <n v="338.52099999999996"/>
    <n v="62541.067225618353"/>
    <n v="12333.098456891939"/>
  </r>
  <r>
    <x v="1"/>
    <n v="31"/>
    <n v="2"/>
    <n v="7"/>
    <x v="3"/>
    <n v="109"/>
    <x v="19"/>
    <x v="7"/>
    <n v="494.69616121518698"/>
    <s v="cl1-7"/>
    <n v="0.32220000000000004"/>
    <n v="299.48050000000001"/>
    <n v="148151.85370880482"/>
    <n v="47734.527264976918"/>
  </r>
  <r>
    <x v="1"/>
    <n v="32"/>
    <n v="2"/>
    <n v="7"/>
    <x v="3"/>
    <n v="112"/>
    <x v="18"/>
    <x v="3"/>
    <n v="5.3038387848131503"/>
    <s v="cl1-6"/>
    <n v="0.31240000000000001"/>
    <n v="269.08449999999999"/>
    <n v="1427.1808074920541"/>
    <n v="445.85128426051773"/>
  </r>
  <r>
    <x v="1"/>
    <n v="34"/>
    <n v="1"/>
    <n v="7"/>
    <x v="1"/>
    <n v="119"/>
    <x v="18"/>
    <x v="7"/>
    <n v="400.40980416627298"/>
    <s v="cl2-7"/>
    <n v="0.2661"/>
    <n v="337.05049999999994"/>
    <n v="134958.32469914437"/>
    <n v="35912.410202442312"/>
  </r>
  <r>
    <x v="1"/>
    <n v="35"/>
    <n v="1"/>
    <n v="7"/>
    <x v="3"/>
    <n v="121"/>
    <x v="1"/>
    <x v="3"/>
    <n v="399.59019583372702"/>
    <s v="cl1-6"/>
    <n v="0.31240000000000001"/>
    <n v="269.08449999999999"/>
    <n v="107523.52805082052"/>
    <n v="33590.350163076328"/>
  </r>
  <r>
    <x v="1"/>
    <n v="37"/>
    <n v="5"/>
    <n v="6"/>
    <x v="3"/>
    <n v="127"/>
    <x v="15"/>
    <x v="3"/>
    <n v="25.592642747674098"/>
    <s v="cl1-6"/>
    <n v="0.31240000000000001"/>
    <n v="269.08449999999999"/>
    <n v="6886.5834774365103"/>
    <n v="2151.3686783511662"/>
  </r>
  <r>
    <x v="1"/>
    <n v="37"/>
    <n v="6"/>
    <n v="7"/>
    <x v="2"/>
    <n v="129"/>
    <x v="16"/>
    <x v="3"/>
    <n v="607.07473049623604"/>
    <s v="cl3-6"/>
    <n v="0.19720000000000001"/>
    <n v="338.52099999999996"/>
    <n v="205507.5448423163"/>
    <n v="40526.087842904773"/>
  </r>
  <r>
    <x v="1"/>
    <n v="38"/>
    <n v="5"/>
    <n v="6"/>
    <x v="3"/>
    <n v="130"/>
    <x v="15"/>
    <x v="3"/>
    <n v="325.96956568776602"/>
    <s v="cl1-6"/>
    <n v="0.31240000000000001"/>
    <n v="269.08449999999999"/>
    <n v="87713.357598309667"/>
    <n v="27401.652913711943"/>
  </r>
  <r>
    <x v="1"/>
    <n v="38"/>
    <n v="6"/>
    <n v="7"/>
    <x v="3"/>
    <n v="130"/>
    <x v="16"/>
    <x v="3"/>
    <n v="219.490955047342"/>
    <s v="cl1-6"/>
    <n v="0.31240000000000001"/>
    <n v="269.08449999999999"/>
    <n v="59061.613893436494"/>
    <n v="18450.848180309564"/>
  </r>
  <r>
    <x v="1"/>
    <n v="39"/>
    <n v="6"/>
    <n v="7"/>
    <x v="3"/>
    <n v="133"/>
    <x v="16"/>
    <x v="3"/>
    <n v="21.872106020981299"/>
    <s v="cl1-6"/>
    <n v="0.31240000000000001"/>
    <n v="269.08449999999999"/>
    <n v="5885.4447126027426"/>
    <n v="1838.6129282170966"/>
  </r>
  <r>
    <x v="1"/>
    <n v="4"/>
    <n v="0"/>
    <n v="4"/>
    <x v="3"/>
    <n v="28"/>
    <x v="3"/>
    <x v="7"/>
    <n v="337.18397205696499"/>
    <s v="cl1-7"/>
    <n v="0.32220000000000004"/>
    <n v="299.48050000000001"/>
    <n v="100980.0245436059"/>
    <n v="32535.763907949829"/>
  </r>
  <r>
    <x v="1"/>
    <n v="4"/>
    <n v="0"/>
    <n v="4"/>
    <x v="3"/>
    <n v="28"/>
    <x v="14"/>
    <x v="6"/>
    <n v="124.10927997357101"/>
    <s v="cl1-8"/>
    <n v="0.33100000000000002"/>
    <n v="314.67849999999999"/>
    <n v="39054.522058163362"/>
    <n v="12927.046801252074"/>
  </r>
  <r>
    <x v="1"/>
    <n v="4"/>
    <n v="0"/>
    <n v="4"/>
    <x v="1"/>
    <n v="29"/>
    <x v="2"/>
    <x v="3"/>
    <n v="31.153659102249001"/>
    <s v="cl2-6"/>
    <n v="0.25569999999999998"/>
    <n v="308.142"/>
    <n v="9599.7508230852109"/>
    <n v="2454.6562854628883"/>
  </r>
  <r>
    <x v="1"/>
    <n v="4"/>
    <n v="0"/>
    <n v="4"/>
    <x v="1"/>
    <n v="29"/>
    <x v="3"/>
    <x v="7"/>
    <n v="322.80511983244799"/>
    <s v="cl2-7"/>
    <n v="0.2661"/>
    <n v="337.05049999999994"/>
    <n v="108801.62704208649"/>
    <n v="28952.112955899214"/>
  </r>
  <r>
    <x v="1"/>
    <n v="4"/>
    <n v="0"/>
    <n v="4"/>
    <x v="2"/>
    <n v="30"/>
    <x v="14"/>
    <x v="6"/>
    <n v="184.74796903476701"/>
    <s v="cl3-8"/>
    <n v="0.218"/>
    <n v="386.66499999999996"/>
    <n v="71435.573446828173"/>
    <n v="15572.955011408543"/>
  </r>
  <r>
    <x v="1"/>
    <n v="40"/>
    <n v="4"/>
    <n v="6"/>
    <x v="3"/>
    <n v="136"/>
    <x v="17"/>
    <x v="3"/>
    <n v="466.62080317785302"/>
    <s v="cl1-6"/>
    <n v="0.31240000000000001"/>
    <n v="269.08449999999999"/>
    <n v="125560.42551271099"/>
    <n v="39225.076930170915"/>
  </r>
  <r>
    <x v="1"/>
    <n v="40"/>
    <n v="4"/>
    <n v="6"/>
    <x v="3"/>
    <n v="136"/>
    <x v="15"/>
    <x v="7"/>
    <n v="212.07798325255499"/>
    <s v="cl1-7"/>
    <n v="0.32220000000000004"/>
    <n v="299.48050000000001"/>
    <n v="63513.220463466794"/>
    <n v="20463.959633329006"/>
  </r>
  <r>
    <x v="1"/>
    <n v="40"/>
    <n v="5"/>
    <n v="7"/>
    <x v="1"/>
    <n v="137"/>
    <x v="15"/>
    <x v="3"/>
    <n v="621.30121356959296"/>
    <s v="cl2-6"/>
    <n v="0.25569999999999998"/>
    <n v="308.142"/>
    <n v="191448.9985517615"/>
    <n v="48953.508929685413"/>
  </r>
  <r>
    <x v="1"/>
    <n v="44"/>
    <n v="3"/>
    <n v="6"/>
    <x v="1"/>
    <n v="149"/>
    <x v="19"/>
    <x v="3"/>
    <n v="322.64051439737"/>
    <s v="cl2-6"/>
    <n v="0.25569999999999998"/>
    <n v="308.142"/>
    <n v="99419.09338743439"/>
    <n v="25421.462179166971"/>
  </r>
  <r>
    <x v="1"/>
    <n v="44"/>
    <n v="3"/>
    <n v="6"/>
    <x v="2"/>
    <n v="150"/>
    <x v="19"/>
    <x v="3"/>
    <n v="138.24178597983601"/>
    <s v="cl3-6"/>
    <n v="0.19720000000000001"/>
    <n v="338.52099999999996"/>
    <n v="46797.74763168006"/>
    <n v="9228.5158329673086"/>
  </r>
  <r>
    <x v="1"/>
    <n v="45"/>
    <n v="3"/>
    <n v="6"/>
    <x v="3"/>
    <n v="151"/>
    <x v="19"/>
    <x v="3"/>
    <n v="812.14796781469204"/>
    <s v="cl1-6"/>
    <n v="0.31240000000000001"/>
    <n v="269.08449999999999"/>
    <n v="218536.42984543249"/>
    <n v="68270.780683713107"/>
  </r>
  <r>
    <x v="1"/>
    <n v="45"/>
    <n v="4"/>
    <n v="7"/>
    <x v="2"/>
    <n v="153"/>
    <x v="17"/>
    <x v="3"/>
    <n v="426.96973180810198"/>
    <s v="cl3-6"/>
    <n v="0.19720000000000001"/>
    <n v="338.52099999999996"/>
    <n v="144538.22058141048"/>
    <n v="28502.937098654147"/>
  </r>
  <r>
    <x v="1"/>
    <n v="46"/>
    <n v="2"/>
    <n v="6"/>
    <x v="3"/>
    <n v="154"/>
    <x v="19"/>
    <x v="7"/>
    <n v="320.24977860972803"/>
    <s v="cl1-7"/>
    <n v="0.32220000000000004"/>
    <n v="299.48050000000001"/>
    <n v="95908.56382293065"/>
    <n v="30901.739263748263"/>
  </r>
  <r>
    <x v="1"/>
    <n v="47"/>
    <n v="2"/>
    <n v="6"/>
    <x v="3"/>
    <n v="157"/>
    <x v="18"/>
    <x v="3"/>
    <n v="399.81714461316301"/>
    <s v="cl1-6"/>
    <n v="0.31240000000000001"/>
    <n v="269.08449999999999"/>
    <n v="107584.59644966066"/>
    <n v="33609.427930873993"/>
  </r>
  <r>
    <x v="1"/>
    <n v="47"/>
    <n v="2"/>
    <n v="6"/>
    <x v="1"/>
    <n v="158"/>
    <x v="18"/>
    <x v="3"/>
    <n v="434.48915773272302"/>
    <s v="cl2-6"/>
    <n v="0.25569999999999998"/>
    <n v="308.142"/>
    <n v="133884.35804207672"/>
    <n v="34234.230351359016"/>
  </r>
  <r>
    <x v="1"/>
    <n v="48"/>
    <n v="2"/>
    <n v="6"/>
    <x v="3"/>
    <n v="160"/>
    <x v="18"/>
    <x v="3"/>
    <n v="245.44391904438501"/>
    <s v="cl1-6"/>
    <n v="0.31240000000000001"/>
    <n v="269.08449999999999"/>
    <n v="66045.154234098824"/>
    <n v="20632.506182732472"/>
  </r>
  <r>
    <x v="1"/>
    <n v="49"/>
    <n v="1"/>
    <n v="6"/>
    <x v="1"/>
    <n v="164"/>
    <x v="1"/>
    <x v="3"/>
    <n v="714.13516166604802"/>
    <s v="cl2-6"/>
    <n v="0.25569999999999998"/>
    <n v="308.142"/>
    <n v="220055.03698609935"/>
    <n v="56268.072957345605"/>
  </r>
  <r>
    <x v="1"/>
    <n v="49"/>
    <n v="1"/>
    <n v="6"/>
    <x v="1"/>
    <n v="164"/>
    <x v="18"/>
    <x v="7"/>
    <n v="35.864838333952299"/>
    <s v="cl2-7"/>
    <n v="0.2661"/>
    <n v="337.05049999999994"/>
    <n v="12088.261692877788"/>
    <n v="3216.6864364747789"/>
  </r>
  <r>
    <x v="1"/>
    <n v="5"/>
    <n v="0"/>
    <n v="5"/>
    <x v="3"/>
    <n v="31"/>
    <x v="2"/>
    <x v="7"/>
    <n v="494.69616121518698"/>
    <s v="cl1-7"/>
    <n v="0.32220000000000004"/>
    <n v="299.48050000000001"/>
    <n v="148151.85370880482"/>
    <n v="47734.527264976918"/>
  </r>
  <r>
    <x v="1"/>
    <n v="5"/>
    <n v="0"/>
    <n v="5"/>
    <x v="1"/>
    <n v="32"/>
    <x v="2"/>
    <x v="7"/>
    <n v="5.3038387848131503"/>
    <s v="cl2-7"/>
    <n v="0.2661"/>
    <n v="337.05049999999994"/>
    <n v="1787.6615143406643"/>
    <n v="475.69672896605078"/>
  </r>
  <r>
    <x v="1"/>
    <n v="52"/>
    <n v="1"/>
    <n v="7"/>
    <x v="3"/>
    <n v="172"/>
    <x v="1"/>
    <x v="3"/>
    <n v="91.869509079879293"/>
    <s v="cl1-6"/>
    <n v="0.31240000000000001"/>
    <n v="269.08449999999999"/>
    <n v="24720.660916004777"/>
    <n v="7722.7344701598931"/>
  </r>
  <r>
    <x v="1"/>
    <n v="52"/>
    <n v="1"/>
    <n v="7"/>
    <x v="2"/>
    <n v="174"/>
    <x v="18"/>
    <x v="7"/>
    <n v="191.40141284811401"/>
    <s v="cl3-7"/>
    <n v="0.2082"/>
    <n v="370.61699999999996"/>
    <n v="70936.617425529461"/>
    <n v="14769.003747995233"/>
  </r>
  <r>
    <x v="1"/>
    <n v="53"/>
    <n v="1"/>
    <n v="7"/>
    <x v="3"/>
    <n v="175"/>
    <x v="1"/>
    <x v="3"/>
    <n v="366.72907807200698"/>
    <s v="cl1-6"/>
    <n v="0.31240000000000001"/>
    <n v="269.08449999999999"/>
    <n v="98681.110608466959"/>
    <n v="30827.97895408508"/>
  </r>
  <r>
    <x v="1"/>
    <n v="54"/>
    <n v="1"/>
    <n v="7"/>
    <x v="3"/>
    <n v="178"/>
    <x v="18"/>
    <x v="7"/>
    <n v="6.6619071331584802E-14"/>
    <s v="cl1-7"/>
    <n v="0.32220000000000004"/>
    <n v="299.48050000000001"/>
    <n v="1.9951112791918684E-11"/>
    <n v="6.4282485415562003E-12"/>
  </r>
  <r>
    <x v="1"/>
    <n v="55"/>
    <n v="5"/>
    <n v="6"/>
    <x v="3"/>
    <n v="181"/>
    <x v="15"/>
    <x v="3"/>
    <n v="256.555680560464"/>
    <s v="cl1-6"/>
    <n v="0.31240000000000001"/>
    <n v="269.08449999999999"/>
    <n v="69035.157025772176"/>
    <n v="21566.583054851228"/>
  </r>
  <r>
    <x v="1"/>
    <n v="55"/>
    <n v="6"/>
    <n v="7"/>
    <x v="3"/>
    <n v="181"/>
    <x v="16"/>
    <x v="3"/>
    <n v="42.331887171021499"/>
    <s v="cl1-6"/>
    <n v="0.31240000000000001"/>
    <n v="269.08449999999999"/>
    <n v="11390.854693470734"/>
    <n v="3558.5030062402575"/>
  </r>
  <r>
    <x v="1"/>
    <n v="55"/>
    <n v="6"/>
    <n v="7"/>
    <x v="1"/>
    <n v="182"/>
    <x v="16"/>
    <x v="3"/>
    <n v="571.308129332833"/>
    <s v="cl2-6"/>
    <n v="0.25569999999999998"/>
    <n v="308.142"/>
    <n v="176044.02958887783"/>
    <n v="45014.45836587606"/>
  </r>
  <r>
    <x v="1"/>
    <n v="55"/>
    <n v="6"/>
    <n v="7"/>
    <x v="1"/>
    <n v="182"/>
    <x v="9"/>
    <x v="7"/>
    <n v="77.922981874979897"/>
    <s v="cl2-7"/>
    <n v="0.2661"/>
    <n v="337.05049999999994"/>
    <n v="26263.980002452907"/>
    <n v="6988.8450786527183"/>
  </r>
  <r>
    <x v="1"/>
    <n v="55"/>
    <n v="7"/>
    <n v="8"/>
    <x v="1"/>
    <n v="182"/>
    <x v="4"/>
    <x v="7"/>
    <n v="429.18531894791101"/>
    <s v="cl2-7"/>
    <n v="0.2661"/>
    <n v="337.05049999999994"/>
    <n v="144657.12634405287"/>
    <n v="38493.261320152465"/>
  </r>
  <r>
    <x v="1"/>
    <n v="55"/>
    <n v="7"/>
    <n v="8"/>
    <x v="2"/>
    <n v="183"/>
    <x v="9"/>
    <x v="3"/>
    <n v="470.878827827294"/>
    <s v="cl3-6"/>
    <n v="0.19720000000000001"/>
    <n v="338.52099999999996"/>
    <n v="159402.37167492337"/>
    <n v="31434.14769429489"/>
  </r>
  <r>
    <x v="1"/>
    <n v="56"/>
    <n v="6"/>
    <n v="7"/>
    <x v="3"/>
    <n v="184"/>
    <x v="16"/>
    <x v="3"/>
    <n v="351.81717428549598"/>
    <s v="cl1-6"/>
    <n v="0.31240000000000001"/>
    <n v="269.08449999999999"/>
    <n v="94668.548434025535"/>
    <n v="29574.454530789579"/>
  </r>
  <r>
    <x v="1"/>
    <n v="58"/>
    <n v="4"/>
    <n v="6"/>
    <x v="3"/>
    <n v="190"/>
    <x v="17"/>
    <x v="3"/>
    <n v="592.22316477676395"/>
    <s v="cl1-6"/>
    <n v="0.31240000000000001"/>
    <n v="269.08449999999999"/>
    <n v="159358.07418237312"/>
    <n v="49783.46237457337"/>
  </r>
  <r>
    <x v="1"/>
    <n v="58"/>
    <n v="5"/>
    <n v="7"/>
    <x v="3"/>
    <n v="190"/>
    <x v="15"/>
    <x v="3"/>
    <n v="876.68780682675902"/>
    <s v="cl1-6"/>
    <n v="0.31240000000000001"/>
    <n v="269.08449999999999"/>
    <n v="235903.10015607503"/>
    <n v="73696.128488757837"/>
  </r>
  <r>
    <x v="1"/>
    <n v="58"/>
    <n v="5"/>
    <n v="7"/>
    <x v="1"/>
    <n v="191"/>
    <x v="15"/>
    <x v="3"/>
    <n v="13.4855968002264"/>
    <s v="cl2-6"/>
    <n v="0.25569999999999998"/>
    <n v="308.142"/>
    <n v="4155.4787692153632"/>
    <n v="1062.5559212883684"/>
  </r>
  <r>
    <x v="1"/>
    <n v="59"/>
    <n v="4"/>
    <n v="6"/>
    <x v="3"/>
    <n v="193"/>
    <x v="17"/>
    <x v="3"/>
    <n v="245.04323366529701"/>
    <s v="cl1-6"/>
    <n v="0.31240000000000001"/>
    <n v="269.08449999999999"/>
    <n v="65937.336009209612"/>
    <n v="20598.823769277082"/>
  </r>
  <r>
    <x v="1"/>
    <n v="6"/>
    <n v="0"/>
    <n v="6"/>
    <x v="3"/>
    <n v="34"/>
    <x v="8"/>
    <x v="7"/>
    <n v="400.40980416627298"/>
    <s v="cl1-7"/>
    <n v="0.32220000000000004"/>
    <n v="299.48050000000001"/>
    <n v="119914.92835661751"/>
    <n v="38636.589916502169"/>
  </r>
  <r>
    <x v="1"/>
    <n v="6"/>
    <n v="0"/>
    <n v="6"/>
    <x v="1"/>
    <n v="35"/>
    <x v="8"/>
    <x v="7"/>
    <n v="399.59019583372702"/>
    <s v="cl2-7"/>
    <n v="0.2661"/>
    <n v="337.05049999999994"/>
    <n v="134682.07530085559"/>
    <n v="35838.900237557667"/>
  </r>
  <r>
    <x v="1"/>
    <n v="60"/>
    <n v="4"/>
    <n v="6"/>
    <x v="3"/>
    <n v="196"/>
    <x v="17"/>
    <x v="3"/>
    <n v="137.75727507841199"/>
    <s v="cl1-6"/>
    <n v="0.31240000000000001"/>
    <n v="269.08449999999999"/>
    <n v="37068.347485836952"/>
    <n v="11580.151754575463"/>
  </r>
  <r>
    <x v="1"/>
    <n v="60"/>
    <n v="5"/>
    <n v="7"/>
    <x v="2"/>
    <n v="198"/>
    <x v="15"/>
    <x v="3"/>
    <n v="34.8029228525427"/>
    <s v="cl3-6"/>
    <n v="0.19720000000000001"/>
    <n v="338.52099999999996"/>
    <n v="11781.520246965605"/>
    <n v="2323.3157927016177"/>
  </r>
  <r>
    <x v="1"/>
    <n v="61"/>
    <n v="3"/>
    <n v="6"/>
    <x v="3"/>
    <n v="199"/>
    <x v="19"/>
    <x v="3"/>
    <n v="229.65085262404"/>
    <s v="cl1-6"/>
    <n v="0.31240000000000001"/>
    <n v="269.08449999999999"/>
    <n v="61795.484852913491"/>
    <n v="19304.909468050173"/>
  </r>
  <r>
    <x v="1"/>
    <n v="61"/>
    <n v="3"/>
    <n v="6"/>
    <x v="1"/>
    <n v="200"/>
    <x v="17"/>
    <x v="7"/>
    <n v="557.69057466977301"/>
    <s v="cl2-7"/>
    <n v="0.2661"/>
    <n v="337.05049999999994"/>
    <n v="187969.8870377343"/>
    <n v="50018.786940741098"/>
  </r>
  <r>
    <x v="1"/>
    <n v="61"/>
    <n v="3"/>
    <n v="6"/>
    <x v="2"/>
    <n v="201"/>
    <x v="19"/>
    <x v="3"/>
    <n v="694.508187266032"/>
    <s v="cl3-6"/>
    <n v="0.19720000000000001"/>
    <n v="338.52099999999996"/>
    <n v="235105.6060614844"/>
    <n v="46362.825515324723"/>
  </r>
  <r>
    <x v="1"/>
    <n v="61"/>
    <n v="4"/>
    <n v="7"/>
    <x v="3"/>
    <n v="199"/>
    <x v="17"/>
    <x v="3"/>
    <n v="259.79110493057101"/>
    <s v="cl1-6"/>
    <n v="0.31240000000000001"/>
    <n v="269.08449999999999"/>
    <n v="69905.759574690237"/>
    <n v="21838.559291133228"/>
  </r>
  <r>
    <x v="1"/>
    <n v="61"/>
    <n v="4"/>
    <n v="7"/>
    <x v="2"/>
    <n v="201"/>
    <x v="17"/>
    <x v="3"/>
    <n v="137.75727507841"/>
    <s v="cl3-6"/>
    <n v="0.19720000000000001"/>
    <n v="338.52099999999996"/>
    <n v="46633.730516818425"/>
    <n v="9196.171657916595"/>
  </r>
  <r>
    <x v="1"/>
    <n v="63"/>
    <n v="3"/>
    <n v="6"/>
    <x v="3"/>
    <n v="205"/>
    <x v="19"/>
    <x v="3"/>
    <n v="20.602005431174302"/>
    <s v="cl1-6"/>
    <n v="0.31240000000000001"/>
    <n v="269.08449999999999"/>
    <n v="5543.6803304448213"/>
    <n v="1731.8457352309622"/>
  </r>
  <r>
    <x v="1"/>
    <n v="64"/>
    <n v="2"/>
    <n v="6"/>
    <x v="3"/>
    <n v="208"/>
    <x v="18"/>
    <x v="3"/>
    <n v="767.46113388049901"/>
    <s v="cl1-6"/>
    <n v="0.31240000000000001"/>
    <n v="269.08449999999999"/>
    <n v="206511.89547966712"/>
    <n v="64514.316147848011"/>
  </r>
  <r>
    <x v="1"/>
    <n v="64"/>
    <n v="2"/>
    <n v="6"/>
    <x v="1"/>
    <n v="209"/>
    <x v="19"/>
    <x v="7"/>
    <n v="293.77836049400003"/>
    <s v="cl2-7"/>
    <n v="0.2661"/>
    <n v="337.05049999999994"/>
    <n v="99018.143293682937"/>
    <n v="26348.727930449029"/>
  </r>
  <r>
    <x v="1"/>
    <n v="64"/>
    <n v="3"/>
    <n v="7"/>
    <x v="3"/>
    <n v="208"/>
    <x v="17"/>
    <x v="7"/>
    <n v="48.500656852584299"/>
    <s v="cl1-7"/>
    <n v="0.32220000000000004"/>
    <n v="299.48050000000001"/>
    <n v="14525.000964540373"/>
    <n v="4679.9553107749089"/>
  </r>
  <r>
    <x v="1"/>
    <n v="64"/>
    <n v="3"/>
    <n v="7"/>
    <x v="3"/>
    <n v="208"/>
    <x v="19"/>
    <x v="3"/>
    <n v="10.426019766340101"/>
    <s v="cl1-6"/>
    <n v="0.31240000000000001"/>
    <n v="269.08449999999999"/>
    <n v="2805.4803158157429"/>
    <n v="876.43205066083806"/>
  </r>
  <r>
    <x v="1"/>
    <n v="66"/>
    <n v="2"/>
    <n v="6"/>
    <x v="3"/>
    <n v="214"/>
    <x v="18"/>
    <x v="3"/>
    <n v="679.83382900657705"/>
    <s v="cl1-6"/>
    <n v="0.31240000000000001"/>
    <n v="269.08449999999999"/>
    <n v="182932.74596132027"/>
    <n v="57148.189838316459"/>
  </r>
  <r>
    <x v="1"/>
    <n v="67"/>
    <n v="1"/>
    <n v="6"/>
    <x v="3"/>
    <n v="217"/>
    <x v="1"/>
    <x v="3"/>
    <n v="274.03251115421602"/>
    <s v="cl1-6"/>
    <n v="0.31240000000000001"/>
    <n v="269.08449999999999"/>
    <n v="73737.901247676637"/>
    <n v="23035.720349774183"/>
  </r>
  <r>
    <x v="1"/>
    <n v="67"/>
    <n v="1"/>
    <n v="6"/>
    <x v="2"/>
    <n v="219"/>
    <x v="1"/>
    <x v="3"/>
    <n v="625.96748884578403"/>
    <s v="cl3-6"/>
    <n v="0.19720000000000001"/>
    <n v="338.52099999999996"/>
    <n v="211903.14029156364"/>
    <n v="41787.299265496353"/>
  </r>
  <r>
    <x v="1"/>
    <n v="7"/>
    <n v="0"/>
    <n v="1"/>
    <x v="3"/>
    <n v="37"/>
    <x v="10"/>
    <x v="3"/>
    <n v="25.592642747674098"/>
    <s v="cl1-6"/>
    <n v="0.31240000000000001"/>
    <n v="269.08449999999999"/>
    <n v="6886.5834774365103"/>
    <n v="2151.3686783511662"/>
  </r>
  <r>
    <x v="1"/>
    <n v="7"/>
    <n v="0"/>
    <n v="1"/>
    <x v="3"/>
    <n v="37"/>
    <x v="11"/>
    <x v="7"/>
    <n v="607.07473049623604"/>
    <s v="cl1-7"/>
    <n v="0.32220000000000004"/>
    <n v="299.48050000000001"/>
    <n v="181807.04382637801"/>
    <n v="58578.229520859008"/>
  </r>
  <r>
    <x v="1"/>
    <n v="7"/>
    <n v="0"/>
    <n v="1"/>
    <x v="1"/>
    <n v="38"/>
    <x v="10"/>
    <x v="3"/>
    <n v="325.96956568776602"/>
    <s v="cl2-6"/>
    <n v="0.25569999999999998"/>
    <n v="308.142"/>
    <n v="100444.91391015959"/>
    <n v="25683.764486827808"/>
  </r>
  <r>
    <x v="1"/>
    <n v="7"/>
    <n v="0"/>
    <n v="1"/>
    <x v="1"/>
    <n v="38"/>
    <x v="11"/>
    <x v="7"/>
    <n v="219.490955047342"/>
    <s v="cl2-7"/>
    <n v="0.2661"/>
    <n v="337.05049999999994"/>
    <n v="73979.536144184138"/>
    <n v="19685.954567967397"/>
  </r>
  <r>
    <x v="1"/>
    <n v="7"/>
    <n v="0"/>
    <n v="1"/>
    <x v="2"/>
    <n v="39"/>
    <x v="11"/>
    <x v="7"/>
    <n v="21.872106020981299"/>
    <s v="cl3-7"/>
    <n v="0.2082"/>
    <n v="370.61699999999996"/>
    <n v="8106.1743171780254"/>
    <n v="1687.7054928364648"/>
  </r>
  <r>
    <x v="1"/>
    <n v="70"/>
    <n v="1"/>
    <n v="7"/>
    <x v="2"/>
    <n v="228"/>
    <x v="18"/>
    <x v="7"/>
    <n v="598.803940313569"/>
    <s v="cl3-7"/>
    <n v="0.2082"/>
    <n v="370.61699999999996"/>
    <n v="221926.91994719399"/>
    <n v="46205.184733005786"/>
  </r>
  <r>
    <x v="1"/>
    <n v="71"/>
    <n v="1"/>
    <n v="7"/>
    <x v="3"/>
    <n v="229"/>
    <x v="1"/>
    <x v="3"/>
    <n v="201.196059686431"/>
    <s v="cl1-6"/>
    <n v="0.31240000000000001"/>
    <n v="269.08449999999999"/>
    <n v="54138.741122693442"/>
    <n v="16912.94272672943"/>
  </r>
  <r>
    <x v="1"/>
    <n v="72"/>
    <n v="1"/>
    <n v="7"/>
    <x v="2"/>
    <n v="234"/>
    <x v="18"/>
    <x v="7"/>
    <n v="3.0710697609690503E-14"/>
    <s v="cl3-7"/>
    <n v="0.2082"/>
    <n v="370.61699999999996"/>
    <n v="1.1381906616010663E-11"/>
    <n v="2.3697129574534201E-12"/>
  </r>
  <r>
    <x v="1"/>
    <n v="73"/>
    <n v="12"/>
    <n v="6"/>
    <x v="2"/>
    <n v="237"/>
    <x v="12"/>
    <x v="7"/>
    <n v="500"/>
    <s v="cl3-7"/>
    <n v="0.2082"/>
    <n v="370.61699999999996"/>
    <n v="185308.49999999997"/>
    <n v="38581.229699999996"/>
  </r>
  <r>
    <x v="1"/>
    <n v="8"/>
    <n v="0"/>
    <n v="2"/>
    <x v="3"/>
    <n v="40"/>
    <x v="14"/>
    <x v="3"/>
    <n v="678.69878643040704"/>
    <s v="cl1-6"/>
    <n v="0.31240000000000001"/>
    <n v="269.08449999999999"/>
    <n v="182627.32359723287"/>
    <n v="57052.775891775549"/>
  </r>
  <r>
    <x v="1"/>
    <n v="8"/>
    <n v="0"/>
    <n v="2"/>
    <x v="3"/>
    <n v="40"/>
    <x v="10"/>
    <x v="7"/>
    <n v="621.30121356959296"/>
    <s v="cl1-7"/>
    <n v="0.32220000000000004"/>
    <n v="299.48050000000001"/>
    <n v="186067.59809042848"/>
    <n v="59950.980104736067"/>
  </r>
  <r>
    <x v="1"/>
    <n v="82"/>
    <n v="12"/>
    <n v="6"/>
    <x v="3"/>
    <n v="262"/>
    <x v="12"/>
    <x v="7"/>
    <n v="105.980130842691"/>
    <s v="cl1-7"/>
    <n v="0.32220000000000004"/>
    <n v="299.48050000000001"/>
    <n v="31738.982574834521"/>
    <n v="10226.300185611684"/>
  </r>
  <r>
    <x v="1"/>
    <n v="85"/>
    <n v="11"/>
    <n v="6"/>
    <x v="3"/>
    <n v="271"/>
    <x v="13"/>
    <x v="7"/>
    <n v="288.82307205593202"/>
    <s v="cl1-7"/>
    <n v="0.32220000000000004"/>
    <n v="299.48050000000001"/>
    <n v="86496.87803084655"/>
    <n v="27869.294101538762"/>
  </r>
  <r>
    <x v="1"/>
    <n v="85"/>
    <n v="11"/>
    <n v="6"/>
    <x v="2"/>
    <n v="273"/>
    <x v="7"/>
    <x v="3"/>
    <n v="19.994172626122499"/>
    <s v="cl3-6"/>
    <n v="0.19720000000000001"/>
    <n v="338.52099999999996"/>
    <n v="6768.4473115676137"/>
    <n v="1334.7378098411334"/>
  </r>
  <r>
    <x v="1"/>
    <n v="88"/>
    <n v="12"/>
    <n v="6"/>
    <x v="3"/>
    <n v="280"/>
    <x v="12"/>
    <x v="7"/>
    <n v="585.20262447525499"/>
    <s v="cl1-7"/>
    <n v="0.32220000000000004"/>
    <n v="299.48050000000001"/>
    <n v="175256.7745791616"/>
    <n v="56467.732769405877"/>
  </r>
  <r>
    <x v="1"/>
    <n v="9"/>
    <n v="0"/>
    <n v="3"/>
    <x v="1"/>
    <n v="44"/>
    <x v="3"/>
    <x v="3"/>
    <n v="460.88230037720598"/>
    <s v="cl2-6"/>
    <n v="0.25569999999999998"/>
    <n v="308.142"/>
    <n v="142017.193802833"/>
    <n v="36313.796455384399"/>
  </r>
  <r>
    <x v="1"/>
    <n v="9"/>
    <n v="0"/>
    <n v="3"/>
    <x v="2"/>
    <n v="45"/>
    <x v="3"/>
    <x v="3"/>
    <n v="812.14796781469204"/>
    <s v="cl3-6"/>
    <n v="0.19720000000000001"/>
    <n v="338.52099999999996"/>
    <n v="274929.1422125973"/>
    <n v="54216.026844324195"/>
  </r>
  <r>
    <x v="1"/>
    <n v="9"/>
    <n v="0"/>
    <n v="3"/>
    <x v="2"/>
    <n v="45"/>
    <x v="14"/>
    <x v="7"/>
    <n v="426.96973180810198"/>
    <s v="cl3-7"/>
    <n v="0.2082"/>
    <n v="370.61699999999996"/>
    <n v="158242.24109352331"/>
    <n v="32946.034595671554"/>
  </r>
  <r>
    <x v="1"/>
    <n v="94"/>
    <n v="10"/>
    <n v="6"/>
    <x v="3"/>
    <n v="298"/>
    <x v="7"/>
    <x v="7"/>
    <n v="460.275444523391"/>
    <s v="cl1-7"/>
    <n v="0.32220000000000004"/>
    <n v="299.48050000000001"/>
    <n v="137843.52026358742"/>
    <n v="44413.182228927872"/>
  </r>
  <r>
    <x v="1"/>
    <n v="99"/>
    <n v="11"/>
    <n v="6"/>
    <x v="1"/>
    <n v="314"/>
    <x v="13"/>
    <x v="7"/>
    <n v="545.34591250525204"/>
    <s v="cl2-7"/>
    <n v="0.2661"/>
    <n v="337.05049999999994"/>
    <n v="183809.11248285143"/>
    <n v="48911.60483168676"/>
  </r>
  <r>
    <x v="1"/>
    <n v="99"/>
    <n v="11"/>
    <n v="6"/>
    <x v="2"/>
    <n v="315"/>
    <x v="13"/>
    <x v="7"/>
    <n v="71.142763685687299"/>
    <s v="cl3-7"/>
    <n v="0.2082"/>
    <n v="370.61699999999996"/>
    <n v="26366.717648898368"/>
    <n v="5489.5506145006402"/>
  </r>
  <r>
    <x v="1"/>
    <n v="99"/>
    <n v="11"/>
    <n v="8"/>
    <x v="2"/>
    <n v="315"/>
    <x v="7"/>
    <x v="3"/>
    <n v="23.235879285669601"/>
    <s v="cl3-6"/>
    <n v="0.19720000000000001"/>
    <n v="338.52099999999996"/>
    <n v="7865.833091664158"/>
    <n v="1551.1422856761719"/>
  </r>
  <r>
    <x v="2"/>
    <n v="0"/>
    <n v="0"/>
    <n v="0"/>
    <x v="0"/>
    <n v="1"/>
    <x v="0"/>
    <x v="0"/>
    <n v="500"/>
    <s v="ina-1"/>
    <n v="0"/>
    <n v="10.676"/>
    <n v="5338"/>
    <n v="0"/>
  </r>
  <r>
    <x v="2"/>
    <n v="0"/>
    <n v="0"/>
    <n v="0"/>
    <x v="0"/>
    <n v="10"/>
    <x v="0"/>
    <x v="1"/>
    <n v="1400"/>
    <s v="ina-4"/>
    <n v="0"/>
    <n v="144.3725"/>
    <n v="202121.5"/>
    <n v="0"/>
  </r>
  <r>
    <x v="2"/>
    <n v="0"/>
    <n v="0"/>
    <n v="0"/>
    <x v="0"/>
    <n v="11"/>
    <x v="0"/>
    <x v="2"/>
    <n v="750"/>
    <s v="ina-5"/>
    <n v="0"/>
    <n v="208.28399999999999"/>
    <n v="156213"/>
    <n v="0"/>
  </r>
  <r>
    <x v="2"/>
    <n v="0"/>
    <n v="0"/>
    <n v="0"/>
    <x v="0"/>
    <n v="12"/>
    <x v="0"/>
    <x v="3"/>
    <n v="650"/>
    <s v="ina-6"/>
    <n v="0"/>
    <n v="269.08449999999999"/>
    <n v="174904.92499999999"/>
    <n v="0"/>
  </r>
  <r>
    <x v="2"/>
    <n v="0"/>
    <n v="0"/>
    <n v="0"/>
    <x v="0"/>
    <n v="13"/>
    <x v="0"/>
    <x v="0"/>
    <n v="2200"/>
    <s v="ina-1"/>
    <n v="0"/>
    <n v="10.676"/>
    <n v="23487.200000000001"/>
    <n v="0"/>
  </r>
  <r>
    <x v="2"/>
    <n v="0"/>
    <n v="0"/>
    <n v="0"/>
    <x v="0"/>
    <n v="14"/>
    <x v="0"/>
    <x v="4"/>
    <n v="1900"/>
    <s v="ina-2"/>
    <n v="0"/>
    <n v="35.334499999999998"/>
    <n v="67135.55"/>
    <n v="0"/>
  </r>
  <r>
    <x v="2"/>
    <n v="0"/>
    <n v="0"/>
    <n v="0"/>
    <x v="0"/>
    <n v="15"/>
    <x v="0"/>
    <x v="5"/>
    <n v="1900"/>
    <s v="ina-3"/>
    <n v="0"/>
    <n v="75.114500000000007"/>
    <n v="142717.55000000002"/>
    <n v="0"/>
  </r>
  <r>
    <x v="2"/>
    <n v="0"/>
    <n v="0"/>
    <n v="0"/>
    <x v="0"/>
    <n v="16"/>
    <x v="0"/>
    <x v="1"/>
    <n v="1800"/>
    <s v="ina-4"/>
    <n v="0"/>
    <n v="144.3725"/>
    <n v="259870.5"/>
    <n v="0"/>
  </r>
  <r>
    <x v="2"/>
    <n v="0"/>
    <n v="0"/>
    <n v="0"/>
    <x v="0"/>
    <n v="17"/>
    <x v="0"/>
    <x v="2"/>
    <n v="900"/>
    <s v="ina-5"/>
    <n v="0"/>
    <n v="208.28399999999999"/>
    <n v="187455.6"/>
    <n v="0"/>
  </r>
  <r>
    <x v="2"/>
    <n v="0"/>
    <n v="0"/>
    <n v="0"/>
    <x v="0"/>
    <n v="18"/>
    <x v="0"/>
    <x v="3"/>
    <n v="800"/>
    <s v="ina-6"/>
    <n v="0"/>
    <n v="269.08449999999999"/>
    <n v="215267.6"/>
    <n v="0"/>
  </r>
  <r>
    <x v="2"/>
    <n v="0"/>
    <n v="0"/>
    <n v="0"/>
    <x v="0"/>
    <n v="2"/>
    <x v="0"/>
    <x v="4"/>
    <n v="1000"/>
    <s v="ina-2"/>
    <n v="0"/>
    <n v="35.334499999999998"/>
    <n v="35334.5"/>
    <n v="0"/>
  </r>
  <r>
    <x v="2"/>
    <n v="0"/>
    <n v="0"/>
    <n v="0"/>
    <x v="0"/>
    <n v="3"/>
    <x v="0"/>
    <x v="5"/>
    <n v="1100"/>
    <s v="ina-3"/>
    <n v="0"/>
    <n v="75.114500000000007"/>
    <n v="82625.950000000012"/>
    <n v="0"/>
  </r>
  <r>
    <x v="2"/>
    <n v="0"/>
    <n v="0"/>
    <n v="0"/>
    <x v="0"/>
    <n v="4"/>
    <x v="0"/>
    <x v="1"/>
    <n v="1000"/>
    <s v="ina-4"/>
    <n v="0"/>
    <n v="144.3725"/>
    <n v="144372.5"/>
    <n v="0"/>
  </r>
  <r>
    <x v="2"/>
    <n v="0"/>
    <n v="0"/>
    <n v="0"/>
    <x v="0"/>
    <n v="5"/>
    <x v="0"/>
    <x v="2"/>
    <n v="500"/>
    <s v="ina-5"/>
    <n v="0"/>
    <n v="208.28399999999999"/>
    <n v="104142"/>
    <n v="0"/>
  </r>
  <r>
    <x v="2"/>
    <n v="0"/>
    <n v="0"/>
    <n v="0"/>
    <x v="0"/>
    <n v="6"/>
    <x v="0"/>
    <x v="3"/>
    <n v="800"/>
    <s v="ina-6"/>
    <n v="0"/>
    <n v="269.08449999999999"/>
    <n v="215267.6"/>
    <n v="0"/>
  </r>
  <r>
    <x v="2"/>
    <n v="0"/>
    <n v="0"/>
    <n v="0"/>
    <x v="0"/>
    <n v="7"/>
    <x v="0"/>
    <x v="0"/>
    <n v="1200"/>
    <s v="ina-1"/>
    <n v="0"/>
    <n v="10.676"/>
    <n v="12811.2"/>
    <n v="0"/>
  </r>
  <r>
    <x v="2"/>
    <n v="0"/>
    <n v="0"/>
    <n v="0"/>
    <x v="0"/>
    <n v="8"/>
    <x v="0"/>
    <x v="4"/>
    <n v="1300"/>
    <s v="ina-2"/>
    <n v="0"/>
    <n v="35.334499999999998"/>
    <n v="45934.85"/>
    <n v="0"/>
  </r>
  <r>
    <x v="2"/>
    <n v="0"/>
    <n v="0"/>
    <n v="0"/>
    <x v="0"/>
    <n v="9"/>
    <x v="0"/>
    <x v="5"/>
    <n v="1700"/>
    <s v="ina-3"/>
    <n v="0"/>
    <n v="75.114500000000007"/>
    <n v="127694.65000000001"/>
    <n v="0"/>
  </r>
  <r>
    <x v="2"/>
    <n v="1"/>
    <n v="0"/>
    <n v="1"/>
    <x v="3"/>
    <n v="19"/>
    <x v="11"/>
    <x v="7"/>
    <n v="13.089614863443"/>
    <s v="cl1-7"/>
    <n v="0.32220000000000004"/>
    <n v="299.48050000000001"/>
    <n v="3920.0844041113414"/>
    <n v="1263.0511950046744"/>
  </r>
  <r>
    <x v="2"/>
    <n v="1"/>
    <n v="0"/>
    <n v="1"/>
    <x v="1"/>
    <n v="20"/>
    <x v="11"/>
    <x v="7"/>
    <n v="486.91038513655701"/>
    <s v="cl2-7"/>
    <n v="0.2661"/>
    <n v="337.05049999999994"/>
    <n v="164113.38876546908"/>
    <n v="43670.572750491323"/>
  </r>
  <r>
    <x v="2"/>
    <n v="10"/>
    <n v="0"/>
    <n v="4"/>
    <x v="3"/>
    <n v="46"/>
    <x v="2"/>
    <x v="3"/>
    <n v="558.80599639990305"/>
    <s v="cl1-6"/>
    <n v="0.31240000000000001"/>
    <n v="269.08449999999999"/>
    <n v="150366.03213826971"/>
    <n v="46974.348439995461"/>
  </r>
  <r>
    <x v="2"/>
    <n v="10"/>
    <n v="0"/>
    <n v="4"/>
    <x v="3"/>
    <n v="46"/>
    <x v="3"/>
    <x v="7"/>
    <n v="1.63209158738596E-12"/>
    <s v="cl1-7"/>
    <n v="0.32220000000000004"/>
    <n v="299.48050000000001"/>
    <n v="4.8877960463614097E-10"/>
    <n v="1.5748478861376466E-10"/>
  </r>
  <r>
    <x v="2"/>
    <n v="10"/>
    <n v="0"/>
    <n v="4"/>
    <x v="1"/>
    <n v="47"/>
    <x v="2"/>
    <x v="3"/>
    <n v="802.53284354099696"/>
    <s v="cl2-6"/>
    <n v="0.25569999999999998"/>
    <n v="308.142"/>
    <n v="247294.07547440988"/>
    <n v="63233.095098806603"/>
  </r>
  <r>
    <x v="2"/>
    <n v="10"/>
    <n v="0"/>
    <n v="4"/>
    <x v="2"/>
    <n v="48"/>
    <x v="2"/>
    <x v="3"/>
    <n v="38.6611600590983"/>
    <s v="cl3-6"/>
    <n v="0.19720000000000001"/>
    <n v="338.52099999999996"/>
    <n v="13087.614564366015"/>
    <n v="2580.8775920929779"/>
  </r>
  <r>
    <x v="2"/>
    <n v="100"/>
    <n v="9"/>
    <n v="6"/>
    <x v="3"/>
    <n v="316"/>
    <x v="6"/>
    <x v="7"/>
    <n v="270.39707067145798"/>
    <s v="cl1-7"/>
    <n v="0.32220000000000004"/>
    <n v="299.48050000000001"/>
    <n v="80978.64992322358"/>
    <n v="26091.321005262638"/>
  </r>
  <r>
    <x v="2"/>
    <n v="101"/>
    <n v="10"/>
    <n v="6"/>
    <x v="2"/>
    <n v="321"/>
    <x v="7"/>
    <x v="7"/>
    <n v="478.60264430835798"/>
    <s v="cl3-7"/>
    <n v="0.2082"/>
    <n v="370.61699999999996"/>
    <n v="177378.27622563069"/>
    <n v="36930.157110176311"/>
  </r>
  <r>
    <x v="2"/>
    <n v="103"/>
    <n v="9"/>
    <n v="6"/>
    <x v="3"/>
    <n v="325"/>
    <x v="6"/>
    <x v="7"/>
    <n v="251.00028502038299"/>
    <s v="cl1-7"/>
    <n v="0.32220000000000004"/>
    <n v="299.48050000000001"/>
    <n v="75169.690858046815"/>
    <n v="24219.674394462687"/>
  </r>
  <r>
    <x v="2"/>
    <n v="11"/>
    <n v="0"/>
    <n v="5"/>
    <x v="1"/>
    <n v="50"/>
    <x v="8"/>
    <x v="3"/>
    <n v="715.08309333086595"/>
    <s v="cl2-6"/>
    <n v="0.25569999999999998"/>
    <n v="308.142"/>
    <n v="220347.1345451597"/>
    <n v="56342.762303197327"/>
  </r>
  <r>
    <x v="2"/>
    <n v="11"/>
    <n v="0"/>
    <n v="5"/>
    <x v="2"/>
    <n v="51"/>
    <x v="8"/>
    <x v="3"/>
    <n v="34.9169066691342"/>
    <s v="cl3-6"/>
    <n v="0.19720000000000001"/>
    <n v="338.52099999999996"/>
    <n v="11820.106162541977"/>
    <n v="2330.9249352532779"/>
  </r>
  <r>
    <x v="2"/>
    <n v="112"/>
    <n v="8"/>
    <n v="6"/>
    <x v="3"/>
    <n v="352"/>
    <x v="5"/>
    <x v="7"/>
    <n v="499.999999999983"/>
    <s v="cl1-7"/>
    <n v="0.32220000000000004"/>
    <n v="299.48050000000001"/>
    <n v="149740.24999999491"/>
    <n v="48246.308549998372"/>
  </r>
  <r>
    <x v="2"/>
    <n v="113"/>
    <n v="7"/>
    <n v="6"/>
    <x v="3"/>
    <n v="355"/>
    <x v="9"/>
    <x v="3"/>
    <n v="4.2904406198793E-11"/>
    <s v="cl1-6"/>
    <n v="0.31240000000000001"/>
    <n v="269.08449999999999"/>
    <n v="1.1544910689799114E-8"/>
    <n v="3.6066300994932435E-9"/>
  </r>
  <r>
    <x v="2"/>
    <n v="12"/>
    <n v="0"/>
    <n v="6"/>
    <x v="1"/>
    <n v="53"/>
    <x v="8"/>
    <x v="7"/>
    <n v="296.78901648495503"/>
    <s v="cl2-7"/>
    <n v="0.2661"/>
    <n v="337.05049999999994"/>
    <n v="100032.88640076232"/>
    <n v="26618.751071242852"/>
  </r>
  <r>
    <x v="2"/>
    <n v="12"/>
    <n v="0"/>
    <n v="6"/>
    <x v="2"/>
    <n v="54"/>
    <x v="8"/>
    <x v="7"/>
    <n v="353.21098351504497"/>
    <s v="cl3-7"/>
    <n v="0.2082"/>
    <n v="370.61699999999996"/>
    <n v="130905.9950773954"/>
    <n v="27254.628175113721"/>
  </r>
  <r>
    <x v="2"/>
    <n v="120"/>
    <n v="7"/>
    <n v="6"/>
    <x v="3"/>
    <n v="376"/>
    <x v="4"/>
    <x v="7"/>
    <n v="427.55320794124799"/>
    <s v="cl1-7"/>
    <n v="0.32220000000000004"/>
    <n v="299.48050000000001"/>
    <n v="128043.84849084892"/>
    <n v="41255.727983751531"/>
  </r>
  <r>
    <x v="2"/>
    <n v="120"/>
    <n v="7"/>
    <n v="6"/>
    <x v="2"/>
    <n v="378"/>
    <x v="9"/>
    <x v="3"/>
    <n v="182.527502573536"/>
    <s v="cl3-6"/>
    <n v="0.19720000000000001"/>
    <n v="338.52099999999996"/>
    <n v="61789.39269869597"/>
    <n v="12184.868240182846"/>
  </r>
  <r>
    <x v="2"/>
    <n v="122"/>
    <n v="7"/>
    <n v="6"/>
    <x v="3"/>
    <n v="382"/>
    <x v="9"/>
    <x v="3"/>
    <n v="189.91928948521601"/>
    <s v="cl1-6"/>
    <n v="0.31240000000000001"/>
    <n v="269.08449999999999"/>
    <n v="51104.337051484603"/>
    <n v="15964.994894883792"/>
  </r>
  <r>
    <x v="2"/>
    <n v="128"/>
    <n v="12"/>
    <n v="6"/>
    <x v="2"/>
    <n v="402"/>
    <x v="12"/>
    <x v="7"/>
    <n v="161.85361323768501"/>
    <s v="cl3-7"/>
    <n v="0.2082"/>
    <n v="370.61699999999996"/>
    <n v="59985.700577311101"/>
    <n v="12489.02286019617"/>
  </r>
  <r>
    <x v="2"/>
    <n v="13"/>
    <n v="0"/>
    <n v="1"/>
    <x v="3"/>
    <n v="55"/>
    <x v="11"/>
    <x v="7"/>
    <n v="362.22208796007499"/>
    <s v="cl1-7"/>
    <n v="0.32220000000000004"/>
    <n v="299.48050000000001"/>
    <n v="108478.45201332725"/>
    <n v="34951.757238694045"/>
  </r>
  <r>
    <x v="2"/>
    <n v="13"/>
    <n v="0"/>
    <n v="1"/>
    <x v="1"/>
    <n v="56"/>
    <x v="11"/>
    <x v="7"/>
    <n v="766.79407818451398"/>
    <s v="cl2-7"/>
    <n v="0.2661"/>
    <n v="337.05049999999994"/>
    <n v="258448.32744912949"/>
    <n v="68773.099934213358"/>
  </r>
  <r>
    <x v="2"/>
    <n v="13"/>
    <n v="0"/>
    <n v="1"/>
    <x v="2"/>
    <n v="57"/>
    <x v="10"/>
    <x v="3"/>
    <n v="993.123242508423"/>
    <s v="cl3-6"/>
    <n v="0.19720000000000001"/>
    <n v="338.52099999999996"/>
    <n v="336193.07317719382"/>
    <n v="66297.274030542627"/>
  </r>
  <r>
    <x v="2"/>
    <n v="13"/>
    <n v="0"/>
    <n v="1"/>
    <x v="2"/>
    <n v="57"/>
    <x v="11"/>
    <x v="7"/>
    <n v="77.860591346988002"/>
    <s v="cl3-7"/>
    <n v="0.2082"/>
    <n v="370.61699999999996"/>
    <n v="28856.45878324665"/>
    <n v="6007.914718671952"/>
  </r>
  <r>
    <x v="2"/>
    <n v="131"/>
    <n v="11"/>
    <n v="6"/>
    <x v="3"/>
    <n v="409"/>
    <x v="13"/>
    <x v="7"/>
    <n v="159.17887029737599"/>
    <s v="cl1-7"/>
    <n v="0.32220000000000004"/>
    <n v="299.48050000000001"/>
    <n v="47670.967666093311"/>
    <n v="15359.585782015269"/>
  </r>
  <r>
    <x v="2"/>
    <n v="131"/>
    <n v="12"/>
    <n v="6"/>
    <x v="2"/>
    <n v="411"/>
    <x v="12"/>
    <x v="7"/>
    <n v="185.09923940455101"/>
    <s v="cl3-7"/>
    <n v="0.2082"/>
    <n v="370.61699999999996"/>
    <n v="68600.924810396478"/>
    <n v="14282.712545524546"/>
  </r>
  <r>
    <x v="2"/>
    <n v="134"/>
    <n v="12"/>
    <n v="6"/>
    <x v="1"/>
    <n v="419"/>
    <x v="12"/>
    <x v="7"/>
    <n v="528.77257095369998"/>
    <s v="cl2-7"/>
    <n v="0.2661"/>
    <n v="337.05049999999994"/>
    <n v="178223.05942623003"/>
    <n v="47425.156113319812"/>
  </r>
  <r>
    <x v="2"/>
    <n v="134"/>
    <n v="12"/>
    <n v="7"/>
    <x v="2"/>
    <n v="420"/>
    <x v="13"/>
    <x v="3"/>
    <n v="165.095706106688"/>
    <s v="cl3-6"/>
    <n v="0.19720000000000001"/>
    <n v="338.52099999999996"/>
    <n v="55888.363526942121"/>
    <n v="11021.185287512986"/>
  </r>
  <r>
    <x v="2"/>
    <n v="137"/>
    <n v="12"/>
    <n v="6"/>
    <x v="1"/>
    <n v="428"/>
    <x v="12"/>
    <x v="7"/>
    <n v="168.23993738910201"/>
    <s v="cl2-7"/>
    <n v="0.2661"/>
    <n v="337.05049999999994"/>
    <n v="56705.355016965521"/>
    <n v="15089.294970014524"/>
  </r>
  <r>
    <x v="2"/>
    <n v="14"/>
    <n v="0"/>
    <n v="2"/>
    <x v="3"/>
    <n v="58"/>
    <x v="14"/>
    <x v="3"/>
    <n v="627.08203573725496"/>
    <s v="cl1-6"/>
    <n v="0.31240000000000001"/>
    <n v="269.08449999999999"/>
    <n v="168738.05604534136"/>
    <n v="52713.768708564647"/>
  </r>
  <r>
    <x v="2"/>
    <n v="14"/>
    <n v="0"/>
    <n v="2"/>
    <x v="1"/>
    <n v="59"/>
    <x v="14"/>
    <x v="3"/>
    <n v="188.11545229536699"/>
    <s v="cl2-6"/>
    <n v="0.25569999999999998"/>
    <n v="308.142"/>
    <n v="57966.271701198973"/>
    <n v="14821.975673996578"/>
  </r>
  <r>
    <x v="2"/>
    <n v="14"/>
    <n v="0"/>
    <n v="2"/>
    <x v="1"/>
    <n v="59"/>
    <x v="10"/>
    <x v="7"/>
    <n v="415.108708756581"/>
    <s v="cl2-7"/>
    <n v="0.2661"/>
    <n v="337.05049999999994"/>
    <n v="139912.59784075999"/>
    <n v="37230.742285426233"/>
  </r>
  <r>
    <x v="2"/>
    <n v="14"/>
    <n v="0"/>
    <n v="2"/>
    <x v="2"/>
    <n v="60"/>
    <x v="14"/>
    <x v="3"/>
    <n v="669.69380321079598"/>
    <s v="cl3-6"/>
    <n v="0.19720000000000001"/>
    <n v="338.52099999999996"/>
    <n v="226705.41595672184"/>
    <n v="44706.308026665545"/>
  </r>
  <r>
    <x v="2"/>
    <n v="140"/>
    <n v="10"/>
    <n v="6"/>
    <x v="1"/>
    <n v="437"/>
    <x v="6"/>
    <x v="3"/>
    <n v="532.899050808791"/>
    <s v="cl2-6"/>
    <n v="0.25569999999999998"/>
    <n v="308.142"/>
    <n v="164208.57931432247"/>
    <n v="41988.133730672256"/>
  </r>
  <r>
    <x v="2"/>
    <n v="140"/>
    <n v="10"/>
    <n v="6"/>
    <x v="2"/>
    <n v="438"/>
    <x v="7"/>
    <x v="7"/>
    <n v="125.44761845755301"/>
    <s v="cl3-7"/>
    <n v="0.2082"/>
    <n v="370.61699999999996"/>
    <n v="46493.020009882915"/>
    <n v="9679.8467660576225"/>
  </r>
  <r>
    <x v="2"/>
    <n v="141"/>
    <n v="10"/>
    <n v="6"/>
    <x v="3"/>
    <n v="439"/>
    <x v="7"/>
    <x v="7"/>
    <n v="1.8551623464379E-10"/>
    <s v="cl1-7"/>
    <n v="0.32220000000000004"/>
    <n v="299.48050000000001"/>
    <n v="5.5558494709239552E-8"/>
    <n v="1.7900946995316985E-8"/>
  </r>
  <r>
    <x v="2"/>
    <n v="141"/>
    <n v="11"/>
    <n v="6"/>
    <x v="3"/>
    <n v="439"/>
    <x v="13"/>
    <x v="7"/>
    <n v="473.41339334445303"/>
    <s v="cl1-7"/>
    <n v="0.32220000000000004"/>
    <n v="299.48050000000001"/>
    <n v="141778.07974549348"/>
    <n v="45680.897293998001"/>
  </r>
  <r>
    <x v="2"/>
    <n v="149"/>
    <n v="9"/>
    <n v="6"/>
    <x v="1"/>
    <n v="464"/>
    <x v="6"/>
    <x v="7"/>
    <n v="1262.8226731965201"/>
    <s v="cl2-7"/>
    <n v="0.2661"/>
    <n v="337.05049999999994"/>
    <n v="425635.0134122236"/>
    <n v="113261.47706899271"/>
  </r>
  <r>
    <x v="2"/>
    <n v="15"/>
    <n v="0"/>
    <n v="3"/>
    <x v="3"/>
    <n v="61"/>
    <x v="3"/>
    <x v="3"/>
    <n v="218.15517317760899"/>
    <s v="cl1-6"/>
    <n v="0.31240000000000001"/>
    <n v="269.08449999999999"/>
    <n v="58702.175696910323"/>
    <n v="18338.559687714787"/>
  </r>
  <r>
    <x v="2"/>
    <n v="15"/>
    <n v="0"/>
    <n v="3"/>
    <x v="1"/>
    <n v="62"/>
    <x v="3"/>
    <x v="3"/>
    <n v="142.40047718788901"/>
    <s v="cl2-6"/>
    <n v="0.25569999999999998"/>
    <n v="308.142"/>
    <n v="43879.567841630495"/>
    <n v="11220.005497104918"/>
  </r>
  <r>
    <x v="2"/>
    <n v="15"/>
    <n v="0"/>
    <n v="3"/>
    <x v="1"/>
    <n v="62"/>
    <x v="14"/>
    <x v="7"/>
    <n v="112.846370864333"/>
    <s v="cl2-7"/>
    <n v="0.2661"/>
    <n v="337.05049999999994"/>
    <n v="38034.925723008862"/>
    <n v="10121.093734892658"/>
  </r>
  <r>
    <x v="2"/>
    <n v="15"/>
    <n v="0"/>
    <n v="3"/>
    <x v="2"/>
    <n v="63"/>
    <x v="3"/>
    <x v="3"/>
    <n v="1426.5979787701699"/>
    <s v="cl3-6"/>
    <n v="0.19720000000000001"/>
    <n v="338.52099999999996"/>
    <n v="482933.37437125662"/>
    <n v="95234.461426011811"/>
  </r>
  <r>
    <x v="2"/>
    <n v="152"/>
    <n v="10"/>
    <n v="6"/>
    <x v="2"/>
    <n v="474"/>
    <x v="7"/>
    <x v="7"/>
    <n v="437.17732680347598"/>
    <s v="cl3-7"/>
    <n v="0.2082"/>
    <n v="370.61699999999996"/>
    <n v="162025.34932792385"/>
    <n v="33733.677730073745"/>
  </r>
  <r>
    <x v="2"/>
    <n v="155"/>
    <n v="10"/>
    <n v="6"/>
    <x v="2"/>
    <n v="483"/>
    <x v="7"/>
    <x v="7"/>
    <n v="1.63209158738596E-12"/>
    <s v="cl3-7"/>
    <n v="0.2082"/>
    <n v="370.61699999999996"/>
    <n v="6.0488088784222226E-10"/>
    <n v="1.2593620084875068E-10"/>
  </r>
  <r>
    <x v="2"/>
    <n v="155"/>
    <n v="9"/>
    <n v="6"/>
    <x v="3"/>
    <n v="481"/>
    <x v="5"/>
    <x v="3"/>
    <n v="398.23875278554601"/>
    <s v="cl1-6"/>
    <n v="0.31240000000000001"/>
    <n v="269.08449999999999"/>
    <n v="107159.87567392226"/>
    <n v="33476.745160533312"/>
  </r>
  <r>
    <x v="2"/>
    <n v="155"/>
    <n v="9"/>
    <n v="6"/>
    <x v="1"/>
    <n v="482"/>
    <x v="6"/>
    <x v="7"/>
    <n v="38.391343221151899"/>
    <s v="cl2-7"/>
    <n v="0.2661"/>
    <n v="337.05049999999994"/>
    <n v="12939.821428360856"/>
    <n v="3443.2864820868235"/>
  </r>
  <r>
    <x v="2"/>
    <n v="156"/>
    <n v="8"/>
    <n v="6"/>
    <x v="3"/>
    <n v="484"/>
    <x v="4"/>
    <x v="3"/>
    <n v="122.17590039320601"/>
    <s v="cl1-6"/>
    <n v="0.31240000000000001"/>
    <n v="269.08449999999999"/>
    <n v="32875.641069355639"/>
    <n v="10270.350270066703"/>
  </r>
  <r>
    <x v="2"/>
    <n v="158"/>
    <n v="8"/>
    <n v="6"/>
    <x v="2"/>
    <n v="492"/>
    <x v="4"/>
    <x v="3"/>
    <n v="802.53284354083496"/>
    <s v="cl3-6"/>
    <n v="0.19720000000000001"/>
    <n v="338.52099999999996"/>
    <n v="271674.22072828695"/>
    <n v="53574.156327618191"/>
  </r>
  <r>
    <x v="2"/>
    <n v="159"/>
    <n v="9"/>
    <n v="6"/>
    <x v="3"/>
    <n v="493"/>
    <x v="6"/>
    <x v="7"/>
    <n v="1.6184200321165301E-10"/>
    <s v="cl1-7"/>
    <n v="0.32220000000000004"/>
    <n v="299.48050000000001"/>
    <n v="4.8468524042827451E-8"/>
    <n v="1.5616558446599006E-8"/>
  </r>
  <r>
    <x v="2"/>
    <n v="16"/>
    <n v="0"/>
    <n v="4"/>
    <x v="3"/>
    <n v="64"/>
    <x v="2"/>
    <x v="3"/>
    <n v="152.47169041779401"/>
    <s v="cl1-6"/>
    <n v="0.31240000000000001"/>
    <n v="269.08449999999999"/>
    <n v="41027.76858022689"/>
    <n v="12817.074904462881"/>
  </r>
  <r>
    <x v="2"/>
    <n v="16"/>
    <n v="0"/>
    <n v="4"/>
    <x v="1"/>
    <n v="65"/>
    <x v="2"/>
    <x v="3"/>
    <n v="199.706405585532"/>
    <s v="cl2-6"/>
    <n v="0.25569999999999998"/>
    <n v="308.142"/>
    <n v="61537.931229936999"/>
    <n v="15735.24901549489"/>
  </r>
  <r>
    <x v="2"/>
    <n v="16"/>
    <n v="0"/>
    <n v="4"/>
    <x v="2"/>
    <n v="66"/>
    <x v="2"/>
    <x v="3"/>
    <n v="1447.8219039968101"/>
    <s v="cl3-6"/>
    <n v="0.19720000000000001"/>
    <n v="338.52099999999996"/>
    <n v="490118.11876290408"/>
    <n v="96651.293020044686"/>
  </r>
  <r>
    <x v="2"/>
    <n v="160"/>
    <n v="8"/>
    <n v="6"/>
    <x v="3"/>
    <n v="496"/>
    <x v="5"/>
    <x v="7"/>
    <n v="38.6611600590983"/>
    <s v="cl1-7"/>
    <n v="0.32220000000000004"/>
    <n v="299.48050000000001"/>
    <n v="11578.263545078789"/>
    <n v="3730.5165142243864"/>
  </r>
  <r>
    <x v="2"/>
    <n v="166"/>
    <n v="7"/>
    <n v="6"/>
    <x v="3"/>
    <n v="514"/>
    <x v="9"/>
    <x v="3"/>
    <n v="162.17681294927499"/>
    <s v="cl1-6"/>
    <n v="0.31240000000000001"/>
    <n v="269.08449999999999"/>
    <n v="43639.266624049182"/>
    <n v="13632.906893352965"/>
  </r>
  <r>
    <x v="2"/>
    <n v="166"/>
    <n v="7"/>
    <n v="6"/>
    <x v="3"/>
    <n v="514"/>
    <x v="4"/>
    <x v="7"/>
    <n v="552.90628038159105"/>
    <s v="cl1-7"/>
    <n v="0.32220000000000004"/>
    <n v="299.48050000000001"/>
    <n v="165584.64930181907"/>
    <n v="53351.37400504612"/>
  </r>
  <r>
    <x v="2"/>
    <n v="17"/>
    <n v="0"/>
    <n v="5"/>
    <x v="3"/>
    <n v="67"/>
    <x v="2"/>
    <x v="7"/>
    <n v="4.5061479455272698E-11"/>
    <s v="cl1-7"/>
    <n v="0.32220000000000004"/>
    <n v="299.48050000000001"/>
    <n v="1.3495034398004796E-8"/>
    <n v="4.3481000830371461E-9"/>
  </r>
  <r>
    <x v="2"/>
    <n v="17"/>
    <n v="0"/>
    <n v="5"/>
    <x v="2"/>
    <n v="69"/>
    <x v="8"/>
    <x v="3"/>
    <n v="900.00000000000398"/>
    <s v="cl3-6"/>
    <n v="0.19720000000000001"/>
    <n v="338.52099999999996"/>
    <n v="304668.9000000013"/>
    <n v="60080.707080000262"/>
  </r>
  <r>
    <x v="2"/>
    <n v="171"/>
    <n v="7"/>
    <n v="6"/>
    <x v="3"/>
    <n v="529"/>
    <x v="9"/>
    <x v="3"/>
    <n v="34.9169066691342"/>
    <s v="cl1-6"/>
    <n v="0.31240000000000001"/>
    <n v="269.08449999999999"/>
    <n v="9395.5983726106406"/>
    <n v="2935.1849316035646"/>
  </r>
  <r>
    <x v="2"/>
    <n v="177"/>
    <n v="7"/>
    <n v="6"/>
    <x v="2"/>
    <n v="549"/>
    <x v="9"/>
    <x v="3"/>
    <n v="296.78901648495503"/>
    <s v="cl3-6"/>
    <n v="0.19720000000000001"/>
    <n v="338.52099999999996"/>
    <n v="100469.31464950345"/>
    <n v="19812.548848882081"/>
  </r>
  <r>
    <x v="2"/>
    <n v="179"/>
    <n v="7"/>
    <n v="6"/>
    <x v="3"/>
    <n v="553"/>
    <x v="9"/>
    <x v="3"/>
    <n v="353.21098351504497"/>
    <s v="cl1-6"/>
    <n v="0.31240000000000001"/>
    <n v="269.08449999999999"/>
    <n v="95043.600893654118"/>
    <n v="29691.620919177545"/>
  </r>
  <r>
    <x v="2"/>
    <n v="18"/>
    <n v="0"/>
    <n v="6"/>
    <x v="3"/>
    <n v="70"/>
    <x v="8"/>
    <x v="7"/>
    <n v="436.48004123317799"/>
    <s v="cl1-7"/>
    <n v="0.32220000000000004"/>
    <n v="299.48050000000001"/>
    <n v="130717.26098853277"/>
    <n v="42117.101490505265"/>
  </r>
  <r>
    <x v="2"/>
    <n v="18"/>
    <n v="0"/>
    <n v="6"/>
    <x v="2"/>
    <n v="72"/>
    <x v="8"/>
    <x v="7"/>
    <n v="363.51995876682201"/>
    <s v="cl3-7"/>
    <n v="0.2082"/>
    <n v="370.61699999999996"/>
    <n v="134726.67655828327"/>
    <n v="28050.094059434574"/>
  </r>
  <r>
    <x v="2"/>
    <n v="185"/>
    <n v="12"/>
    <n v="6"/>
    <x v="1"/>
    <n v="572"/>
    <x v="12"/>
    <x v="7"/>
    <n v="44.551490644489697"/>
    <s v="cl2-7"/>
    <n v="0.2661"/>
    <n v="337.05049999999994"/>
    <n v="15016.102197470573"/>
    <n v="3995.784794746919"/>
  </r>
  <r>
    <x v="2"/>
    <n v="185"/>
    <n v="12"/>
    <n v="6"/>
    <x v="2"/>
    <n v="573"/>
    <x v="12"/>
    <x v="7"/>
    <n v="722.24258754002403"/>
    <s v="cl3-7"/>
    <n v="0.2082"/>
    <n v="370.61699999999996"/>
    <n v="267675.38106632105"/>
    <n v="55730.014338008041"/>
  </r>
  <r>
    <x v="2"/>
    <n v="187"/>
    <n v="11"/>
    <n v="6"/>
    <x v="1"/>
    <n v="578"/>
    <x v="13"/>
    <x v="7"/>
    <n v="543.13317076030398"/>
    <s v="cl2-7"/>
    <n v="0.2661"/>
    <n v="337.05049999999994"/>
    <n v="183063.30677134581"/>
    <n v="48713.145931855121"/>
  </r>
  <r>
    <x v="2"/>
    <n v="187"/>
    <n v="12"/>
    <n v="6"/>
    <x v="1"/>
    <n v="578"/>
    <x v="12"/>
    <x v="7"/>
    <n v="77.860591346988002"/>
    <s v="cl2-7"/>
    <n v="0.2661"/>
    <n v="337.05049999999994"/>
    <n v="26242.951243797976"/>
    <n v="6983.2493259746407"/>
  </r>
  <r>
    <x v="2"/>
    <n v="188"/>
    <n v="11"/>
    <n v="6"/>
    <x v="3"/>
    <n v="580"/>
    <x v="13"/>
    <x v="7"/>
    <n v="449.99007174811999"/>
    <s v="cl1-7"/>
    <n v="0.32220000000000004"/>
    <n v="299.48050000000001"/>
    <n v="134763.25168216284"/>
    <n v="43420.719691992876"/>
  </r>
  <r>
    <x v="2"/>
    <n v="19"/>
    <n v="6"/>
    <n v="7"/>
    <x v="1"/>
    <n v="74"/>
    <x v="16"/>
    <x v="3"/>
    <n v="13.089614863443"/>
    <s v="cl2-6"/>
    <n v="0.25569999999999998"/>
    <n v="308.142"/>
    <n v="4033.4601032510527"/>
    <n v="1031.3557484012942"/>
  </r>
  <r>
    <x v="2"/>
    <n v="191"/>
    <n v="10"/>
    <n v="6"/>
    <x v="2"/>
    <n v="591"/>
    <x v="7"/>
    <x v="7"/>
    <n v="1.06498862576838E-12"/>
    <s v="cl3-7"/>
    <n v="0.2082"/>
    <n v="370.61699999999996"/>
    <n v="3.9470288951639965E-10"/>
    <n v="8.2177141597314402E-11"/>
  </r>
  <r>
    <x v="2"/>
    <n v="191"/>
    <n v="11"/>
    <n v="6"/>
    <x v="2"/>
    <n v="591"/>
    <x v="13"/>
    <x v="7"/>
    <n v="273.80575296808797"/>
    <s v="cl3-7"/>
    <n v="0.2082"/>
    <n v="370.61699999999996"/>
    <n v="101477.06674777385"/>
    <n v="21127.525296886513"/>
  </r>
  <r>
    <x v="2"/>
    <n v="191"/>
    <n v="11"/>
    <n v="7"/>
    <x v="1"/>
    <n v="590"/>
    <x v="7"/>
    <x v="3"/>
    <n v="353.27628276916602"/>
    <s v="cl2-6"/>
    <n v="0.25569999999999998"/>
    <n v="308.142"/>
    <n v="108859.26032505636"/>
    <n v="27835.312865116906"/>
  </r>
  <r>
    <x v="2"/>
    <n v="194"/>
    <n v="11"/>
    <n v="6"/>
    <x v="3"/>
    <n v="598"/>
    <x v="13"/>
    <x v="7"/>
    <n v="415.108708756581"/>
    <s v="cl1-7"/>
    <n v="0.32220000000000004"/>
    <n v="299.48050000000001"/>
    <n v="124316.96365277526"/>
    <n v="40054.925688924195"/>
  </r>
  <r>
    <x v="2"/>
    <n v="195"/>
    <n v="10"/>
    <n v="6"/>
    <x v="3"/>
    <n v="601"/>
    <x v="7"/>
    <x v="7"/>
    <n v="188.11545229536699"/>
    <s v="cl1-7"/>
    <n v="0.32220000000000004"/>
    <n v="299.48050000000001"/>
    <n v="56336.909711142653"/>
    <n v="18151.752308930169"/>
  </r>
  <r>
    <x v="2"/>
    <n v="197"/>
    <n v="10"/>
    <n v="6"/>
    <x v="2"/>
    <n v="609"/>
    <x v="7"/>
    <x v="7"/>
    <n v="669.69380321079598"/>
    <s v="cl3-7"/>
    <n v="0.2082"/>
    <n v="370.61699999999996"/>
    <n v="248199.90826457556"/>
    <n v="51675.220900684624"/>
  </r>
  <r>
    <x v="2"/>
    <n v="199"/>
    <n v="10"/>
    <n v="6"/>
    <x v="1"/>
    <n v="614"/>
    <x v="7"/>
    <x v="7"/>
    <n v="218.15517317760899"/>
    <s v="cl2-7"/>
    <n v="0.2661"/>
    <n v="337.05049999999994"/>
    <n v="73529.310197099679"/>
    <n v="19566.149443448227"/>
  </r>
  <r>
    <x v="2"/>
    <n v="2"/>
    <n v="0"/>
    <n v="2"/>
    <x v="3"/>
    <n v="22"/>
    <x v="14"/>
    <x v="3"/>
    <n v="4.0900103972806697E-14"/>
    <s v="cl1-6"/>
    <n v="0.31240000000000001"/>
    <n v="269.08449999999999"/>
    <n v="1.1005584027470703E-11"/>
    <n v="3.4381444501818479E-12"/>
  </r>
  <r>
    <x v="2"/>
    <n v="2"/>
    <n v="0"/>
    <n v="2"/>
    <x v="3"/>
    <n v="22"/>
    <x v="10"/>
    <x v="7"/>
    <n v="222.51938408965"/>
    <s v="cl1-7"/>
    <n v="0.32220000000000004"/>
    <n v="299.48050000000001"/>
    <n v="66640.216406860432"/>
    <n v="21471.477726290435"/>
  </r>
  <r>
    <x v="2"/>
    <n v="2"/>
    <n v="0"/>
    <n v="2"/>
    <x v="1"/>
    <n v="23"/>
    <x v="14"/>
    <x v="3"/>
    <n v="3.24298265332189"/>
    <s v="cl2-6"/>
    <n v="0.25569999999999998"/>
    <n v="308.142"/>
    <n v="999.29916075991378"/>
    <n v="255.52079540630996"/>
  </r>
  <r>
    <x v="2"/>
    <n v="2"/>
    <n v="0"/>
    <n v="2"/>
    <x v="1"/>
    <n v="23"/>
    <x v="10"/>
    <x v="7"/>
    <n v="550.96980840783601"/>
    <s v="cl2-7"/>
    <n v="0.2661"/>
    <n v="337.05049999999994"/>
    <n v="185704.64940876531"/>
    <n v="49416.007207672446"/>
  </r>
  <r>
    <x v="2"/>
    <n v="2"/>
    <n v="0"/>
    <n v="2"/>
    <x v="2"/>
    <n v="24"/>
    <x v="10"/>
    <x v="7"/>
    <n v="19.7151549289364"/>
    <s v="cl3-7"/>
    <n v="0.2082"/>
    <n v="370.61699999999996"/>
    <n v="7306.7715742976206"/>
    <n v="1521.2698417687645"/>
  </r>
  <r>
    <x v="2"/>
    <n v="2"/>
    <n v="0"/>
    <n v="2"/>
    <x v="2"/>
    <n v="24"/>
    <x v="11"/>
    <x v="6"/>
    <n v="203.552669920358"/>
    <s v="cl3-8"/>
    <n v="0.218"/>
    <n v="386.66499999999996"/>
    <n v="78706.693114755224"/>
    <n v="17158.059099016638"/>
  </r>
  <r>
    <x v="2"/>
    <n v="20"/>
    <n v="6"/>
    <n v="7"/>
    <x v="3"/>
    <n v="76"/>
    <x v="16"/>
    <x v="3"/>
    <n v="486.91038513655701"/>
    <s v="cl1-6"/>
    <n v="0.31240000000000001"/>
    <n v="269.08449999999999"/>
    <n v="131020.03752927788"/>
    <n v="40930.659724146411"/>
  </r>
  <r>
    <x v="2"/>
    <n v="203"/>
    <n v="10"/>
    <n v="6"/>
    <x v="2"/>
    <n v="627"/>
    <x v="7"/>
    <x v="7"/>
    <n v="112.846370864333"/>
    <s v="cl3-7"/>
    <n v="0.2082"/>
    <n v="370.61699999999996"/>
    <n v="41822.783430626499"/>
    <n v="8707.5035102564361"/>
  </r>
  <r>
    <x v="2"/>
    <n v="203"/>
    <n v="9"/>
    <n v="6"/>
    <x v="3"/>
    <n v="625"/>
    <x v="5"/>
    <x v="3"/>
    <n v="142.40047718789"/>
    <s v="cl1-6"/>
    <n v="0.31240000000000001"/>
    <n v="269.08449999999999"/>
    <n v="38317.761203864786"/>
    <n v="11970.468600087359"/>
  </r>
  <r>
    <x v="2"/>
    <n v="206"/>
    <n v="10"/>
    <n v="6"/>
    <x v="2"/>
    <n v="636"/>
    <x v="7"/>
    <x v="7"/>
    <n v="88.763221119772098"/>
    <s v="cl3-7"/>
    <n v="0.2082"/>
    <n v="370.61699999999996"/>
    <n v="32897.158721746571"/>
    <n v="6849.1884458676359"/>
  </r>
  <r>
    <x v="2"/>
    <n v="206"/>
    <n v="9"/>
    <n v="6"/>
    <x v="3"/>
    <n v="634"/>
    <x v="5"/>
    <x v="3"/>
    <n v="753.37377821291795"/>
    <s v="cl1-6"/>
    <n v="0.31240000000000001"/>
    <n v="269.08449999999999"/>
    <n v="202721.20642353391"/>
    <n v="63330.104886711997"/>
  </r>
  <r>
    <x v="2"/>
    <n v="207"/>
    <n v="9"/>
    <n v="6"/>
    <x v="2"/>
    <n v="639"/>
    <x v="6"/>
    <x v="7"/>
    <n v="584.46097943747895"/>
    <s v="cl3-7"/>
    <n v="0.2082"/>
    <n v="370.61699999999996"/>
    <n v="216611.17481618011"/>
    <n v="45098.446596728696"/>
  </r>
  <r>
    <x v="2"/>
    <n v="208"/>
    <n v="8"/>
    <n v="6"/>
    <x v="3"/>
    <n v="640"/>
    <x v="5"/>
    <x v="7"/>
    <n v="152.47169041779401"/>
    <s v="cl1-7"/>
    <n v="0.32220000000000004"/>
    <n v="299.48050000000001"/>
    <n v="45662.298082166162"/>
    <n v="14712.392442073939"/>
  </r>
  <r>
    <x v="2"/>
    <n v="213"/>
    <n v="8"/>
    <n v="6"/>
    <x v="3"/>
    <n v="655"/>
    <x v="4"/>
    <x v="3"/>
    <n v="199.706405585601"/>
    <s v="cl1-6"/>
    <n v="0.31240000000000001"/>
    <n v="269.08449999999999"/>
    <n v="53737.898293798651"/>
    <n v="16787.719426982698"/>
  </r>
  <r>
    <x v="2"/>
    <n v="215"/>
    <n v="8"/>
    <n v="6"/>
    <x v="3"/>
    <n v="661"/>
    <x v="5"/>
    <x v="7"/>
    <n v="254.687312779352"/>
    <s v="cl1-7"/>
    <n v="0.32220000000000004"/>
    <n v="299.48050000000001"/>
    <n v="76273.883774816728"/>
    <n v="24575.445352245955"/>
  </r>
  <r>
    <x v="2"/>
    <n v="215"/>
    <n v="8"/>
    <n v="6"/>
    <x v="2"/>
    <n v="663"/>
    <x v="4"/>
    <x v="3"/>
    <n v="543.73350295334603"/>
    <s v="cl3-6"/>
    <n v="0.19720000000000001"/>
    <n v="338.52099999999996"/>
    <n v="184065.20915326962"/>
    <n v="36297.65924502477"/>
  </r>
  <r>
    <x v="2"/>
    <n v="216"/>
    <n v="8"/>
    <n v="6"/>
    <x v="3"/>
    <n v="664"/>
    <x v="5"/>
    <x v="7"/>
    <n v="649.40108826410801"/>
    <s v="cl1-7"/>
    <n v="0.32220000000000004"/>
    <n v="299.48050000000001"/>
    <n v="194482.96261387921"/>
    <n v="62662.410554191891"/>
  </r>
  <r>
    <x v="2"/>
    <n v="217"/>
    <n v="8"/>
    <n v="6"/>
    <x v="3"/>
    <n v="667"/>
    <x v="5"/>
    <x v="7"/>
    <n v="1.1380286103191801E-10"/>
    <s v="cl1-7"/>
    <n v="0.32220000000000004"/>
    <n v="299.48050000000001"/>
    <n v="3.4081737723269323E-8"/>
    <n v="1.0981135894437377E-8"/>
  </r>
  <r>
    <x v="2"/>
    <n v="22"/>
    <n v="4"/>
    <n v="6"/>
    <x v="1"/>
    <n v="83"/>
    <x v="17"/>
    <x v="3"/>
    <n v="4.0900103972806697E-14"/>
    <s v="cl2-6"/>
    <n v="0.25569999999999998"/>
    <n v="308.142"/>
    <n v="1.2603039838388601E-11"/>
    <n v="3.222597286675965E-12"/>
  </r>
  <r>
    <x v="2"/>
    <n v="22"/>
    <n v="5"/>
    <n v="7"/>
    <x v="2"/>
    <n v="84"/>
    <x v="16"/>
    <x v="7"/>
    <n v="222.51938408965"/>
    <s v="cl3-7"/>
    <n v="0.2082"/>
    <n v="370.61699999999996"/>
    <n v="82469.466573153812"/>
    <n v="17170.142940530623"/>
  </r>
  <r>
    <x v="2"/>
    <n v="224"/>
    <n v="7"/>
    <n v="6"/>
    <x v="3"/>
    <n v="688"/>
    <x v="9"/>
    <x v="3"/>
    <n v="871.634388295348"/>
    <s v="cl1-6"/>
    <n v="0.31240000000000001"/>
    <n v="269.08449999999999"/>
    <n v="234543.30355725955"/>
    <n v="73271.328031287892"/>
  </r>
  <r>
    <x v="2"/>
    <n v="224"/>
    <n v="7"/>
    <n v="6"/>
    <x v="2"/>
    <n v="690"/>
    <x v="9"/>
    <x v="3"/>
    <n v="28.3656117046562"/>
    <s v="cl3-6"/>
    <n v="0.19720000000000001"/>
    <n v="338.52099999999996"/>
    <n v="9602.3552398719203"/>
    <n v="1893.5844533027428"/>
  </r>
  <r>
    <x v="2"/>
    <n v="227"/>
    <n v="7"/>
    <n v="6"/>
    <x v="3"/>
    <n v="697"/>
    <x v="9"/>
    <x v="3"/>
    <n v="105.002382816138"/>
    <s v="cl1-6"/>
    <n v="0.31240000000000001"/>
    <n v="269.08449999999999"/>
    <n v="28254.513678889085"/>
    <n v="8826.7100732849503"/>
  </r>
  <r>
    <x v="2"/>
    <n v="227"/>
    <n v="8"/>
    <n v="6"/>
    <x v="2"/>
    <n v="699"/>
    <x v="4"/>
    <x v="3"/>
    <n v="331.47765841704"/>
    <s v="cl3-6"/>
    <n v="0.19720000000000001"/>
    <n v="338.52099999999996"/>
    <n v="112212.14840499479"/>
    <n v="22128.235665464974"/>
  </r>
  <r>
    <x v="2"/>
    <n v="23"/>
    <n v="4"/>
    <n v="6"/>
    <x v="2"/>
    <n v="87"/>
    <x v="17"/>
    <x v="3"/>
    <n v="3.24298265332189"/>
    <s v="cl3-6"/>
    <n v="0.19720000000000001"/>
    <n v="338.52099999999996"/>
    <n v="1097.8177307851793"/>
    <n v="216.48965651083739"/>
  </r>
  <r>
    <x v="2"/>
    <n v="23"/>
    <n v="5"/>
    <n v="7"/>
    <x v="1"/>
    <n v="86"/>
    <x v="15"/>
    <x v="3"/>
    <n v="550.96980840783601"/>
    <s v="cl2-6"/>
    <n v="0.25569999999999998"/>
    <n v="308.142"/>
    <n v="169776.93870240741"/>
    <n v="43411.963226205567"/>
  </r>
  <r>
    <x v="2"/>
    <n v="234"/>
    <n v="7"/>
    <n v="6"/>
    <x v="2"/>
    <n v="720"/>
    <x v="9"/>
    <x v="3"/>
    <n v="363.51995876682201"/>
    <s v="cl3-6"/>
    <n v="0.19720000000000001"/>
    <n v="338.52099999999996"/>
    <n v="123059.13996170335"/>
    <n v="24267.2624004479"/>
  </r>
  <r>
    <x v="2"/>
    <n v="24"/>
    <n v="5"/>
    <n v="7"/>
    <x v="3"/>
    <n v="88"/>
    <x v="15"/>
    <x v="3"/>
    <n v="19.7151549295351"/>
    <s v="cl1-6"/>
    <n v="0.31240000000000001"/>
    <n v="269.08449999999999"/>
    <n v="5305.0426066364871"/>
    <n v="1657.2953103132388"/>
  </r>
  <r>
    <x v="2"/>
    <n v="24"/>
    <n v="6"/>
    <n v="8"/>
    <x v="2"/>
    <n v="90"/>
    <x v="16"/>
    <x v="3"/>
    <n v="203.552669920358"/>
    <s v="cl3-6"/>
    <n v="0.19720000000000001"/>
    <n v="338.52099999999996"/>
    <n v="68906.853374109502"/>
    <n v="13588.431485374394"/>
  </r>
  <r>
    <x v="2"/>
    <n v="26"/>
    <n v="3"/>
    <n v="6"/>
    <x v="3"/>
    <n v="94"/>
    <x v="19"/>
    <x v="3"/>
    <n v="100.622209737346"/>
    <s v="cl1-6"/>
    <n v="0.31240000000000001"/>
    <n v="269.08449999999999"/>
    <n v="27075.876996068877"/>
    <n v="8458.5039735719183"/>
  </r>
  <r>
    <x v="2"/>
    <n v="26"/>
    <n v="3"/>
    <n v="6"/>
    <x v="1"/>
    <n v="95"/>
    <x v="19"/>
    <x v="3"/>
    <n v="120.953416265618"/>
    <s v="cl2-6"/>
    <n v="0.25569999999999998"/>
    <n v="308.142"/>
    <n v="37270.827594920062"/>
    <n v="9530.1506160210592"/>
  </r>
  <r>
    <x v="2"/>
    <n v="26"/>
    <n v="4"/>
    <n v="7"/>
    <x v="3"/>
    <n v="94"/>
    <x v="17"/>
    <x v="3"/>
    <n v="479.09294593787899"/>
    <s v="cl1-6"/>
    <n v="0.31240000000000001"/>
    <n v="269.08449999999999"/>
    <n v="128916.4858112212"/>
    <n v="40273.510167425506"/>
  </r>
  <r>
    <x v="2"/>
    <n v="26"/>
    <n v="4"/>
    <n v="7"/>
    <x v="2"/>
    <n v="96"/>
    <x v="17"/>
    <x v="3"/>
    <n v="334.65644654505797"/>
    <s v="cl3-6"/>
    <n v="0.19720000000000001"/>
    <n v="338.52099999999996"/>
    <n v="113288.23494087956"/>
    <n v="22340.43993034145"/>
  </r>
  <r>
    <x v="2"/>
    <n v="27"/>
    <n v="4"/>
    <n v="7"/>
    <x v="3"/>
    <n v="97"/>
    <x v="15"/>
    <x v="7"/>
    <n v="64.674981514099997"/>
    <s v="cl1-7"/>
    <n v="0.32220000000000004"/>
    <n v="299.48050000000001"/>
    <n v="19368.895801333423"/>
    <n v="6240.6582271896305"/>
  </r>
  <r>
    <x v="2"/>
    <n v="28"/>
    <n v="2"/>
    <n v="6"/>
    <x v="3"/>
    <n v="100"/>
    <x v="19"/>
    <x v="7"/>
    <n v="270.39707067143797"/>
    <s v="cl1-7"/>
    <n v="0.32220000000000004"/>
    <n v="299.48050000000001"/>
    <n v="80978.649923217585"/>
    <n v="26091.32100526071"/>
  </r>
  <r>
    <x v="2"/>
    <n v="28"/>
    <n v="3"/>
    <n v="7"/>
    <x v="3"/>
    <n v="100"/>
    <x v="19"/>
    <x v="3"/>
    <n v="2.07094937434571E-11"/>
    <s v="cl1-6"/>
    <n v="0.31240000000000001"/>
    <n v="269.08449999999999"/>
    <n v="5.5726037692112821E-9"/>
    <n v="1.7408814175016046E-9"/>
  </r>
  <r>
    <x v="2"/>
    <n v="28"/>
    <n v="3"/>
    <n v="7"/>
    <x v="1"/>
    <n v="101"/>
    <x v="17"/>
    <x v="7"/>
    <n v="478.60264430835798"/>
    <s v="cl2-7"/>
    <n v="0.2661"/>
    <n v="337.05049999999994"/>
    <n v="161313.2605654542"/>
    <n v="42925.45863646736"/>
  </r>
  <r>
    <x v="2"/>
    <n v="29"/>
    <n v="3"/>
    <n v="7"/>
    <x v="3"/>
    <n v="103"/>
    <x v="19"/>
    <x v="3"/>
    <n v="251.00028502038299"/>
    <s v="cl1-6"/>
    <n v="0.31240000000000001"/>
    <n v="269.08449999999999"/>
    <n v="67540.286194567248"/>
    <n v="21099.585407182807"/>
  </r>
  <r>
    <x v="2"/>
    <n v="3"/>
    <n v="0"/>
    <n v="3"/>
    <x v="1"/>
    <n v="26"/>
    <x v="3"/>
    <x v="3"/>
    <n v="221.57562600296299"/>
    <s v="cl2-6"/>
    <n v="0.25569999999999998"/>
    <n v="308.142"/>
    <n v="68276.756547805024"/>
    <n v="17458.366649273743"/>
  </r>
  <r>
    <x v="2"/>
    <n v="3"/>
    <n v="0"/>
    <n v="3"/>
    <x v="1"/>
    <n v="26"/>
    <x v="14"/>
    <x v="7"/>
    <n v="813.74939248293697"/>
    <s v="cl2-7"/>
    <n v="0.2661"/>
    <n v="337.05049999999994"/>
    <n v="274274.6396110701"/>
    <n v="72984.481600505751"/>
  </r>
  <r>
    <x v="2"/>
    <n v="3"/>
    <n v="0"/>
    <n v="3"/>
    <x v="2"/>
    <n v="27"/>
    <x v="14"/>
    <x v="7"/>
    <n v="64.674981514099997"/>
    <s v="cl3-7"/>
    <n v="0.2082"/>
    <n v="370.61699999999996"/>
    <n v="23969.647623811197"/>
    <n v="4990.4806352774913"/>
  </r>
  <r>
    <x v="2"/>
    <n v="32"/>
    <n v="1"/>
    <n v="6"/>
    <x v="1"/>
    <n v="113"/>
    <x v="1"/>
    <x v="3"/>
    <n v="4.2873314725428999E-11"/>
    <s v="cl2-6"/>
    <n v="0.25569999999999998"/>
    <n v="308.142"/>
    <n v="1.3211068946123143E-8"/>
    <n v="3.3780703295236872E-9"/>
  </r>
  <r>
    <x v="2"/>
    <n v="32"/>
    <n v="2"/>
    <n v="7"/>
    <x v="3"/>
    <n v="112"/>
    <x v="18"/>
    <x v="3"/>
    <n v="499.999999999983"/>
    <s v="cl1-6"/>
    <n v="0.31240000000000001"/>
    <n v="269.08449999999999"/>
    <n v="134542.24999999543"/>
    <n v="42030.998899998573"/>
  </r>
  <r>
    <x v="2"/>
    <n v="34"/>
    <n v="1"/>
    <n v="7"/>
    <x v="2"/>
    <n v="120"/>
    <x v="1"/>
    <x v="3"/>
    <n v="610.08071051478396"/>
    <s v="cl3-6"/>
    <n v="0.19720000000000001"/>
    <n v="338.52099999999996"/>
    <n v="206525.13220417514"/>
    <n v="40726.756070663345"/>
  </r>
  <r>
    <x v="2"/>
    <n v="35"/>
    <n v="1"/>
    <n v="7"/>
    <x v="1"/>
    <n v="122"/>
    <x v="1"/>
    <x v="3"/>
    <n v="189.91928948521601"/>
    <s v="cl2-6"/>
    <n v="0.25569999999999998"/>
    <n v="308.142"/>
    <n v="58522.109700553432"/>
    <n v="14964.103450431512"/>
  </r>
  <r>
    <x v="2"/>
    <n v="37"/>
    <n v="5"/>
    <n v="6"/>
    <x v="1"/>
    <n v="128"/>
    <x v="16"/>
    <x v="7"/>
    <n v="161.85361323768501"/>
    <s v="cl2-7"/>
    <n v="0.2661"/>
    <n v="337.05049999999994"/>
    <n v="54552.841268568343"/>
    <n v="14516.511061566036"/>
  </r>
  <r>
    <x v="2"/>
    <n v="38"/>
    <n v="5"/>
    <n v="6"/>
    <x v="1"/>
    <n v="131"/>
    <x v="15"/>
    <x v="3"/>
    <n v="159.17887029737599"/>
    <s v="cl2-6"/>
    <n v="0.25569999999999998"/>
    <n v="308.142"/>
    <n v="49049.695451174033"/>
    <n v="12542.007126865199"/>
  </r>
  <r>
    <x v="2"/>
    <n v="38"/>
    <n v="6"/>
    <n v="7"/>
    <x v="1"/>
    <n v="131"/>
    <x v="16"/>
    <x v="3"/>
    <n v="185.09923940455101"/>
    <s v="cl2-6"/>
    <n v="0.25569999999999998"/>
    <n v="308.142"/>
    <n v="57036.849828597158"/>
    <n v="14584.322501172292"/>
  </r>
  <r>
    <x v="2"/>
    <n v="39"/>
    <n v="6"/>
    <n v="7"/>
    <x v="1"/>
    <n v="134"/>
    <x v="16"/>
    <x v="3"/>
    <n v="693.86827706038798"/>
    <s v="cl2-6"/>
    <n v="0.25569999999999998"/>
    <n v="308.142"/>
    <n v="213809.95862994206"/>
    <n v="54671.206421676186"/>
  </r>
  <r>
    <x v="2"/>
    <n v="4"/>
    <n v="0"/>
    <n v="4"/>
    <x v="3"/>
    <n v="28"/>
    <x v="2"/>
    <x v="3"/>
    <n v="270.39707067123902"/>
    <s v="cl1-6"/>
    <n v="0.31240000000000001"/>
    <n v="269.08449999999999"/>
    <n v="72759.66056303501"/>
    <n v="22730.117959892141"/>
  </r>
  <r>
    <x v="2"/>
    <n v="4"/>
    <n v="0"/>
    <n v="4"/>
    <x v="3"/>
    <n v="28"/>
    <x v="3"/>
    <x v="7"/>
    <n v="478.60264430837901"/>
    <s v="cl1-7"/>
    <n v="0.32220000000000004"/>
    <n v="299.48050000000001"/>
    <n v="143332.15921879551"/>
    <n v="46181.621700295917"/>
  </r>
  <r>
    <x v="2"/>
    <n v="4"/>
    <n v="0"/>
    <n v="4"/>
    <x v="1"/>
    <n v="29"/>
    <x v="3"/>
    <x v="7"/>
    <n v="251.00028502038299"/>
    <s v="cl2-7"/>
    <n v="0.2661"/>
    <n v="337.05049999999994"/>
    <n v="84599.771566262585"/>
    <n v="22511.999213782474"/>
  </r>
  <r>
    <x v="2"/>
    <n v="40"/>
    <n v="5"/>
    <n v="7"/>
    <x v="1"/>
    <n v="137"/>
    <x v="16"/>
    <x v="7"/>
    <n v="168.23993738910201"/>
    <s v="cl2-7"/>
    <n v="0.2661"/>
    <n v="337.05049999999994"/>
    <n v="56705.355016965521"/>
    <n v="15089.294970014524"/>
  </r>
  <r>
    <x v="2"/>
    <n v="41"/>
    <n v="4"/>
    <n v="6"/>
    <x v="1"/>
    <n v="140"/>
    <x v="17"/>
    <x v="3"/>
    <n v="658.34666926634304"/>
    <s v="cl2-6"/>
    <n v="0.25569999999999998"/>
    <n v="308.142"/>
    <n v="202864.25936106947"/>
    <n v="51872.391118625463"/>
  </r>
  <r>
    <x v="2"/>
    <n v="41"/>
    <n v="4"/>
    <n v="6"/>
    <x v="2"/>
    <n v="141"/>
    <x v="17"/>
    <x v="3"/>
    <n v="1.8551623464379E-10"/>
    <s v="cl3-6"/>
    <n v="0.19720000000000001"/>
    <n v="338.52099999999996"/>
    <n v="6.2801141267850429E-8"/>
    <n v="1.2384385058020105E-8"/>
  </r>
  <r>
    <x v="2"/>
    <n v="41"/>
    <n v="5"/>
    <n v="7"/>
    <x v="2"/>
    <n v="141"/>
    <x v="15"/>
    <x v="3"/>
    <n v="473.41339334445303"/>
    <s v="cl3-6"/>
    <n v="0.19720000000000001"/>
    <n v="338.52099999999996"/>
    <n v="160260.37532835756"/>
    <n v="31603.346014752111"/>
  </r>
  <r>
    <x v="2"/>
    <n v="44"/>
    <n v="3"/>
    <n v="6"/>
    <x v="1"/>
    <n v="149"/>
    <x v="19"/>
    <x v="3"/>
    <n v="1262.8226731965201"/>
    <s v="cl2-6"/>
    <n v="0.25569999999999998"/>
    <n v="308.142"/>
    <n v="389128.70416412211"/>
    <n v="99500.209654766019"/>
  </r>
  <r>
    <x v="2"/>
    <n v="45"/>
    <n v="4"/>
    <n v="7"/>
    <x v="1"/>
    <n v="152"/>
    <x v="17"/>
    <x v="3"/>
    <n v="437.17732680347598"/>
    <s v="cl2-6"/>
    <n v="0.25569999999999998"/>
    <n v="308.142"/>
    <n v="134712.69583587669"/>
    <n v="34446.036325233668"/>
  </r>
  <r>
    <x v="2"/>
    <n v="46"/>
    <n v="2"/>
    <n v="6"/>
    <x v="1"/>
    <n v="155"/>
    <x v="19"/>
    <x v="7"/>
    <n v="436.63009600669801"/>
    <s v="cl2-7"/>
    <n v="0.2661"/>
    <n v="337.05049999999994"/>
    <n v="147166.39217410554"/>
    <n v="39160.976957529485"/>
  </r>
  <r>
    <x v="2"/>
    <n v="46"/>
    <n v="2"/>
    <n v="6"/>
    <x v="2"/>
    <n v="156"/>
    <x v="18"/>
    <x v="3"/>
    <n v="122.17590039320601"/>
    <s v="cl3-6"/>
    <n v="0.19720000000000001"/>
    <n v="338.52099999999996"/>
    <n v="41359.107977008483"/>
    <n v="8156.0160930660741"/>
  </r>
  <r>
    <x v="2"/>
    <n v="46"/>
    <n v="3"/>
    <n v="7"/>
    <x v="1"/>
    <n v="155"/>
    <x v="17"/>
    <x v="7"/>
    <n v="1.63209158738596E-12"/>
    <s v="cl2-7"/>
    <n v="0.2661"/>
    <n v="337.05049999999994"/>
    <n v="5.5009728557423147E-10"/>
    <n v="1.4638088769130298E-10"/>
  </r>
  <r>
    <x v="2"/>
    <n v="47"/>
    <n v="2"/>
    <n v="6"/>
    <x v="1"/>
    <n v="158"/>
    <x v="18"/>
    <x v="3"/>
    <n v="802.53284354083496"/>
    <s v="cl2-6"/>
    <n v="0.25569999999999998"/>
    <n v="308.142"/>
    <n v="247294.07547435997"/>
    <n v="63233.095098793841"/>
  </r>
  <r>
    <x v="2"/>
    <n v="47"/>
    <n v="2"/>
    <n v="6"/>
    <x v="2"/>
    <n v="159"/>
    <x v="19"/>
    <x v="7"/>
    <n v="1.6184200321165301E-10"/>
    <s v="cl3-7"/>
    <n v="0.2082"/>
    <n v="370.61699999999996"/>
    <n v="5.9981397704293202E-8"/>
    <n v="1.2488127002033843E-8"/>
  </r>
  <r>
    <x v="2"/>
    <n v="48"/>
    <n v="2"/>
    <n v="6"/>
    <x v="3"/>
    <n v="160"/>
    <x v="18"/>
    <x v="3"/>
    <n v="38.6611600590983"/>
    <s v="cl1-6"/>
    <n v="0.31240000000000001"/>
    <n v="269.08449999999999"/>
    <n v="10403.118923922437"/>
    <n v="3249.9343518333694"/>
  </r>
  <r>
    <x v="2"/>
    <n v="5"/>
    <n v="0"/>
    <n v="5"/>
    <x v="1"/>
    <n v="32"/>
    <x v="8"/>
    <x v="3"/>
    <n v="4.2873314725428999E-11"/>
    <s v="cl2-6"/>
    <n v="0.25569999999999998"/>
    <n v="308.142"/>
    <n v="1.3211068946123143E-8"/>
    <n v="3.3780703295236872E-9"/>
  </r>
  <r>
    <x v="2"/>
    <n v="5"/>
    <n v="0"/>
    <n v="5"/>
    <x v="1"/>
    <n v="32"/>
    <x v="2"/>
    <x v="7"/>
    <n v="499.999999999983"/>
    <s v="cl2-7"/>
    <n v="0.2661"/>
    <n v="337.05049999999994"/>
    <n v="168525.24999999424"/>
    <n v="44844.569024998469"/>
  </r>
  <r>
    <x v="2"/>
    <n v="50"/>
    <n v="1"/>
    <n v="6"/>
    <x v="3"/>
    <n v="166"/>
    <x v="1"/>
    <x v="3"/>
    <n v="715.08309333086595"/>
    <s v="cl1-6"/>
    <n v="0.31240000000000001"/>
    <n v="269.08449999999999"/>
    <n v="192417.77662738939"/>
    <n v="60111.31341839645"/>
  </r>
  <r>
    <x v="2"/>
    <n v="51"/>
    <n v="1"/>
    <n v="6"/>
    <x v="2"/>
    <n v="171"/>
    <x v="1"/>
    <x v="3"/>
    <n v="34.9169066691342"/>
    <s v="cl3-6"/>
    <n v="0.19720000000000001"/>
    <n v="338.52099999999996"/>
    <n v="11820.106162541977"/>
    <n v="2330.9249352532779"/>
  </r>
  <r>
    <x v="2"/>
    <n v="53"/>
    <n v="1"/>
    <n v="7"/>
    <x v="2"/>
    <n v="177"/>
    <x v="1"/>
    <x v="3"/>
    <n v="296.78901648495503"/>
    <s v="cl3-6"/>
    <n v="0.19720000000000001"/>
    <n v="338.52099999999996"/>
    <n v="100469.31464950345"/>
    <n v="19812.548848882081"/>
  </r>
  <r>
    <x v="2"/>
    <n v="54"/>
    <n v="1"/>
    <n v="7"/>
    <x v="1"/>
    <n v="179"/>
    <x v="1"/>
    <x v="3"/>
    <n v="353.21098351504497"/>
    <s v="cl2-6"/>
    <n v="0.25569999999999998"/>
    <n v="308.142"/>
    <n v="108839.13888229299"/>
    <n v="27830.167812202315"/>
  </r>
  <r>
    <x v="2"/>
    <n v="55"/>
    <n v="6"/>
    <n v="7"/>
    <x v="3"/>
    <n v="181"/>
    <x v="9"/>
    <x v="7"/>
    <n v="362.22208796007499"/>
    <s v="cl1-7"/>
    <n v="0.32220000000000004"/>
    <n v="299.48050000000001"/>
    <n v="108478.45201332725"/>
    <n v="34951.757238694045"/>
  </r>
  <r>
    <x v="2"/>
    <n v="56"/>
    <n v="6"/>
    <n v="7"/>
    <x v="1"/>
    <n v="185"/>
    <x v="16"/>
    <x v="3"/>
    <n v="766.79407818451398"/>
    <s v="cl2-6"/>
    <n v="0.25569999999999998"/>
    <n v="308.142"/>
    <n v="236281.46083993249"/>
    <n v="60417.169536770736"/>
  </r>
  <r>
    <x v="2"/>
    <n v="57"/>
    <n v="5"/>
    <n v="6"/>
    <x v="3"/>
    <n v="187"/>
    <x v="15"/>
    <x v="3"/>
    <n v="543.13317076030398"/>
    <s v="cl1-6"/>
    <n v="0.31240000000000001"/>
    <n v="269.08449999999999"/>
    <n v="146148.71768745102"/>
    <n v="45656.859405559699"/>
  </r>
  <r>
    <x v="2"/>
    <n v="57"/>
    <n v="5"/>
    <n v="6"/>
    <x v="1"/>
    <n v="188"/>
    <x v="15"/>
    <x v="3"/>
    <n v="449.99007174811999"/>
    <s v="cl2-6"/>
    <n v="0.25569999999999998"/>
    <n v="308.142"/>
    <n v="138660.8406886092"/>
    <n v="35455.576964077365"/>
  </r>
  <r>
    <x v="2"/>
    <n v="57"/>
    <n v="6"/>
    <n v="7"/>
    <x v="3"/>
    <n v="187"/>
    <x v="16"/>
    <x v="3"/>
    <n v="77.860591346988002"/>
    <s v="cl1-6"/>
    <n v="0.31240000000000001"/>
    <n v="269.08449999999999"/>
    <n v="20951.078292308594"/>
    <n v="6545.1168585172045"/>
  </r>
  <r>
    <x v="2"/>
    <n v="58"/>
    <n v="4"/>
    <n v="6"/>
    <x v="1"/>
    <n v="191"/>
    <x v="17"/>
    <x v="3"/>
    <n v="1.06498862576838E-12"/>
    <s v="cl2-6"/>
    <n v="0.25569999999999998"/>
    <n v="308.142"/>
    <n v="3.2816772512152014E-10"/>
    <n v="8.3912487313572698E-11"/>
  </r>
  <r>
    <x v="2"/>
    <n v="58"/>
    <n v="4"/>
    <n v="6"/>
    <x v="1"/>
    <n v="191"/>
    <x v="15"/>
    <x v="7"/>
    <n v="627.08203573725405"/>
    <s v="cl2-7"/>
    <n v="0.2661"/>
    <n v="337.05049999999994"/>
    <n v="211358.31368625929"/>
    <n v="56242.447271913603"/>
  </r>
  <r>
    <x v="2"/>
    <n v="59"/>
    <n v="4"/>
    <n v="6"/>
    <x v="2"/>
    <n v="195"/>
    <x v="17"/>
    <x v="3"/>
    <n v="188.11545229536699"/>
    <s v="cl3-6"/>
    <n v="0.19720000000000001"/>
    <n v="338.52099999999996"/>
    <n v="63681.031026479919"/>
    <n v="12557.899318421842"/>
  </r>
  <r>
    <x v="2"/>
    <n v="59"/>
    <n v="5"/>
    <n v="7"/>
    <x v="1"/>
    <n v="194"/>
    <x v="15"/>
    <x v="3"/>
    <n v="415.108708756581"/>
    <s v="cl2-6"/>
    <n v="0.25569999999999998"/>
    <n v="308.142"/>
    <n v="127912.42773367038"/>
    <n v="32707.207771499514"/>
  </r>
  <r>
    <x v="2"/>
    <n v="6"/>
    <n v="0"/>
    <n v="6"/>
    <x v="3"/>
    <n v="34"/>
    <x v="8"/>
    <x v="7"/>
    <n v="610.08071051478396"/>
    <s v="cl1-7"/>
    <n v="0.32220000000000004"/>
    <n v="299.48050000000001"/>
    <n v="182707.27622532277"/>
    <n v="58868.284399799006"/>
  </r>
  <r>
    <x v="2"/>
    <n v="6"/>
    <n v="0"/>
    <n v="6"/>
    <x v="1"/>
    <n v="35"/>
    <x v="8"/>
    <x v="7"/>
    <n v="189.91928948521601"/>
    <s v="cl2-7"/>
    <n v="0.2661"/>
    <n v="337.05049999999994"/>
    <n v="64012.39148063679"/>
    <n v="17033.697372997449"/>
  </r>
  <r>
    <x v="2"/>
    <n v="60"/>
    <n v="4"/>
    <n v="6"/>
    <x v="1"/>
    <n v="197"/>
    <x v="17"/>
    <x v="3"/>
    <n v="669.69380321079598"/>
    <s v="cl2-6"/>
    <n v="0.25569999999999998"/>
    <n v="308.142"/>
    <n v="206360.78790898109"/>
    <n v="52766.453468326465"/>
  </r>
  <r>
    <x v="2"/>
    <n v="61"/>
    <n v="3"/>
    <n v="6"/>
    <x v="3"/>
    <n v="199"/>
    <x v="17"/>
    <x v="7"/>
    <n v="218.15517317760899"/>
    <s v="cl1-7"/>
    <n v="0.32220000000000004"/>
    <n v="299.48050000000001"/>
    <n v="65333.22034081693"/>
    <n v="21050.363593811217"/>
  </r>
  <r>
    <x v="2"/>
    <n v="62"/>
    <n v="3"/>
    <n v="6"/>
    <x v="1"/>
    <n v="203"/>
    <x v="19"/>
    <x v="3"/>
    <n v="142.40047718788901"/>
    <s v="cl2-6"/>
    <n v="0.25569999999999998"/>
    <n v="308.142"/>
    <n v="43879.567841630495"/>
    <n v="11220.005497104918"/>
  </r>
  <r>
    <x v="2"/>
    <n v="62"/>
    <n v="4"/>
    <n v="7"/>
    <x v="1"/>
    <n v="203"/>
    <x v="17"/>
    <x v="3"/>
    <n v="112.846370864333"/>
    <s v="cl2-6"/>
    <n v="0.25569999999999998"/>
    <n v="308.142"/>
    <n v="34772.706410877297"/>
    <n v="8891.3810292613252"/>
  </r>
  <r>
    <x v="2"/>
    <n v="63"/>
    <n v="3"/>
    <n v="6"/>
    <x v="1"/>
    <n v="206"/>
    <x v="17"/>
    <x v="7"/>
    <n v="88.763221119772098"/>
    <s v="cl2-7"/>
    <n v="0.2661"/>
    <n v="337.05049999999994"/>
    <n v="29917.688060029741"/>
    <n v="7961.0967927739139"/>
  </r>
  <r>
    <x v="2"/>
    <n v="63"/>
    <n v="3"/>
    <n v="6"/>
    <x v="1"/>
    <n v="206"/>
    <x v="19"/>
    <x v="3"/>
    <n v="753.37377821291795"/>
    <s v="cl2-6"/>
    <n v="0.25569999999999998"/>
    <n v="308.142"/>
    <n v="232146.10276608495"/>
    <n v="59359.75847728792"/>
  </r>
  <r>
    <x v="2"/>
    <n v="63"/>
    <n v="3"/>
    <n v="6"/>
    <x v="2"/>
    <n v="207"/>
    <x v="19"/>
    <x v="3"/>
    <n v="584.46097943747895"/>
    <s v="cl3-6"/>
    <n v="0.19720000000000001"/>
    <n v="338.52099999999996"/>
    <n v="197852.31522015479"/>
    <n v="39016.476561414529"/>
  </r>
  <r>
    <x v="2"/>
    <n v="64"/>
    <n v="2"/>
    <n v="6"/>
    <x v="3"/>
    <n v="208"/>
    <x v="18"/>
    <x v="3"/>
    <n v="152.47169041779401"/>
    <s v="cl1-6"/>
    <n v="0.31240000000000001"/>
    <n v="269.08449999999999"/>
    <n v="41027.76858022689"/>
    <n v="12817.074904462881"/>
  </r>
  <r>
    <x v="2"/>
    <n v="65"/>
    <n v="2"/>
    <n v="6"/>
    <x v="2"/>
    <n v="213"/>
    <x v="18"/>
    <x v="3"/>
    <n v="199.706405585532"/>
    <s v="cl3-6"/>
    <n v="0.19720000000000001"/>
    <n v="338.52099999999996"/>
    <n v="67604.812125219862"/>
    <n v="13331.668951093359"/>
  </r>
  <r>
    <x v="2"/>
    <n v="66"/>
    <n v="2"/>
    <n v="6"/>
    <x v="1"/>
    <n v="215"/>
    <x v="18"/>
    <x v="3"/>
    <n v="798.42081573269797"/>
    <s v="cl2-6"/>
    <n v="0.25569999999999998"/>
    <n v="308.142"/>
    <n v="246026.98700150501"/>
    <n v="62909.100576284829"/>
  </r>
  <r>
    <x v="2"/>
    <n v="66"/>
    <n v="2"/>
    <n v="6"/>
    <x v="2"/>
    <n v="216"/>
    <x v="18"/>
    <x v="3"/>
    <n v="649.40108826410801"/>
    <s v="cl3-6"/>
    <n v="0.19720000000000001"/>
    <n v="338.52099999999996"/>
    <n v="219835.90580025408"/>
    <n v="43351.640623810104"/>
  </r>
  <r>
    <x v="2"/>
    <n v="67"/>
    <n v="2"/>
    <n v="7"/>
    <x v="3"/>
    <n v="217"/>
    <x v="18"/>
    <x v="3"/>
    <n v="1.1380286103191801E-10"/>
    <s v="cl1-6"/>
    <n v="0.31240000000000001"/>
    <n v="269.08449999999999"/>
    <n v="3.0622585959343143E-8"/>
    <n v="9.5664958536987972E-9"/>
  </r>
  <r>
    <x v="2"/>
    <n v="69"/>
    <n v="1"/>
    <n v="6"/>
    <x v="1"/>
    <n v="224"/>
    <x v="1"/>
    <x v="3"/>
    <n v="900.00000000000398"/>
    <s v="cl2-6"/>
    <n v="0.25569999999999998"/>
    <n v="308.142"/>
    <n v="277327.80000000121"/>
    <n v="70912.718460000309"/>
  </r>
  <r>
    <x v="2"/>
    <n v="7"/>
    <n v="0"/>
    <n v="1"/>
    <x v="3"/>
    <n v="37"/>
    <x v="10"/>
    <x v="3"/>
    <n v="161.85361323768501"/>
    <s v="cl1-6"/>
    <n v="0.31240000000000001"/>
    <n v="269.08449999999999"/>
    <n v="43552.298591255851"/>
    <n v="13605.738079908328"/>
  </r>
  <r>
    <x v="2"/>
    <n v="7"/>
    <n v="0"/>
    <n v="1"/>
    <x v="1"/>
    <n v="38"/>
    <x v="10"/>
    <x v="3"/>
    <n v="159.17887029737599"/>
    <s v="cl2-6"/>
    <n v="0.25569999999999998"/>
    <n v="308.142"/>
    <n v="49049.695451174033"/>
    <n v="12542.007126865199"/>
  </r>
  <r>
    <x v="2"/>
    <n v="7"/>
    <n v="0"/>
    <n v="1"/>
    <x v="1"/>
    <n v="38"/>
    <x v="11"/>
    <x v="7"/>
    <n v="185.09923940455101"/>
    <s v="cl2-7"/>
    <n v="0.2661"/>
    <n v="337.05049999999994"/>
    <n v="62387.791190923614"/>
    <n v="16601.391235904772"/>
  </r>
  <r>
    <x v="2"/>
    <n v="7"/>
    <n v="0"/>
    <n v="1"/>
    <x v="2"/>
    <n v="39"/>
    <x v="11"/>
    <x v="7"/>
    <n v="693.86827706038798"/>
    <s v="cl3-7"/>
    <n v="0.2082"/>
    <n v="370.61699999999996"/>
    <n v="257159.37923928979"/>
    <n v="53540.582757620134"/>
  </r>
  <r>
    <x v="2"/>
    <n v="70"/>
    <n v="1"/>
    <n v="7"/>
    <x v="1"/>
    <n v="227"/>
    <x v="1"/>
    <x v="3"/>
    <n v="105.002382816138"/>
    <s v="cl2-6"/>
    <n v="0.25569999999999998"/>
    <n v="308.142"/>
    <n v="32355.644245730393"/>
    <n v="8273.3382336332616"/>
  </r>
  <r>
    <x v="2"/>
    <n v="70"/>
    <n v="1"/>
    <n v="7"/>
    <x v="1"/>
    <n v="227"/>
    <x v="18"/>
    <x v="7"/>
    <n v="331.47765841704"/>
    <s v="cl2-7"/>
    <n v="0.2661"/>
    <n v="337.05049999999994"/>
    <n v="111724.71050829253"/>
    <n v="29729.945466256639"/>
  </r>
  <r>
    <x v="2"/>
    <n v="72"/>
    <n v="1"/>
    <n v="7"/>
    <x v="2"/>
    <n v="234"/>
    <x v="1"/>
    <x v="3"/>
    <n v="363.51995876682201"/>
    <s v="cl3-6"/>
    <n v="0.19720000000000001"/>
    <n v="338.52099999999996"/>
    <n v="123059.13996170335"/>
    <n v="24267.2624004479"/>
  </r>
  <r>
    <x v="2"/>
    <n v="74"/>
    <n v="12"/>
    <n v="6"/>
    <x v="1"/>
    <n v="239"/>
    <x v="13"/>
    <x v="3"/>
    <n v="13.0896148646722"/>
    <s v="cl2-6"/>
    <n v="0.25569999999999998"/>
    <n v="308.142"/>
    <n v="4033.4601036298209"/>
    <n v="1031.3557484981452"/>
  </r>
  <r>
    <x v="2"/>
    <n v="76"/>
    <n v="12"/>
    <n v="6"/>
    <x v="3"/>
    <n v="244"/>
    <x v="12"/>
    <x v="7"/>
    <n v="486.91038513655701"/>
    <s v="cl1-7"/>
    <n v="0.32220000000000004"/>
    <n v="299.48050000000001"/>
    <n v="145820.16559588865"/>
    <n v="46983.257354995338"/>
  </r>
  <r>
    <x v="2"/>
    <n v="8"/>
    <n v="0"/>
    <n v="2"/>
    <x v="3"/>
    <n v="40"/>
    <x v="10"/>
    <x v="7"/>
    <n v="168.23993738910201"/>
    <s v="cl1-7"/>
    <n v="0.32220000000000004"/>
    <n v="299.48050000000001"/>
    <n v="50384.580569256963"/>
    <n v="16233.911859414597"/>
  </r>
  <r>
    <x v="2"/>
    <n v="8"/>
    <n v="0"/>
    <n v="2"/>
    <x v="1"/>
    <n v="41"/>
    <x v="14"/>
    <x v="3"/>
    <n v="658.34666926652903"/>
    <s v="cl2-6"/>
    <n v="0.25569999999999998"/>
    <n v="308.142"/>
    <n v="202864.25936112678"/>
    <n v="51872.391118640116"/>
  </r>
  <r>
    <x v="2"/>
    <n v="8"/>
    <n v="0"/>
    <n v="2"/>
    <x v="1"/>
    <n v="41"/>
    <x v="10"/>
    <x v="7"/>
    <n v="473.41339334445399"/>
    <s v="cl2-7"/>
    <n v="0.2661"/>
    <n v="337.05049999999994"/>
    <n v="159564.22093344486"/>
    <n v="42460.039190389674"/>
  </r>
  <r>
    <x v="2"/>
    <n v="83"/>
    <n v="10"/>
    <n v="6"/>
    <x v="3"/>
    <n v="265"/>
    <x v="7"/>
    <x v="7"/>
    <n v="4.0900103972806697E-14"/>
    <s v="cl1-7"/>
    <n v="0.32220000000000004"/>
    <n v="299.48050000000001"/>
    <n v="1.2248783587828136E-11"/>
    <n v="3.9465580719982264E-12"/>
  </r>
  <r>
    <x v="2"/>
    <n v="84"/>
    <n v="12"/>
    <n v="6"/>
    <x v="3"/>
    <n v="268"/>
    <x v="12"/>
    <x v="7"/>
    <n v="222.51938408965"/>
    <s v="cl1-7"/>
    <n v="0.32220000000000004"/>
    <n v="299.48050000000001"/>
    <n v="66640.216406860432"/>
    <n v="21471.477726290435"/>
  </r>
  <r>
    <x v="2"/>
    <n v="86"/>
    <n v="11"/>
    <n v="6"/>
    <x v="3"/>
    <n v="274"/>
    <x v="13"/>
    <x v="7"/>
    <n v="550.96980840783601"/>
    <s v="cl1-7"/>
    <n v="0.32220000000000004"/>
    <n v="299.48050000000001"/>
    <n v="165004.71370688293"/>
    <n v="53164.518756357691"/>
  </r>
  <r>
    <x v="2"/>
    <n v="87"/>
    <n v="10"/>
    <n v="6"/>
    <x v="3"/>
    <n v="277"/>
    <x v="7"/>
    <x v="7"/>
    <n v="3.24298265332189"/>
    <s v="cl1-7"/>
    <n v="0.32220000000000004"/>
    <n v="299.48050000000001"/>
    <n v="971.21006650816628"/>
    <n v="312.92388342893122"/>
  </r>
  <r>
    <x v="2"/>
    <n v="88"/>
    <n v="11"/>
    <n v="6"/>
    <x v="1"/>
    <n v="281"/>
    <x v="13"/>
    <x v="7"/>
    <n v="19.7151549295351"/>
    <s v="cl2-7"/>
    <n v="0.2661"/>
    <n v="337.05049999999994"/>
    <n v="6645.0028265772689"/>
    <n v="1768.2352521522112"/>
  </r>
  <r>
    <x v="2"/>
    <n v="9"/>
    <n v="0"/>
    <n v="3"/>
    <x v="1"/>
    <n v="44"/>
    <x v="3"/>
    <x v="3"/>
    <n v="1262.8226731965201"/>
    <s v="cl2-6"/>
    <n v="0.25569999999999998"/>
    <n v="308.142"/>
    <n v="389128.70416412211"/>
    <n v="99500.209654766019"/>
  </r>
  <r>
    <x v="2"/>
    <n v="9"/>
    <n v="0"/>
    <n v="3"/>
    <x v="2"/>
    <n v="45"/>
    <x v="14"/>
    <x v="7"/>
    <n v="437.17732680347598"/>
    <s v="cl3-7"/>
    <n v="0.2082"/>
    <n v="370.61699999999996"/>
    <n v="162025.34932792385"/>
    <n v="33733.677730073745"/>
  </r>
  <r>
    <x v="2"/>
    <n v="90"/>
    <n v="10"/>
    <n v="6"/>
    <x v="1"/>
    <n v="287"/>
    <x v="7"/>
    <x v="7"/>
    <n v="1.8867570050004E-11"/>
    <s v="cl2-7"/>
    <n v="0.2661"/>
    <n v="337.05049999999994"/>
    <n v="6.3593239191388723E-9"/>
    <n v="1.6922160948828539E-9"/>
  </r>
  <r>
    <x v="2"/>
    <n v="90"/>
    <n v="12"/>
    <n v="6"/>
    <x v="3"/>
    <n v="286"/>
    <x v="12"/>
    <x v="7"/>
    <n v="203.552669920358"/>
    <s v="cl1-7"/>
    <n v="0.32220000000000004"/>
    <n v="299.48050000000001"/>
    <n v="60960.055364083775"/>
    <n v="19641.329838307796"/>
  </r>
  <r>
    <x v="2"/>
    <n v="94"/>
    <n v="10"/>
    <n v="6"/>
    <x v="1"/>
    <n v="299"/>
    <x v="7"/>
    <x v="7"/>
    <n v="479.09294593787899"/>
    <s v="cl2-7"/>
    <n v="0.2661"/>
    <n v="337.05049999999994"/>
    <n v="161478.51697483505"/>
    <n v="42969.433367003607"/>
  </r>
  <r>
    <x v="2"/>
    <n v="94"/>
    <n v="9"/>
    <n v="6"/>
    <x v="3"/>
    <n v="298"/>
    <x v="6"/>
    <x v="7"/>
    <n v="100.622209737346"/>
    <s v="cl1-7"/>
    <n v="0.32220000000000004"/>
    <n v="299.48050000000001"/>
    <n v="30134.389683245248"/>
    <n v="9709.3003559416211"/>
  </r>
  <r>
    <x v="2"/>
    <n v="95"/>
    <n v="9"/>
    <n v="6"/>
    <x v="3"/>
    <n v="301"/>
    <x v="5"/>
    <x v="3"/>
    <n v="120.953416265618"/>
    <s v="cl1-6"/>
    <n v="0.31240000000000001"/>
    <n v="269.08449999999999"/>
    <n v="32546.689539125688"/>
    <n v="10167.585812022864"/>
  </r>
  <r>
    <x v="2"/>
    <n v="96"/>
    <n v="10"/>
    <n v="6"/>
    <x v="3"/>
    <n v="304"/>
    <x v="7"/>
    <x v="7"/>
    <n v="334.656446545064"/>
    <s v="cl1-7"/>
    <n v="0.32220000000000004"/>
    <n v="299.48050000000001"/>
    <n v="100223.07993953903"/>
    <n v="32291.876356519486"/>
  </r>
  <r>
    <x v="2"/>
    <n v="97"/>
    <n v="11"/>
    <n v="6"/>
    <x v="2"/>
    <n v="309"/>
    <x v="13"/>
    <x v="7"/>
    <n v="64.674981514099997"/>
    <s v="cl3-7"/>
    <n v="0.2082"/>
    <n v="370.61699999999996"/>
    <n v="23969.647623811197"/>
    <n v="4990.48063527749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9856E7-428B-40D3-A934-B9E2B9B38A18}"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1">
  <location ref="F3:I23" firstHeaderRow="1" firstDataRow="2" firstDataCol="1" rowPageCount="1" colPageCount="1"/>
  <pivotFields count="4">
    <pivotField axis="axisPage" multipleItemSelectionAllowed="1" showAll="0">
      <items count="4">
        <item h="1" x="0"/>
        <item h="1" x="1"/>
        <item x="2"/>
        <item t="default"/>
      </items>
    </pivotField>
    <pivotField axis="axisRow" showAll="0">
      <items count="20">
        <item x="0"/>
        <item x="1"/>
        <item x="2"/>
        <item x="3"/>
        <item x="4"/>
        <item x="5"/>
        <item x="6"/>
        <item x="7"/>
        <item x="8"/>
        <item x="9"/>
        <item x="10"/>
        <item x="11"/>
        <item x="12"/>
        <item x="13"/>
        <item x="14"/>
        <item x="15"/>
        <item x="16"/>
        <item x="17"/>
        <item x="18"/>
        <item t="default"/>
      </items>
    </pivotField>
    <pivotField axis="axisCol" showAll="0">
      <items count="4">
        <item x="0"/>
        <item x="1"/>
        <item x="2"/>
        <item t="default"/>
      </items>
    </pivotField>
    <pivotField dataField="1" showAll="0"/>
  </pivotFields>
  <rowFields count="1">
    <field x="1"/>
  </rowFields>
  <rowItems count="19">
    <i>
      <x/>
    </i>
    <i>
      <x v="1"/>
    </i>
    <i>
      <x v="2"/>
    </i>
    <i>
      <x v="3"/>
    </i>
    <i>
      <x v="4"/>
    </i>
    <i>
      <x v="5"/>
    </i>
    <i>
      <x v="6"/>
    </i>
    <i>
      <x v="7"/>
    </i>
    <i>
      <x v="8"/>
    </i>
    <i>
      <x v="9"/>
    </i>
    <i>
      <x v="10"/>
    </i>
    <i>
      <x v="11"/>
    </i>
    <i>
      <x v="12"/>
    </i>
    <i>
      <x v="13"/>
    </i>
    <i>
      <x v="14"/>
    </i>
    <i>
      <x v="15"/>
    </i>
    <i>
      <x v="16"/>
    </i>
    <i>
      <x v="17"/>
    </i>
    <i>
      <x v="18"/>
    </i>
  </rowItems>
  <colFields count="1">
    <field x="2"/>
  </colFields>
  <colItems count="3">
    <i>
      <x/>
    </i>
    <i>
      <x v="1"/>
    </i>
    <i>
      <x v="2"/>
    </i>
  </colItems>
  <pageFields count="1">
    <pageField fld="0" hier="-1"/>
  </pageFields>
  <dataFields count="1">
    <dataField name="Sum of production" fld="3" baseField="0" baseItem="0" numFmtId="170"/>
  </dataFields>
  <formats count="1">
    <format dxfId="7">
      <pivotArea outline="0" collapsedLevelsAreSubtotals="1" fieldPosition="0"/>
    </format>
  </formats>
  <chartFormats count="3">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F4012B-E27F-4452-A371-A999EDAF9E41}" name="PivotTable2"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0">
  <location ref="P4:S24" firstHeaderRow="1" firstDataRow="2" firstDataCol="1" rowPageCount="1" colPageCount="1"/>
  <pivotFields count="14">
    <pivotField axis="axisPage" multipleItemSelectionAllowed="1" showAll="0">
      <items count="4">
        <item h="1" x="0"/>
        <item h="1" x="1"/>
        <item x="2"/>
        <item t="default"/>
      </items>
    </pivotField>
    <pivotField showAll="0"/>
    <pivotField showAll="0"/>
    <pivotField showAll="0"/>
    <pivotField showAll="0">
      <items count="5">
        <item x="3"/>
        <item x="1"/>
        <item x="2"/>
        <item h="1" x="0"/>
        <item t="default"/>
      </items>
    </pivotField>
    <pivotField showAll="0"/>
    <pivotField axis="axisRow" showAll="0">
      <items count="21">
        <item x="0"/>
        <item x="8"/>
        <item x="2"/>
        <item x="3"/>
        <item x="14"/>
        <item x="10"/>
        <item x="11"/>
        <item x="1"/>
        <item x="18"/>
        <item x="19"/>
        <item x="17"/>
        <item x="15"/>
        <item x="16"/>
        <item x="9"/>
        <item x="4"/>
        <item x="5"/>
        <item x="6"/>
        <item x="7"/>
        <item x="13"/>
        <item x="12"/>
        <item t="default"/>
      </items>
    </pivotField>
    <pivotField axis="axisCol" showAll="0">
      <items count="9">
        <item h="1" x="0"/>
        <item h="1" x="4"/>
        <item h="1" x="5"/>
        <item h="1" x="1"/>
        <item h="1" x="2"/>
        <item x="3"/>
        <item x="7"/>
        <item x="6"/>
        <item t="default"/>
      </items>
    </pivotField>
    <pivotField showAll="0"/>
    <pivotField showAll="0"/>
    <pivotField numFmtId="11" showAll="0"/>
    <pivotField numFmtId="11" showAll="0"/>
    <pivotField dataField="1" numFmtId="11" showAll="0"/>
    <pivotField numFmtId="170" showAll="0"/>
  </pivotFields>
  <rowFields count="1">
    <field x="6"/>
  </rowFields>
  <rowItems count="19">
    <i>
      <x v="1"/>
    </i>
    <i>
      <x v="2"/>
    </i>
    <i>
      <x v="3"/>
    </i>
    <i>
      <x v="4"/>
    </i>
    <i>
      <x v="5"/>
    </i>
    <i>
      <x v="6"/>
    </i>
    <i>
      <x v="7"/>
    </i>
    <i>
      <x v="8"/>
    </i>
    <i>
      <x v="9"/>
    </i>
    <i>
      <x v="10"/>
    </i>
    <i>
      <x v="11"/>
    </i>
    <i>
      <x v="12"/>
    </i>
    <i>
      <x v="13"/>
    </i>
    <i>
      <x v="14"/>
    </i>
    <i>
      <x v="15"/>
    </i>
    <i>
      <x v="16"/>
    </i>
    <i>
      <x v="17"/>
    </i>
    <i>
      <x v="18"/>
    </i>
    <i>
      <x v="19"/>
    </i>
  </rowItems>
  <colFields count="1">
    <field x="7"/>
  </colFields>
  <colItems count="3">
    <i>
      <x v="5"/>
    </i>
    <i>
      <x v="6"/>
    </i>
    <i>
      <x v="7"/>
    </i>
  </colItems>
  <pageFields count="1">
    <pageField fld="0" hier="-1"/>
  </pageFields>
  <dataFields count="1">
    <dataField name="Sum of Production" fld="12" baseField="0" baseItem="0"/>
  </dataFields>
  <formats count="3">
    <format dxfId="6">
      <pivotArea outline="0" collapsedLevelsAreSubtotals="1" fieldPosition="0"/>
    </format>
    <format dxfId="5">
      <pivotArea outline="0" collapsedLevelsAreSubtotals="1" fieldPosition="0">
        <references count="1">
          <reference field="7" count="1" selected="0">
            <x v="5"/>
          </reference>
        </references>
      </pivotArea>
    </format>
    <format dxfId="4">
      <pivotArea dataOnly="0" labelOnly="1" fieldPosition="0">
        <references count="1">
          <reference field="6" count="0"/>
        </references>
      </pivotArea>
    </format>
  </formats>
  <chartFormats count="7">
    <chartFormat chart="1" format="4" series="1">
      <pivotArea type="data" outline="0" fieldPosition="0">
        <references count="1">
          <reference field="7" count="1" selected="0">
            <x v="5"/>
          </reference>
        </references>
      </pivotArea>
    </chartFormat>
    <chartFormat chart="1" format="5" series="1">
      <pivotArea type="data" outline="0" fieldPosition="0">
        <references count="1">
          <reference field="7" count="1" selected="0">
            <x v="6"/>
          </reference>
        </references>
      </pivotArea>
    </chartFormat>
    <chartFormat chart="1" format="6" series="1">
      <pivotArea type="data" outline="0" fieldPosition="0">
        <references count="1">
          <reference field="7" count="1" selected="0">
            <x v="7"/>
          </reference>
        </references>
      </pivotArea>
    </chartFormat>
    <chartFormat chart="1" format="7" series="1">
      <pivotArea type="data" outline="0" fieldPosition="0">
        <references count="1">
          <reference field="4294967294" count="1" selected="0">
            <x v="0"/>
          </reference>
        </references>
      </pivotArea>
    </chartFormat>
    <chartFormat chart="1" format="8" series="1">
      <pivotArea type="data" outline="0" fieldPosition="0">
        <references count="2">
          <reference field="4294967294" count="1" selected="0">
            <x v="0"/>
          </reference>
          <reference field="7" count="1" selected="0">
            <x v="6"/>
          </reference>
        </references>
      </pivotArea>
    </chartFormat>
    <chartFormat chart="1" format="9" series="1">
      <pivotArea type="data" outline="0" fieldPosition="0">
        <references count="2">
          <reference field="4294967294" count="1" selected="0">
            <x v="0"/>
          </reference>
          <reference field="7" count="1" selected="0">
            <x v="7"/>
          </reference>
        </references>
      </pivotArea>
    </chartFormat>
    <chartFormat chart="1" format="10" series="1">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Result" xr10:uid="{DBFC396A-E563-4B1A-8B77-9FB5FF0E9F95}" sourceName="idResult">
  <pivotTables>
    <pivotTable tabId="13" name="PivotTable2"/>
  </pivotTables>
  <data>
    <tabular pivotCacheId="1346734818">
      <items count="3">
        <i x="0"/>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Type" xr10:uid="{A7AFD65B-3564-49FC-9570-BB2DC7F059CC}" sourceName="tType">
  <pivotTables>
    <pivotTable tabId="13" name="PivotTable2"/>
  </pivotTables>
  <data>
    <tabular pivotCacheId="1346734818">
      <items count="4">
        <i x="3" s="1"/>
        <i x="1" s="1"/>
        <i x="2"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DD7B69E4-217B-4AD6-8F4F-777F74FDDFDC}" sourceName="Age">
  <pivotTables>
    <pivotTable tabId="13" name="PivotTable2"/>
  </pivotTables>
  <data>
    <tabular pivotCacheId="1346734818">
      <items count="8">
        <i x="3" s="1"/>
        <i x="7" s="1"/>
        <i x="6" s="1"/>
        <i x="0" nd="1"/>
        <i x="4" nd="1"/>
        <i x="5" nd="1"/>
        <i x="1" nd="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Result" xr10:uid="{F346EC62-CEC8-4DE1-BEC9-4F45229FE8A6}" cache="Slicer_idResult" caption="idResult" rowHeight="241300"/>
  <slicer name="tType" xr10:uid="{F0D5BF3B-4DA8-4D32-96CC-F9F0C1C0FEC9}" cache="Slicer_tType" caption="tType" rowHeight="241300"/>
  <slicer name="Age" xr10:uid="{BF11C7F2-408E-47ED-BB22-26F773E03B5C}" cache="Slicer_Age" caption="Ag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BE8276-FD9C-43C5-9690-00B325286480}" name="Table1" displayName="Table1" ref="A1:N647" totalsRowShown="0">
  <autoFilter ref="A1:N647" xr:uid="{2E5E9B7E-31D9-4043-9EA5-9D20A6434965}"/>
  <tableColumns count="14">
    <tableColumn id="1" xr3:uid="{D3F99F14-9D8A-4FD2-81C8-C0CAFAAAF23E}" name="idResult"/>
    <tableColumn id="2" xr3:uid="{F8DF411A-AC2F-448A-ACFF-11E774DAA871}" name="IntervNo"/>
    <tableColumn id="3" xr3:uid="{80BC9264-0471-4B07-9995-39C0B43158B1}" name="LastPeriod"/>
    <tableColumn id="4" xr3:uid="{27D52F76-EC50-41BB-9BD7-6EE5A90CFA23}" name="LastAge"/>
    <tableColumn id="5" xr3:uid="{797510FD-EBAE-4790-B6EF-29505D64B041}" name="tType"/>
    <tableColumn id="6" xr3:uid="{3C852817-D473-40ED-956A-E62B1DD70723}" name="Trs"/>
    <tableColumn id="7" xr3:uid="{9859ECCE-B73D-4CFD-93D3-E459D33E03E8}" name="Period"/>
    <tableColumn id="8" xr3:uid="{389F2738-A43A-4C3A-AA04-ADF8E5494D6A}" name="Age"/>
    <tableColumn id="9" xr3:uid="{AB2FAEB0-EFE3-42DE-8766-C4C18D555A45}" name="Area"/>
    <tableColumn id="10" xr3:uid="{C8649749-35CB-418A-B24F-45DF3FD75E07}" name="Key">
      <calculatedColumnFormula>E2&amp;"-"&amp;H2</calculatedColumnFormula>
    </tableColumn>
    <tableColumn id="11" xr3:uid="{2B000B58-82B6-48FA-AB00-A47FC9D629B9}" name="Efficiency" dataDxfId="3">
      <calculatedColumnFormula>IF(E2="ina",0,VLOOKUP(J2,Densities!$N$3:$V$29,9,0))</calculatedColumnFormula>
    </tableColumn>
    <tableColumn id="12" xr3:uid="{4BCD1EA3-D782-459E-8BFB-B1FCA925A9A5}" name="Productivity" dataDxfId="2">
      <calculatedColumnFormula>VLOOKUP(J2,productionTab!$A$2:$H$55,8,0)</calculatedColumnFormula>
    </tableColumn>
    <tableColumn id="14" xr3:uid="{6BAF97C1-6EAA-4E64-B441-223F22328BFA}" name="Production" dataDxfId="1">
      <calculatedColumnFormula>Table1[[#This Row],[Productivity]]*Table1[[#This Row],[Area]]</calculatedColumnFormula>
    </tableColumn>
    <tableColumn id="13" xr3:uid="{37E9DCED-3632-4545-9315-64F502BADAFF}" name="Pulp" dataDxfId="0">
      <calculatedColumnFormula>L2*K2*I2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ivotTable" Target="../pivotTables/pivotTable2.xml"/><Relationship Id="rId4" Type="http://schemas.microsoft.com/office/2007/relationships/slicer" Target="../slicers/slicer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58436-0F1D-4CFC-9D51-092F05F2DFCF}">
  <dimension ref="A1:AD58"/>
  <sheetViews>
    <sheetView workbookViewId="0">
      <selection activeCell="A26" sqref="A26"/>
    </sheetView>
  </sheetViews>
  <sheetFormatPr defaultRowHeight="15" x14ac:dyDescent="0.25"/>
  <cols>
    <col min="1" max="1" width="32.28515625" style="1" customWidth="1"/>
    <col min="2" max="2" width="22.85546875" customWidth="1"/>
    <col min="3" max="3" width="12.7109375" style="1" customWidth="1"/>
    <col min="4" max="4" width="12.5703125" style="1" customWidth="1"/>
    <col min="5" max="5" width="5.85546875" style="1" customWidth="1"/>
    <col min="6" max="6" width="41.5703125" style="1" customWidth="1"/>
    <col min="8" max="8" width="13.42578125" bestFit="1" customWidth="1"/>
    <col min="9" max="11" width="14.5703125" customWidth="1"/>
    <col min="12" max="12" width="29" customWidth="1"/>
    <col min="15" max="15" width="13.42578125" bestFit="1" customWidth="1"/>
    <col min="17" max="17" width="18" style="29" customWidth="1"/>
    <col min="20" max="20" width="12.28515625" bestFit="1" customWidth="1"/>
    <col min="22" max="22" width="15.85546875" customWidth="1"/>
    <col min="23" max="23" width="14.85546875" style="29" bestFit="1" customWidth="1"/>
    <col min="25" max="25" width="13.42578125" bestFit="1" customWidth="1"/>
    <col min="26" max="26" width="8.5703125" customWidth="1"/>
    <col min="27" max="27" width="13.140625" customWidth="1"/>
    <col min="28" max="28" width="20.140625" customWidth="1"/>
    <col min="29" max="29" width="21.28515625" customWidth="1"/>
  </cols>
  <sheetData>
    <row r="1" spans="1:30" x14ac:dyDescent="0.25">
      <c r="A1" s="119" t="s">
        <v>12</v>
      </c>
      <c r="B1" s="119"/>
      <c r="C1" s="119"/>
      <c r="D1" s="119"/>
      <c r="E1" s="119"/>
      <c r="F1" s="119"/>
      <c r="H1" t="s">
        <v>31</v>
      </c>
      <c r="I1" s="1" t="s">
        <v>32</v>
      </c>
      <c r="J1" s="1"/>
      <c r="K1" s="118" t="s">
        <v>69</v>
      </c>
      <c r="L1" s="1" t="s">
        <v>36</v>
      </c>
      <c r="AA1" t="s">
        <v>63</v>
      </c>
    </row>
    <row r="2" spans="1:30" x14ac:dyDescent="0.25">
      <c r="A2" s="17" t="s">
        <v>13</v>
      </c>
      <c r="B2" s="18" t="s">
        <v>14</v>
      </c>
      <c r="C2" s="19"/>
      <c r="D2" s="20" t="s">
        <v>15</v>
      </c>
      <c r="E2" s="21"/>
      <c r="F2" s="22"/>
      <c r="I2" t="s">
        <v>35</v>
      </c>
      <c r="J2" t="s">
        <v>70</v>
      </c>
      <c r="K2" s="118"/>
      <c r="L2" s="24" t="s">
        <v>21</v>
      </c>
      <c r="M2" s="24"/>
      <c r="N2" s="24"/>
      <c r="O2" s="41" t="s">
        <v>46</v>
      </c>
      <c r="P2" s="41" t="s">
        <v>48</v>
      </c>
      <c r="Q2" s="44" t="s">
        <v>53</v>
      </c>
      <c r="S2" s="41" t="s">
        <v>48</v>
      </c>
      <c r="T2" s="41" t="s">
        <v>54</v>
      </c>
      <c r="V2" s="41" t="s">
        <v>46</v>
      </c>
      <c r="W2" s="44" t="s">
        <v>55</v>
      </c>
      <c r="Y2" s="41" t="s">
        <v>56</v>
      </c>
      <c r="Z2" s="41" t="s">
        <v>57</v>
      </c>
      <c r="AA2" s="41" t="s">
        <v>58</v>
      </c>
      <c r="AB2" s="41" t="s">
        <v>59</v>
      </c>
      <c r="AC2" s="41" t="s">
        <v>62</v>
      </c>
    </row>
    <row r="3" spans="1:30" x14ac:dyDescent="0.25">
      <c r="A3" s="3"/>
      <c r="B3" s="6"/>
      <c r="C3" s="7"/>
      <c r="D3" s="11">
        <v>2</v>
      </c>
      <c r="E3" s="12" t="s">
        <v>2</v>
      </c>
      <c r="F3" s="13" t="s">
        <v>8</v>
      </c>
      <c r="G3">
        <v>1</v>
      </c>
      <c r="H3" s="34" t="s">
        <v>25</v>
      </c>
      <c r="I3" s="32">
        <v>0.45200000000000001</v>
      </c>
      <c r="J3" s="2">
        <v>1.4999999999999999E-2</v>
      </c>
      <c r="K3" s="1">
        <v>0.54</v>
      </c>
      <c r="L3" s="27">
        <f>G3*I3*(1-J3)*K3</f>
        <v>0.24041880000000002</v>
      </c>
      <c r="O3" s="34" t="s">
        <v>25</v>
      </c>
      <c r="P3">
        <v>10</v>
      </c>
      <c r="Q3" s="29">
        <f>AVERAGEIFS(ArticleTable!$J$3:$J$114,ArticleTable!$A$3:$A$114,Pulp!$O3,ArticleTable!$B$3:$B$114,"Rv",ArticleTable!$C$3:$C$114,Pulp!$P3)</f>
        <v>1.9613571428571432</v>
      </c>
      <c r="S3">
        <v>10</v>
      </c>
      <c r="T3">
        <f>AVERAGEIFS(ArticleTable!$J$3:$J$114,ArticleTable!$B$3:$B$114,"Rv",ArticleTable!$C$3:$C$114,Pulp!$S3)</f>
        <v>1.5026403417981891</v>
      </c>
      <c r="V3" s="34" t="s">
        <v>25</v>
      </c>
      <c r="W3" s="29">
        <f>AVERAGEIFS(ArticleTable!$J$3:$J$114,ArticleTable!$A$3:$A$114,Pulp!$V3,ArticleTable!$B$3:$B$114,"Rv")</f>
        <v>1.3228911100185952</v>
      </c>
      <c r="Y3" s="34" t="s">
        <v>25</v>
      </c>
      <c r="Z3" s="1">
        <v>7</v>
      </c>
      <c r="AA3" s="45">
        <v>0.45200000000000001</v>
      </c>
      <c r="AB3" s="46">
        <f>AVERAGEIFS(ArticleTable!$L$3:$L$114,ArticleTable!$A$3:$A$114,Pulp!$Y3,ArticleTable!$B$3:$B$114,"Rv",ArticleTable!$C$3:$C$114,13)</f>
        <v>0.44310471976401172</v>
      </c>
      <c r="AC3" s="46">
        <f>AVERAGEIFS(ArticleTable!$H$3:$H$114,ArticleTable!$A$3:$A$114,Pulp!$Y3,ArticleTable!$B$3:$B$114,"Rv",ArticleTable!$C$3:$C$114,13)</f>
        <v>0.20028333333333331</v>
      </c>
    </row>
    <row r="4" spans="1:30" x14ac:dyDescent="0.25">
      <c r="A4" s="4" t="s">
        <v>8</v>
      </c>
      <c r="B4" s="8" t="s">
        <v>6</v>
      </c>
      <c r="C4" s="1">
        <v>0.68</v>
      </c>
      <c r="D4" s="11">
        <f>D3*C4</f>
        <v>1.36</v>
      </c>
      <c r="E4" s="12" t="s">
        <v>0</v>
      </c>
      <c r="F4" s="13" t="s">
        <v>5</v>
      </c>
      <c r="G4">
        <v>1</v>
      </c>
      <c r="H4" s="35" t="s">
        <v>26</v>
      </c>
      <c r="I4" s="33">
        <v>0.51200000000000001</v>
      </c>
      <c r="J4" s="2">
        <v>1.4999999999999999E-2</v>
      </c>
      <c r="K4" s="1">
        <v>0.54</v>
      </c>
      <c r="L4" s="27">
        <f t="shared" ref="L4:L10" si="0">G4*I4*(1-J4)*K4</f>
        <v>0.27233279999999999</v>
      </c>
      <c r="O4" s="35" t="s">
        <v>26</v>
      </c>
      <c r="P4">
        <v>10</v>
      </c>
      <c r="Q4" s="29">
        <f>AVERAGEIFS(ArticleTable!$J$3:$J$114,ArticleTable!$A$3:$A$114,Pulp!$O4,ArticleTable!$B$3:$B$114,"Rv",ArticleTable!$C$3:$C$114,Pulp!$P4)</f>
        <v>1.7160827586206899</v>
      </c>
      <c r="S4">
        <v>11</v>
      </c>
      <c r="T4">
        <f>AVERAGEIFS(ArticleTable!$J$3:$J$114,ArticleTable!$B$3:$B$114,"Rv",ArticleTable!$C$3:$C$114,Pulp!$S4)</f>
        <v>1.2862838605510736</v>
      </c>
      <c r="V4" s="34" t="s">
        <v>26</v>
      </c>
      <c r="W4" s="29">
        <f>AVERAGEIFS(ArticleTable!$J$3:$J$114,ArticleTable!$A$3:$A$114,Pulp!$V4,ArticleTable!$B$3:$B$114,"Rv")</f>
        <v>1.1799775032797608</v>
      </c>
      <c r="Y4" s="34" t="s">
        <v>26</v>
      </c>
      <c r="Z4" s="1">
        <v>7</v>
      </c>
      <c r="AA4" s="45">
        <v>0.51200000000000001</v>
      </c>
      <c r="AB4" s="46">
        <f>AVERAGEIFS(ArticleTable!$L$3:$L$114,ArticleTable!$A$3:$A$114,Pulp!$Y4,ArticleTable!$B$3:$B$114,"Rv",ArticleTable!$C$3:$C$114,13)</f>
        <v>0.5258463541666667</v>
      </c>
      <c r="AC4" s="46">
        <f>AVERAGEIFS(ArticleTable!$H$3:$H$114,ArticleTable!$A$3:$A$114,Pulp!$Y4,ArticleTable!$B$3:$B$114,"Rv",ArticleTable!$C$3:$C$114,13)</f>
        <v>0.26923333333333338</v>
      </c>
    </row>
    <row r="5" spans="1:30" x14ac:dyDescent="0.25">
      <c r="A5" s="4" t="s">
        <v>5</v>
      </c>
      <c r="B5" s="8" t="s">
        <v>3</v>
      </c>
      <c r="C5" s="9">
        <v>1.4999999999999999E-2</v>
      </c>
      <c r="D5" s="11">
        <f>D$4*(1-$C5)</f>
        <v>1.3396000000000001</v>
      </c>
      <c r="E5" s="12" t="s">
        <v>0</v>
      </c>
      <c r="F5" s="13" t="s">
        <v>7</v>
      </c>
      <c r="G5">
        <v>1</v>
      </c>
      <c r="H5" s="34" t="s">
        <v>27</v>
      </c>
      <c r="I5" s="32">
        <v>0.56200000000000006</v>
      </c>
      <c r="J5" s="2">
        <v>1.4999999999999999E-2</v>
      </c>
      <c r="K5" s="1">
        <v>0.54</v>
      </c>
      <c r="L5" s="27">
        <f t="shared" si="0"/>
        <v>0.29892780000000002</v>
      </c>
      <c r="O5" s="34" t="s">
        <v>27</v>
      </c>
      <c r="P5">
        <v>10</v>
      </c>
      <c r="Q5" s="29">
        <f>AVERAGEIFS(ArticleTable!$J$3:$J$114,ArticleTable!$A$3:$A$114,Pulp!$O5,ArticleTable!$B$3:$B$114,"Rv",ArticleTable!$C$3:$C$114,Pulp!$P5)</f>
        <v>1.13805</v>
      </c>
      <c r="S5">
        <v>12</v>
      </c>
      <c r="T5">
        <f>AVERAGEIFS(ArticleTable!$J$3:$J$114,ArticleTable!$B$3:$B$114,"Rv",ArticleTable!$C$3:$C$114,Pulp!$S5)</f>
        <v>1.0607812550935227</v>
      </c>
      <c r="V5" s="34" t="s">
        <v>27</v>
      </c>
      <c r="W5" s="29">
        <f>AVERAGEIFS(ArticleTable!$J$3:$J$114,ArticleTable!$A$3:$A$114,Pulp!$V5,ArticleTable!$B$3:$B$114,"Rv")</f>
        <v>1.0206254358029023</v>
      </c>
      <c r="Y5" s="34" t="s">
        <v>27</v>
      </c>
      <c r="Z5" s="1">
        <v>7</v>
      </c>
      <c r="AA5" s="45">
        <v>0.56200000000000006</v>
      </c>
      <c r="AB5" s="46">
        <f>AVERAGEIFS(ArticleTable!$L$3:$L$114,ArticleTable!$A$3:$A$114,Pulp!$Y5,ArticleTable!$B$3:$B$114,"Rv",ArticleTable!$C$3:$C$114,13)</f>
        <v>0.5511170423092131</v>
      </c>
      <c r="AC5" s="46">
        <f>AVERAGEIFS(ArticleTable!$H$3:$H$114,ArticleTable!$A$3:$A$114,Pulp!$Y5,ArticleTable!$B$3:$B$114,"Rv",ArticleTable!$C$3:$C$114,13)</f>
        <v>0.30972777777777782</v>
      </c>
    </row>
    <row r="6" spans="1:30" x14ac:dyDescent="0.25">
      <c r="A6" s="4" t="s">
        <v>7</v>
      </c>
      <c r="B6" s="8" t="s">
        <v>4</v>
      </c>
      <c r="C6" s="9">
        <v>0.54</v>
      </c>
      <c r="D6" s="11">
        <f>D5*C6</f>
        <v>0.72338400000000014</v>
      </c>
      <c r="E6" s="12" t="s">
        <v>0</v>
      </c>
      <c r="F6" s="13" t="s">
        <v>9</v>
      </c>
      <c r="G6">
        <v>1</v>
      </c>
      <c r="H6" s="35" t="s">
        <v>30</v>
      </c>
      <c r="I6" s="33">
        <v>0.57499999999999996</v>
      </c>
      <c r="J6" s="2">
        <v>1.4999999999999999E-2</v>
      </c>
      <c r="K6" s="1">
        <v>0.54</v>
      </c>
      <c r="L6" s="27">
        <f t="shared" si="0"/>
        <v>0.30584250000000002</v>
      </c>
      <c r="O6" s="35" t="s">
        <v>30</v>
      </c>
      <c r="P6">
        <v>10</v>
      </c>
      <c r="Q6" s="29">
        <f>AVERAGEIFS(ArticleTable!$J$3:$J$114,ArticleTable!$A$3:$A$114,Pulp!$O6,ArticleTable!$B$3:$B$114,"Rv",ArticleTable!$C$3:$C$114,Pulp!$P6)</f>
        <v>1.3766009852216747</v>
      </c>
      <c r="S6" s="41">
        <v>13</v>
      </c>
      <c r="T6" s="41">
        <f>AVERAGEIFS(ArticleTable!$J$3:$J$114,ArticleTable!$B$3:$B$114,"Rv",ArticleTable!$C$3:$C$114,Pulp!$S6)</f>
        <v>1.0434403352842172</v>
      </c>
      <c r="V6" s="34" t="s">
        <v>30</v>
      </c>
      <c r="W6" s="29">
        <f>AVERAGEIFS(ArticleTable!$J$3:$J$114,ArticleTable!$A$3:$A$114,Pulp!$V6,ArticleTable!$B$3:$B$114,"Rv")</f>
        <v>1.0992259799295834</v>
      </c>
      <c r="Y6" s="34" t="s">
        <v>30</v>
      </c>
      <c r="Z6" s="1">
        <v>7</v>
      </c>
      <c r="AA6" s="45">
        <v>0.57499999999999996</v>
      </c>
      <c r="AB6" s="46">
        <f>AVERAGEIFS(ArticleTable!$L$3:$L$114,ArticleTable!$A$3:$A$114,Pulp!$Y6,ArticleTable!$B$3:$B$114,"Rv",ArticleTable!$C$3:$C$114,13)</f>
        <v>0.52152657004830916</v>
      </c>
      <c r="AC6" s="46">
        <f>AVERAGEIFS(ArticleTable!$H$3:$H$114,ArticleTable!$A$3:$A$114,Pulp!$Y6,ArticleTable!$B$3:$B$114,"Rv",ArticleTable!$C$3:$C$114,13)</f>
        <v>0.29987777777777774</v>
      </c>
      <c r="AD6" t="s">
        <v>64</v>
      </c>
    </row>
    <row r="7" spans="1:30" x14ac:dyDescent="0.25">
      <c r="A7" s="4" t="s">
        <v>9</v>
      </c>
      <c r="B7" s="8" t="s">
        <v>4</v>
      </c>
      <c r="C7" s="9">
        <v>0.97499999999999998</v>
      </c>
      <c r="D7" s="11">
        <f>D6*C7</f>
        <v>0.70529940000000013</v>
      </c>
      <c r="E7" s="12" t="s">
        <v>0</v>
      </c>
      <c r="F7" s="13" t="s">
        <v>10</v>
      </c>
      <c r="G7">
        <v>1</v>
      </c>
      <c r="H7" s="35" t="s">
        <v>28</v>
      </c>
      <c r="I7" s="33">
        <v>0.63700000000000001</v>
      </c>
      <c r="J7" s="2">
        <v>1.4999999999999999E-2</v>
      </c>
      <c r="K7" s="1">
        <v>0.54</v>
      </c>
      <c r="L7" s="27">
        <f t="shared" si="0"/>
        <v>0.33882030000000002</v>
      </c>
      <c r="O7" s="35" t="s">
        <v>28</v>
      </c>
      <c r="P7">
        <v>10</v>
      </c>
      <c r="Q7" s="29">
        <f>AVERAGEIFS(ArticleTable!$J$3:$J$114,ArticleTable!$A$3:$A$114,Pulp!$O7,ArticleTable!$B$3:$B$114,"Rv",ArticleTable!$C$3:$C$114,Pulp!$P7)</f>
        <v>1.5402089552238805</v>
      </c>
      <c r="S7">
        <v>14</v>
      </c>
      <c r="T7">
        <f>AVERAGEIFS(ArticleTable!$J$3:$J$114,ArticleTable!$B$3:$B$114,"Rv",ArticleTable!$C$3:$C$114,Pulp!$S7)</f>
        <v>1.0576876357794682</v>
      </c>
      <c r="V7" s="34" t="s">
        <v>28</v>
      </c>
      <c r="W7" s="29">
        <f>AVERAGEIFS(ArticleTable!$J$3:$J$114,ArticleTable!$A$3:$A$114,Pulp!$V7,ArticleTable!$B$3:$B$114,"Rv")</f>
        <v>1.1538701457587617</v>
      </c>
      <c r="Y7" s="34" t="s">
        <v>28</v>
      </c>
      <c r="Z7" s="1">
        <v>7</v>
      </c>
      <c r="AA7" s="45">
        <v>0.63700000000000001</v>
      </c>
      <c r="AB7" s="46">
        <f>AVERAGEIFS(ArticleTable!$L$3:$L$114,ArticleTable!$A$3:$A$114,Pulp!$Y7,ArticleTable!$B$3:$B$114,"Rv",ArticleTable!$C$3:$C$114,13)</f>
        <v>0.54636316064887502</v>
      </c>
      <c r="AC7" s="46">
        <f>AVERAGEIFS(ArticleTable!$H$3:$H$114,ArticleTable!$A$3:$A$114,Pulp!$Y7,ArticleTable!$B$3:$B$114,"Rv",ArticleTable!$C$3:$C$114,13)</f>
        <v>0.34803333333333336</v>
      </c>
    </row>
    <row r="8" spans="1:30" x14ac:dyDescent="0.25">
      <c r="A8" s="4" t="s">
        <v>10</v>
      </c>
      <c r="B8" s="8" t="s">
        <v>4</v>
      </c>
      <c r="C8" s="9">
        <v>0.95</v>
      </c>
      <c r="D8" s="11">
        <f>D7*C8</f>
        <v>0.67003443000000007</v>
      </c>
      <c r="E8" s="12" t="s">
        <v>0</v>
      </c>
      <c r="F8" s="13" t="s">
        <v>11</v>
      </c>
      <c r="G8">
        <v>1</v>
      </c>
      <c r="H8" s="34" t="s">
        <v>39</v>
      </c>
      <c r="I8" s="32">
        <v>0.64300000000000002</v>
      </c>
      <c r="J8" s="2">
        <v>1.4999999999999999E-2</v>
      </c>
      <c r="K8" s="1">
        <v>0.54</v>
      </c>
      <c r="L8" s="27">
        <f t="shared" si="0"/>
        <v>0.34201170000000003</v>
      </c>
      <c r="O8" s="34" t="s">
        <v>39</v>
      </c>
      <c r="P8">
        <v>10</v>
      </c>
      <c r="Q8" s="29">
        <f>AVERAGEIFS(ArticleTable!$J$3:$J$114,ArticleTable!$A$3:$A$114,Pulp!$O8,ArticleTable!$B$3:$B$114,"Rv",ArticleTable!$C$3:$C$114,Pulp!$P8)</f>
        <v>1.5393990147783252</v>
      </c>
      <c r="S8">
        <v>15</v>
      </c>
      <c r="T8">
        <f>AVERAGEIFS(ArticleTable!$J$3:$J$114,ArticleTable!$B$3:$B$114,"Rv",ArticleTable!$C$3:$C$114,Pulp!$S8)</f>
        <v>1.0540529583784222</v>
      </c>
      <c r="V8" s="34" t="s">
        <v>39</v>
      </c>
      <c r="W8" s="29">
        <f>AVERAGEIFS(ArticleTable!$J$3:$J$114,ArticleTable!$A$3:$A$114,Pulp!$V8,ArticleTable!$B$3:$B$114,"Rv")</f>
        <v>1.1793316692143136</v>
      </c>
      <c r="Y8" s="34" t="s">
        <v>39</v>
      </c>
      <c r="Z8" s="1">
        <v>7</v>
      </c>
      <c r="AA8" s="45">
        <v>0.64300000000000002</v>
      </c>
      <c r="AB8" s="46">
        <f>AVERAGEIFS(ArticleTable!$L$3:$L$114,ArticleTable!$A$3:$A$114,Pulp!$Y8,ArticleTable!$B$3:$B$114,"Rv",ArticleTable!$C$3:$C$114,13)</f>
        <v>0.48679799550717129</v>
      </c>
      <c r="AC8" s="46">
        <f>AVERAGEIFS(ArticleTable!$H$3:$H$114,ArticleTable!$A$3:$A$114,Pulp!$Y8,ArticleTable!$B$3:$B$114,"Rv",ArticleTable!$C$3:$C$114,13)</f>
        <v>0.31301111111111113</v>
      </c>
    </row>
    <row r="9" spans="1:30" x14ac:dyDescent="0.25">
      <c r="A9" s="4" t="s">
        <v>11</v>
      </c>
      <c r="B9" s="6" t="s">
        <v>16</v>
      </c>
      <c r="C9" s="9">
        <v>7.4999999999999997E-3</v>
      </c>
      <c r="D9" s="11">
        <f>D$8*(1-$C9)</f>
        <v>0.66500917177500007</v>
      </c>
      <c r="E9" s="12" t="s">
        <v>0</v>
      </c>
      <c r="F9" s="13" t="s">
        <v>17</v>
      </c>
      <c r="G9">
        <v>1</v>
      </c>
      <c r="H9" s="34" t="s">
        <v>24</v>
      </c>
      <c r="I9" s="32">
        <v>0.64700000000000002</v>
      </c>
      <c r="J9" s="2">
        <v>1.4999999999999999E-2</v>
      </c>
      <c r="K9" s="1">
        <v>0.54</v>
      </c>
      <c r="L9" s="27">
        <f t="shared" si="0"/>
        <v>0.34413930000000004</v>
      </c>
      <c r="O9" s="34" t="s">
        <v>24</v>
      </c>
      <c r="P9">
        <v>10</v>
      </c>
      <c r="Q9" s="29">
        <f>AVERAGEIFS(ArticleTable!$J$3:$J$114,ArticleTable!$A$3:$A$114,Pulp!$O9,ArticleTable!$B$3:$B$114,"Rv",ArticleTable!$C$3:$C$114,Pulp!$P9)</f>
        <v>1.4832169811320759</v>
      </c>
      <c r="S9">
        <v>16</v>
      </c>
      <c r="T9">
        <f>AVERAGEIFS(ArticleTable!$J$3:$J$114,ArticleTable!$B$3:$B$114,"Rv",ArticleTable!$C$3:$C$114,Pulp!$S9)</f>
        <v>1.0712046885331659</v>
      </c>
      <c r="V9" s="34" t="s">
        <v>24</v>
      </c>
      <c r="W9" s="29">
        <f>AVERAGEIFS(ArticleTable!$J$3:$J$114,ArticleTable!$A$3:$A$114,Pulp!$V9,ArticleTable!$B$3:$B$114,"Rv")</f>
        <v>1.1730455889030742</v>
      </c>
      <c r="Y9" s="34" t="s">
        <v>24</v>
      </c>
      <c r="Z9" s="1">
        <v>7</v>
      </c>
      <c r="AA9" s="45">
        <v>0.64700000000000002</v>
      </c>
      <c r="AB9" s="46">
        <f>AVERAGEIFS(ArticleTable!$L$3:$L$114,ArticleTable!$A$3:$A$114,Pulp!$Y9,ArticleTable!$B$3:$B$114,"Rv",ArticleTable!$C$3:$C$114,13)</f>
        <v>0.49393783273226849</v>
      </c>
      <c r="AC9" s="46">
        <f>AVERAGEIFS(ArticleTable!$H$3:$H$114,ArticleTable!$A$3:$A$114,Pulp!$Y9,ArticleTable!$B$3:$B$114,"Rv",ArticleTable!$C$3:$C$114,13)</f>
        <v>0.31957777777777774</v>
      </c>
    </row>
    <row r="10" spans="1:30" x14ac:dyDescent="0.25">
      <c r="A10" s="5" t="s">
        <v>17</v>
      </c>
      <c r="B10" s="23" t="s">
        <v>1</v>
      </c>
      <c r="C10" s="10">
        <v>0.9</v>
      </c>
      <c r="D10" s="15">
        <f>D9/C10</f>
        <v>0.73889907975000002</v>
      </c>
      <c r="E10" s="14" t="s">
        <v>0</v>
      </c>
      <c r="F10" s="16" t="s">
        <v>18</v>
      </c>
      <c r="G10">
        <v>1</v>
      </c>
      <c r="H10" s="34" t="s">
        <v>29</v>
      </c>
      <c r="I10" s="32">
        <v>0.68</v>
      </c>
      <c r="J10" s="2">
        <v>1.4999999999999999E-2</v>
      </c>
      <c r="K10" s="1">
        <v>0.54</v>
      </c>
      <c r="L10" s="27">
        <f t="shared" si="0"/>
        <v>0.36169200000000007</v>
      </c>
      <c r="O10" s="34" t="s">
        <v>29</v>
      </c>
      <c r="P10">
        <v>10</v>
      </c>
      <c r="Q10" s="29">
        <f>AVERAGEIFS(ArticleTable!$J$3:$J$114,ArticleTable!$A$3:$A$114,Pulp!$O10,ArticleTable!$B$3:$B$114,"Rv",ArticleTable!$C$3:$C$114,Pulp!$P10)</f>
        <v>1.2662068965517244</v>
      </c>
      <c r="V10" s="34" t="s">
        <v>29</v>
      </c>
      <c r="W10" s="29">
        <f>AVERAGEIFS(ArticleTable!$J$3:$J$114,ArticleTable!$A$3:$A$114,Pulp!$V10,ArticleTable!$B$3:$B$114,"Rv")</f>
        <v>1.1008509389993617</v>
      </c>
      <c r="Y10" s="34" t="s">
        <v>29</v>
      </c>
      <c r="Z10" s="1">
        <v>7</v>
      </c>
      <c r="AA10" s="45">
        <v>0.68</v>
      </c>
      <c r="AB10" s="46">
        <f>AVERAGEIFS(ArticleTable!$L$3:$L$114,ArticleTable!$A$3:$A$114,Pulp!$Y10,ArticleTable!$B$3:$B$114,"Rv",ArticleTable!$C$3:$C$114,13)</f>
        <v>0.527908496732026</v>
      </c>
      <c r="AC10" s="46">
        <f>AVERAGEIFS(ArticleTable!$H$3:$H$114,ArticleTable!$A$3:$A$114,Pulp!$Y10,ArticleTable!$B$3:$B$114,"Rv",ArticleTable!$C$3:$C$114,13)</f>
        <v>0.35897777777777773</v>
      </c>
    </row>
    <row r="11" spans="1:30" x14ac:dyDescent="0.25">
      <c r="C11" s="2"/>
      <c r="O11" s="34" t="s">
        <v>25</v>
      </c>
      <c r="P11">
        <v>11</v>
      </c>
      <c r="Q11" s="29">
        <f>AVERAGEIFS(ArticleTable!$J$3:$J$114,ArticleTable!$A$3:$A$114,Pulp!$O11,ArticleTable!$B$3:$B$114,"Rv",ArticleTable!$C$3:$C$114,Pulp!$P11)</f>
        <v>1.7859512195121949</v>
      </c>
      <c r="AD11" t="s">
        <v>65</v>
      </c>
    </row>
    <row r="12" spans="1:30" ht="15.75" thickBot="1" x14ac:dyDescent="0.3">
      <c r="B12" s="120" t="s">
        <v>19</v>
      </c>
      <c r="C12" s="121"/>
      <c r="D12" s="11">
        <f>D3/D10</f>
        <v>2.7067295856921114</v>
      </c>
      <c r="E12" s="116" t="s">
        <v>20</v>
      </c>
      <c r="F12" s="116"/>
      <c r="H12" t="s">
        <v>42</v>
      </c>
      <c r="O12" s="35" t="s">
        <v>26</v>
      </c>
      <c r="P12">
        <v>11</v>
      </c>
      <c r="Q12" s="29">
        <f>AVERAGEIFS(ArticleTable!$J$3:$J$114,ArticleTable!$A$3:$A$114,Pulp!$O12,ArticleTable!$B$3:$B$114,"Rv",ArticleTable!$C$3:$C$114,Pulp!$P12)</f>
        <v>1.3824000000000001</v>
      </c>
    </row>
    <row r="13" spans="1:30" ht="15.75" thickBot="1" x14ac:dyDescent="0.3">
      <c r="C13" s="2"/>
      <c r="D13" s="26">
        <f>1/D12</f>
        <v>0.36944953987500001</v>
      </c>
      <c r="E13" s="116" t="s">
        <v>21</v>
      </c>
      <c r="F13" s="116"/>
      <c r="O13" s="34" t="s">
        <v>27</v>
      </c>
      <c r="P13">
        <v>11</v>
      </c>
      <c r="Q13" s="29">
        <f>AVERAGEIFS(ArticleTable!$J$3:$J$114,ArticleTable!$A$3:$A$114,Pulp!$O13,ArticleTable!$B$3:$B$114,"Rv",ArticleTable!$C$3:$C$114,Pulp!$P13)</f>
        <v>1.0191492537313436</v>
      </c>
      <c r="V13" s="117" t="s">
        <v>66</v>
      </c>
      <c r="W13" s="117"/>
      <c r="X13" s="117"/>
      <c r="Y13" s="117"/>
      <c r="Z13" s="117"/>
      <c r="AA13" s="117"/>
      <c r="AB13" s="117"/>
      <c r="AC13" s="117"/>
    </row>
    <row r="14" spans="1:30" x14ac:dyDescent="0.25">
      <c r="C14" s="2"/>
      <c r="O14" s="35" t="s">
        <v>30</v>
      </c>
      <c r="P14">
        <v>11</v>
      </c>
      <c r="Q14" s="29">
        <f>AVERAGEIFS(ArticleTable!$J$3:$J$114,ArticleTable!$A$3:$A$114,Pulp!$O14,ArticleTable!$B$3:$B$114,"Rv",ArticleTable!$C$3:$C$114,Pulp!$P14)</f>
        <v>1.0831395348837207</v>
      </c>
      <c r="V14" s="117"/>
      <c r="W14" s="117"/>
      <c r="X14" s="117"/>
      <c r="Y14" s="117"/>
      <c r="Z14" s="117"/>
      <c r="AA14" s="117"/>
      <c r="AB14" s="117"/>
      <c r="AC14" s="117"/>
    </row>
    <row r="15" spans="1:30" x14ac:dyDescent="0.25">
      <c r="C15" s="1" t="s">
        <v>22</v>
      </c>
      <c r="O15" s="35" t="s">
        <v>28</v>
      </c>
      <c r="P15">
        <v>11</v>
      </c>
      <c r="Q15" s="29">
        <f>AVERAGEIFS(ArticleTable!$J$3:$J$114,ArticleTable!$A$3:$A$114,Pulp!$O15,ArticleTable!$B$3:$B$114,"Rv",ArticleTable!$C$3:$C$114,Pulp!$P15)</f>
        <v>1.2188267716535433</v>
      </c>
    </row>
    <row r="16" spans="1:30" x14ac:dyDescent="0.25">
      <c r="C16"/>
      <c r="O16" s="34" t="s">
        <v>39</v>
      </c>
      <c r="P16">
        <v>11</v>
      </c>
      <c r="Q16" s="29">
        <f>AVERAGEIFS(ArticleTable!$J$3:$J$114,ArticleTable!$A$3:$A$114,Pulp!$O16,ArticleTable!$B$3:$B$114,"Rv",ArticleTable!$C$3:$C$114,Pulp!$P16)</f>
        <v>1.2600725806451614</v>
      </c>
      <c r="V16" s="116" t="s">
        <v>67</v>
      </c>
      <c r="W16" s="116"/>
      <c r="X16" s="116"/>
      <c r="Y16" s="116"/>
      <c r="Z16" s="116"/>
      <c r="AA16" s="116"/>
      <c r="AB16" s="116"/>
      <c r="AC16" s="116"/>
    </row>
    <row r="17" spans="1:29" x14ac:dyDescent="0.25">
      <c r="B17">
        <v>300</v>
      </c>
      <c r="C17" s="1" t="s">
        <v>33</v>
      </c>
      <c r="D17" s="25">
        <f>B17*D13</f>
        <v>110.8348619625</v>
      </c>
      <c r="E17" s="116" t="s">
        <v>34</v>
      </c>
      <c r="F17" s="116"/>
      <c r="O17" s="34" t="s">
        <v>24</v>
      </c>
      <c r="P17">
        <v>11</v>
      </c>
      <c r="Q17" s="29">
        <f>AVERAGEIFS(ArticleTable!$J$3:$J$114,ArticleTable!$A$3:$A$114,Pulp!$O17,ArticleTable!$B$3:$B$114,"Rv",ArticleTable!$C$3:$C$114,Pulp!$P17)</f>
        <v>1.38520704845815</v>
      </c>
    </row>
    <row r="18" spans="1:29" x14ac:dyDescent="0.25">
      <c r="O18" s="34" t="s">
        <v>29</v>
      </c>
      <c r="P18">
        <v>11</v>
      </c>
      <c r="Q18" s="29">
        <f>AVERAGEIFS(ArticleTable!$J$3:$J$114,ArticleTable!$A$3:$A$114,Pulp!$O18,ArticleTable!$B$3:$B$114,"Rv",ArticleTable!$C$3:$C$114,Pulp!$P18)</f>
        <v>1.1555244755244756</v>
      </c>
      <c r="V18" s="117" t="s">
        <v>68</v>
      </c>
      <c r="W18" s="117"/>
      <c r="X18" s="117"/>
      <c r="Y18" s="117"/>
      <c r="Z18" s="117"/>
      <c r="AA18" s="117"/>
      <c r="AB18" s="117"/>
      <c r="AC18" s="117"/>
    </row>
    <row r="19" spans="1:29" x14ac:dyDescent="0.25">
      <c r="O19" s="34" t="s">
        <v>25</v>
      </c>
      <c r="P19">
        <v>12</v>
      </c>
      <c r="Q19" s="29">
        <f>AVERAGEIFS(ArticleTable!$J$3:$J$114,ArticleTable!$A$3:$A$114,Pulp!$O19,ArticleTable!$B$3:$B$114,"Rv",ArticleTable!$C$3:$C$114,Pulp!$P19)</f>
        <v>1.1938695652173914</v>
      </c>
      <c r="V19" s="117"/>
      <c r="W19" s="117"/>
      <c r="X19" s="117"/>
      <c r="Y19" s="117"/>
      <c r="Z19" s="117"/>
      <c r="AA19" s="117"/>
      <c r="AB19" s="117"/>
      <c r="AC19" s="117"/>
    </row>
    <row r="20" spans="1:29" x14ac:dyDescent="0.25">
      <c r="A20" t="s">
        <v>23</v>
      </c>
      <c r="O20" s="35" t="s">
        <v>26</v>
      </c>
      <c r="P20">
        <v>12</v>
      </c>
      <c r="Q20" s="29">
        <f>AVERAGEIFS(ArticleTable!$J$3:$J$114,ArticleTable!$A$3:$A$114,Pulp!$O20,ArticleTable!$B$3:$B$114,"Rv",ArticleTable!$C$3:$C$114,Pulp!$P20)</f>
        <v>1.0367999999999999</v>
      </c>
    </row>
    <row r="21" spans="1:29" x14ac:dyDescent="0.25">
      <c r="O21" s="34" t="s">
        <v>27</v>
      </c>
      <c r="P21">
        <v>12</v>
      </c>
      <c r="Q21" s="29">
        <f>AVERAGEIFS(ArticleTable!$J$3:$J$114,ArticleTable!$A$3:$A$114,Pulp!$O21,ArticleTable!$B$3:$B$114,"Rv",ArticleTable!$C$3:$C$114,Pulp!$P21)</f>
        <v>0.93538356164383585</v>
      </c>
    </row>
    <row r="22" spans="1:29" x14ac:dyDescent="0.25">
      <c r="C22" s="31">
        <v>27498</v>
      </c>
      <c r="O22" s="35" t="s">
        <v>30</v>
      </c>
      <c r="P22">
        <v>12</v>
      </c>
      <c r="Q22" s="29">
        <f>AVERAGEIFS(ArticleTable!$J$3:$J$114,ArticleTable!$A$3:$A$114,Pulp!$O22,ArticleTable!$B$3:$B$114,"Rv",ArticleTable!$C$3:$C$114,Pulp!$P22)</f>
        <v>1.031180811808118</v>
      </c>
      <c r="V22" s="115" t="s">
        <v>75</v>
      </c>
      <c r="W22" s="115"/>
      <c r="X22" s="115"/>
      <c r="Y22" s="115"/>
      <c r="Z22" s="115"/>
      <c r="AA22" s="115"/>
      <c r="AB22" s="115"/>
      <c r="AC22" s="115"/>
    </row>
    <row r="23" spans="1:29" x14ac:dyDescent="0.25">
      <c r="C23" s="31">
        <v>410284</v>
      </c>
      <c r="O23" s="35" t="s">
        <v>28</v>
      </c>
      <c r="P23">
        <v>12</v>
      </c>
      <c r="Q23" s="29">
        <f>AVERAGEIFS(ArticleTable!$J$3:$J$114,ArticleTable!$A$3:$A$114,Pulp!$O23,ArticleTable!$B$3:$B$114,"Rv",ArticleTable!$C$3:$C$114,Pulp!$P23)</f>
        <v>1.0638556701030928</v>
      </c>
      <c r="V23" s="115"/>
      <c r="W23" s="115"/>
      <c r="X23" s="115"/>
      <c r="Y23" s="115"/>
      <c r="Z23" s="115"/>
      <c r="AA23" s="115"/>
      <c r="AB23" s="115"/>
      <c r="AC23" s="115"/>
    </row>
    <row r="24" spans="1:29" x14ac:dyDescent="0.25">
      <c r="C24" s="1" t="s">
        <v>49</v>
      </c>
      <c r="F24" s="1">
        <f>D13/D6</f>
        <v>0.51072395833333328</v>
      </c>
      <c r="O24" s="34" t="s">
        <v>39</v>
      </c>
      <c r="P24">
        <v>12</v>
      </c>
      <c r="Q24" s="29">
        <f>AVERAGEIFS(ArticleTable!$J$3:$J$114,ArticleTable!$A$3:$A$114,Pulp!$O24,ArticleTable!$B$3:$B$114,"Rv",ArticleTable!$C$3:$C$114,Pulp!$P24)</f>
        <v>1.0813079584775087</v>
      </c>
      <c r="V24" s="115"/>
      <c r="W24" s="115"/>
      <c r="X24" s="115"/>
      <c r="Y24" s="115"/>
      <c r="Z24" s="115"/>
      <c r="AA24" s="115"/>
      <c r="AB24" s="115"/>
      <c r="AC24" s="115"/>
    </row>
    <row r="25" spans="1:29" x14ac:dyDescent="0.25">
      <c r="O25" s="34" t="s">
        <v>24</v>
      </c>
      <c r="P25">
        <v>12</v>
      </c>
      <c r="Q25" s="29">
        <f>AVERAGEIFS(ArticleTable!$J$3:$J$114,ArticleTable!$A$3:$A$114,Pulp!$O25,ArticleTable!$B$3:$B$114,"Rv",ArticleTable!$C$3:$C$114,Pulp!$P25)</f>
        <v>1.1111024734982331</v>
      </c>
      <c r="V25" s="115"/>
      <c r="W25" s="115"/>
      <c r="X25" s="115"/>
      <c r="Y25" s="115"/>
      <c r="Z25" s="115"/>
      <c r="AA25" s="115"/>
      <c r="AB25" s="115"/>
      <c r="AC25" s="115"/>
    </row>
    <row r="26" spans="1:29" x14ac:dyDescent="0.25">
      <c r="O26" s="34" t="s">
        <v>29</v>
      </c>
      <c r="P26">
        <v>12</v>
      </c>
      <c r="Q26" s="29">
        <f>AVERAGEIFS(ArticleTable!$J$3:$J$114,ArticleTable!$A$3:$A$114,Pulp!$O26,ArticleTable!$B$3:$B$114,"Rv",ArticleTable!$C$3:$C$114,Pulp!$P26)</f>
        <v>1.0327500000000003</v>
      </c>
      <c r="V26" s="115" t="s">
        <v>76</v>
      </c>
      <c r="W26" s="115"/>
      <c r="X26" s="115"/>
      <c r="Y26" s="115"/>
      <c r="Z26" s="115"/>
      <c r="AA26" s="115"/>
      <c r="AB26" s="115"/>
      <c r="AC26" s="115"/>
    </row>
    <row r="27" spans="1:29" x14ac:dyDescent="0.25">
      <c r="O27" s="42" t="s">
        <v>25</v>
      </c>
      <c r="P27" s="41">
        <v>13</v>
      </c>
      <c r="Q27" s="44">
        <f>AVERAGEIFS(ArticleTable!$J$3:$J$114,ArticleTable!$A$3:$A$114,Pulp!$O27,ArticleTable!$B$3:$B$114,"Rv",ArticleTable!$C$3:$C$114,Pulp!$P27)</f>
        <v>1.200393442622951</v>
      </c>
      <c r="V27" s="115"/>
      <c r="W27" s="115"/>
      <c r="X27" s="115"/>
      <c r="Y27" s="115"/>
      <c r="Z27" s="115"/>
      <c r="AA27" s="115"/>
      <c r="AB27" s="115"/>
      <c r="AC27" s="115"/>
    </row>
    <row r="28" spans="1:29" x14ac:dyDescent="0.25">
      <c r="O28" s="42" t="s">
        <v>26</v>
      </c>
      <c r="P28" s="41">
        <v>13</v>
      </c>
      <c r="Q28" s="44">
        <f>AVERAGEIFS(ArticleTable!$J$3:$J$114,ArticleTable!$A$3:$A$114,Pulp!$O28,ArticleTable!$B$3:$B$114,"Rv",ArticleTable!$C$3:$C$114,Pulp!$P28)</f>
        <v>1.011512195121951</v>
      </c>
      <c r="V28" s="115"/>
      <c r="W28" s="115"/>
      <c r="X28" s="115"/>
      <c r="Y28" s="115"/>
      <c r="Z28" s="115"/>
      <c r="AA28" s="115"/>
      <c r="AB28" s="115"/>
      <c r="AC28" s="115"/>
    </row>
    <row r="29" spans="1:29" x14ac:dyDescent="0.25">
      <c r="O29" s="42" t="s">
        <v>27</v>
      </c>
      <c r="P29" s="41">
        <v>13</v>
      </c>
      <c r="Q29" s="44">
        <f>AVERAGEIFS(ArticleTable!$J$3:$J$114,ArticleTable!$A$3:$A$114,Pulp!$O29,ArticleTable!$B$3:$B$114,"Rv",ArticleTable!$C$3:$C$114,Pulp!$P29)</f>
        <v>0.96513074204946991</v>
      </c>
      <c r="V29" s="115"/>
      <c r="W29" s="115"/>
      <c r="X29" s="115"/>
      <c r="Y29" s="115"/>
      <c r="Z29" s="115"/>
      <c r="AA29" s="115"/>
      <c r="AB29" s="115"/>
      <c r="AC29" s="115"/>
    </row>
    <row r="30" spans="1:29" x14ac:dyDescent="0.25">
      <c r="O30" s="42" t="s">
        <v>30</v>
      </c>
      <c r="P30" s="41">
        <v>13</v>
      </c>
      <c r="Q30" s="44">
        <f>AVERAGEIFS(ArticleTable!$J$3:$J$114,ArticleTable!$A$3:$A$114,Pulp!$O30,ArticleTable!$B$3:$B$114,"Rv",ArticleTable!$C$3:$C$114,Pulp!$P30)</f>
        <v>1.0198905109489054</v>
      </c>
    </row>
    <row r="31" spans="1:29" x14ac:dyDescent="0.25">
      <c r="O31" s="42" t="s">
        <v>28</v>
      </c>
      <c r="P31" s="41">
        <v>13</v>
      </c>
      <c r="Q31" s="44">
        <f>AVERAGEIFS(ArticleTable!$J$3:$J$114,ArticleTable!$A$3:$A$114,Pulp!$O31,ArticleTable!$B$3:$B$114,"Rv",ArticleTable!$C$3:$C$114,Pulp!$P31)</f>
        <v>0.9735283018867924</v>
      </c>
    </row>
    <row r="32" spans="1:29" x14ac:dyDescent="0.25">
      <c r="O32" s="42" t="s">
        <v>39</v>
      </c>
      <c r="P32" s="41">
        <v>13</v>
      </c>
      <c r="Q32" s="44">
        <f>AVERAGEIFS(ArticleTable!$J$3:$J$114,ArticleTable!$A$3:$A$114,Pulp!$O32,ArticleTable!$B$3:$B$114,"Rv",ArticleTable!$C$3:$C$114,Pulp!$P32)</f>
        <v>1.0926503496503497</v>
      </c>
    </row>
    <row r="33" spans="15:17" x14ac:dyDescent="0.25">
      <c r="O33" s="42" t="s">
        <v>24</v>
      </c>
      <c r="P33" s="41">
        <v>13</v>
      </c>
      <c r="Q33" s="44">
        <f>AVERAGEIFS(ArticleTable!$J$3:$J$114,ArticleTable!$A$3:$A$114,Pulp!$O33,ArticleTable!$B$3:$B$114,"Rv",ArticleTable!$C$3:$C$114,Pulp!$P33)</f>
        <v>1.0768561643835619</v>
      </c>
    </row>
    <row r="34" spans="15:17" x14ac:dyDescent="0.25">
      <c r="O34" s="42" t="s">
        <v>29</v>
      </c>
      <c r="P34" s="41">
        <v>13</v>
      </c>
      <c r="Q34" s="44">
        <f>AVERAGEIFS(ArticleTable!$J$3:$J$114,ArticleTable!$A$3:$A$114,Pulp!$O34,ArticleTable!$B$3:$B$114,"Rv",ArticleTable!$C$3:$C$114,Pulp!$P34)</f>
        <v>1.0075609756097563</v>
      </c>
    </row>
    <row r="35" spans="15:17" x14ac:dyDescent="0.25">
      <c r="O35" s="34" t="s">
        <v>25</v>
      </c>
      <c r="P35">
        <v>14</v>
      </c>
      <c r="Q35" s="29">
        <f>AVERAGEIFS(ArticleTable!$J$3:$J$114,ArticleTable!$A$3:$A$114,Pulp!$O35,ArticleTable!$B$3:$B$114,"Rv",ArticleTable!$C$3:$C$114,Pulp!$P35)</f>
        <v>1.0510622009569379</v>
      </c>
    </row>
    <row r="36" spans="15:17" x14ac:dyDescent="0.25">
      <c r="O36" s="35" t="s">
        <v>26</v>
      </c>
      <c r="P36">
        <v>14</v>
      </c>
      <c r="Q36" s="29">
        <f>AVERAGEIFS(ArticleTable!$J$3:$J$114,ArticleTable!$A$3:$A$114,Pulp!$O36,ArticleTable!$B$3:$B$114,"Rv",ArticleTable!$C$3:$C$114,Pulp!$P36)</f>
        <v>1.0033548387096773</v>
      </c>
    </row>
    <row r="37" spans="15:17" x14ac:dyDescent="0.25">
      <c r="O37" s="34" t="s">
        <v>27</v>
      </c>
      <c r="P37">
        <v>14</v>
      </c>
      <c r="Q37" s="29">
        <f>AVERAGEIFS(ArticleTable!$J$3:$J$114,ArticleTable!$A$3:$A$114,Pulp!$O37,ArticleTable!$B$3:$B$114,"Rv",ArticleTable!$C$3:$C$114,Pulp!$P37)</f>
        <v>1.0627704280155643</v>
      </c>
    </row>
    <row r="38" spans="15:17" x14ac:dyDescent="0.25">
      <c r="O38" s="35" t="s">
        <v>30</v>
      </c>
      <c r="P38">
        <v>14</v>
      </c>
      <c r="Q38" s="29">
        <f>AVERAGEIFS(ArticleTable!$J$3:$J$114,ArticleTable!$A$3:$A$114,Pulp!$O38,ArticleTable!$B$3:$B$114,"Rv",ArticleTable!$C$3:$C$114,Pulp!$P38)</f>
        <v>1.0666030534351145</v>
      </c>
    </row>
    <row r="39" spans="15:17" x14ac:dyDescent="0.25">
      <c r="O39" s="35" t="s">
        <v>28</v>
      </c>
      <c r="P39">
        <v>14</v>
      </c>
      <c r="Q39" s="29">
        <f>AVERAGEIFS(ArticleTable!$J$3:$J$114,ArticleTable!$A$3:$A$114,Pulp!$O39,ArticleTable!$B$3:$B$114,"Rv",ArticleTable!$C$3:$C$114,Pulp!$P39)</f>
        <v>1.0565938566552902</v>
      </c>
    </row>
    <row r="40" spans="15:17" x14ac:dyDescent="0.25">
      <c r="O40" s="34" t="s">
        <v>39</v>
      </c>
      <c r="P40">
        <v>14</v>
      </c>
      <c r="Q40" s="29">
        <f>AVERAGEIFS(ArticleTable!$J$3:$J$114,ArticleTable!$A$3:$A$114,Pulp!$O40,ArticleTable!$B$3:$B$114,"Rv",ArticleTable!$C$3:$C$114,Pulp!$P40)</f>
        <v>1.0964842105263159</v>
      </c>
    </row>
    <row r="41" spans="15:17" x14ac:dyDescent="0.25">
      <c r="O41" s="34" t="s">
        <v>24</v>
      </c>
      <c r="P41">
        <v>14</v>
      </c>
      <c r="Q41" s="29">
        <f>AVERAGEIFS(ArticleTable!$J$3:$J$114,ArticleTable!$A$3:$A$114,Pulp!$O41,ArticleTable!$B$3:$B$114,"Rv",ArticleTable!$C$3:$C$114,Pulp!$P41)</f>
        <v>1.0516454849498329</v>
      </c>
    </row>
    <row r="42" spans="15:17" x14ac:dyDescent="0.25">
      <c r="O42" s="34" t="s">
        <v>29</v>
      </c>
      <c r="P42">
        <v>14</v>
      </c>
      <c r="Q42" s="29">
        <f>AVERAGEIFS(ArticleTable!$J$3:$J$114,ArticleTable!$A$3:$A$114,Pulp!$O42,ArticleTable!$B$3:$B$114,"Rv",ArticleTable!$C$3:$C$114,Pulp!$P42)</f>
        <v>1.0729870129870132</v>
      </c>
    </row>
    <row r="43" spans="15:17" x14ac:dyDescent="0.25">
      <c r="O43" s="34" t="s">
        <v>25</v>
      </c>
      <c r="P43">
        <v>15</v>
      </c>
      <c r="Q43" s="29">
        <f>AVERAGEIFS(ArticleTable!$J$3:$J$114,ArticleTable!$A$3:$A$114,Pulp!$O43,ArticleTable!$B$3:$B$114,"Rv",ArticleTable!$C$3:$C$114,Pulp!$P43)</f>
        <v>1.0410995260663507</v>
      </c>
    </row>
    <row r="44" spans="15:17" x14ac:dyDescent="0.25">
      <c r="O44" s="35" t="s">
        <v>26</v>
      </c>
      <c r="P44">
        <v>15</v>
      </c>
      <c r="Q44" s="29">
        <f>AVERAGEIFS(ArticleTable!$J$3:$J$114,ArticleTable!$A$3:$A$114,Pulp!$O44,ArticleTable!$B$3:$B$114,"Rv",ArticleTable!$C$3:$C$114,Pulp!$P44)</f>
        <v>1.0324979253112032</v>
      </c>
    </row>
    <row r="45" spans="15:17" x14ac:dyDescent="0.25">
      <c r="O45" s="34" t="s">
        <v>27</v>
      </c>
      <c r="P45">
        <v>15</v>
      </c>
      <c r="Q45" s="29">
        <f>AVERAGEIFS(ArticleTable!$J$3:$J$114,ArticleTable!$A$3:$A$114,Pulp!$O45,ArticleTable!$B$3:$B$114,"Rv",ArticleTable!$C$3:$C$114,Pulp!$P45)</f>
        <v>0.99320727272727272</v>
      </c>
    </row>
    <row r="46" spans="15:17" x14ac:dyDescent="0.25">
      <c r="O46" s="35" t="s">
        <v>30</v>
      </c>
      <c r="P46">
        <v>15</v>
      </c>
      <c r="Q46" s="29">
        <f>AVERAGEIFS(ArticleTable!$J$3:$J$114,ArticleTable!$A$3:$A$114,Pulp!$O46,ArticleTable!$B$3:$B$114,"Rv",ArticleTable!$C$3:$C$114,Pulp!$P46)</f>
        <v>1.0505639097744361</v>
      </c>
    </row>
    <row r="47" spans="15:17" x14ac:dyDescent="0.25">
      <c r="O47" s="35" t="s">
        <v>28</v>
      </c>
      <c r="P47">
        <v>15</v>
      </c>
      <c r="Q47" s="29">
        <f>AVERAGEIFS(ArticleTable!$J$3:$J$114,ArticleTable!$A$3:$A$114,Pulp!$O47,ArticleTable!$B$3:$B$114,"Rv",ArticleTable!$C$3:$C$114,Pulp!$P47)</f>
        <v>1.0900774647887324</v>
      </c>
    </row>
    <row r="48" spans="15:17" x14ac:dyDescent="0.25">
      <c r="O48" s="34" t="s">
        <v>39</v>
      </c>
      <c r="P48">
        <v>15</v>
      </c>
      <c r="Q48" s="29">
        <f>AVERAGEIFS(ArticleTable!$J$3:$J$114,ArticleTable!$A$3:$A$114,Pulp!$O48,ArticleTable!$B$3:$B$114,"Rv",ArticleTable!$C$3:$C$114,Pulp!$P48)</f>
        <v>1.1003450704225353</v>
      </c>
    </row>
    <row r="49" spans="15:17" x14ac:dyDescent="0.25">
      <c r="O49" s="34" t="s">
        <v>24</v>
      </c>
      <c r="P49">
        <v>15</v>
      </c>
      <c r="Q49" s="29">
        <f>AVERAGEIFS(ArticleTable!$J$3:$J$114,ArticleTable!$A$3:$A$114,Pulp!$O49,ArticleTable!$B$3:$B$114,"Rv",ArticleTable!$C$3:$C$114,Pulp!$P49)</f>
        <v>1.0516454849498329</v>
      </c>
    </row>
    <row r="50" spans="15:17" x14ac:dyDescent="0.25">
      <c r="O50" s="34" t="s">
        <v>29</v>
      </c>
      <c r="P50">
        <v>15</v>
      </c>
      <c r="Q50" s="29">
        <f>AVERAGEIFS(ArticleTable!$J$3:$J$114,ArticleTable!$A$3:$A$114,Pulp!$O50,ArticleTable!$B$3:$B$114,"Rv",ArticleTable!$C$3:$C$114,Pulp!$P50)</f>
        <v>1.0729870129870132</v>
      </c>
    </row>
    <row r="51" spans="15:17" x14ac:dyDescent="0.25">
      <c r="O51" s="34" t="s">
        <v>25</v>
      </c>
      <c r="P51">
        <v>16</v>
      </c>
      <c r="Q51" s="29">
        <f>AVERAGEIFS(ArticleTable!$J$3:$J$114,ArticleTable!$A$3:$A$114,Pulp!$O51,ArticleTable!$B$3:$B$114,"Rv",ArticleTable!$C$3:$C$114,Pulp!$P51)</f>
        <v>1.0265046728971963</v>
      </c>
    </row>
    <row r="52" spans="15:17" x14ac:dyDescent="0.25">
      <c r="O52" s="35" t="s">
        <v>26</v>
      </c>
      <c r="P52">
        <v>16</v>
      </c>
      <c r="Q52" s="29">
        <f>AVERAGEIFS(ArticleTable!$J$3:$J$114,ArticleTable!$A$3:$A$114,Pulp!$O52,ArticleTable!$B$3:$B$114,"Rv",ArticleTable!$C$3:$C$114,Pulp!$P52)</f>
        <v>1.077194805194805</v>
      </c>
    </row>
    <row r="53" spans="15:17" x14ac:dyDescent="0.25">
      <c r="O53" s="34" t="s">
        <v>27</v>
      </c>
      <c r="P53">
        <v>16</v>
      </c>
      <c r="Q53" s="29">
        <f>AVERAGEIFS(ArticleTable!$J$3:$J$114,ArticleTable!$A$3:$A$114,Pulp!$O53,ArticleTable!$B$3:$B$114,"Rv",ArticleTable!$C$3:$C$114,Pulp!$P53)</f>
        <v>1.0306867924528302</v>
      </c>
    </row>
    <row r="54" spans="15:17" x14ac:dyDescent="0.25">
      <c r="O54" s="35" t="s">
        <v>30</v>
      </c>
      <c r="P54">
        <v>16</v>
      </c>
      <c r="Q54" s="29">
        <f>AVERAGEIFS(ArticleTable!$J$3:$J$114,ArticleTable!$A$3:$A$114,Pulp!$O54,ArticleTable!$B$3:$B$114,"Rv",ArticleTable!$C$3:$C$114,Pulp!$P54)</f>
        <v>1.0666030534351145</v>
      </c>
    </row>
    <row r="55" spans="15:17" x14ac:dyDescent="0.25">
      <c r="O55" s="35" t="s">
        <v>28</v>
      </c>
      <c r="P55">
        <v>16</v>
      </c>
      <c r="Q55" s="29">
        <f>AVERAGEIFS(ArticleTable!$J$3:$J$114,ArticleTable!$A$3:$A$114,Pulp!$O55,ArticleTable!$B$3:$B$114,"Rv",ArticleTable!$C$3:$C$114,Pulp!$P55)</f>
        <v>1.1340000000000001</v>
      </c>
    </row>
    <row r="56" spans="15:17" x14ac:dyDescent="0.25">
      <c r="O56" s="34" t="s">
        <v>39</v>
      </c>
      <c r="P56">
        <v>16</v>
      </c>
      <c r="Q56" s="29">
        <f>AVERAGEIFS(ArticleTable!$J$3:$J$114,ArticleTable!$A$3:$A$114,Pulp!$O56,ArticleTable!$B$3:$B$114,"Rv",ArticleTable!$C$3:$C$114,Pulp!$P56)</f>
        <v>1.0850625</v>
      </c>
    </row>
    <row r="57" spans="15:17" x14ac:dyDescent="0.25">
      <c r="O57" s="34" t="s">
        <v>24</v>
      </c>
      <c r="P57">
        <v>16</v>
      </c>
      <c r="Q57" s="29">
        <f>AVERAGEIFS(ArticleTable!$J$3:$J$114,ArticleTable!$A$3:$A$114,Pulp!$O57,ArticleTable!$B$3:$B$114,"Rv",ArticleTable!$C$3:$C$114,Pulp!$P57)</f>
        <v>1.0516454849498329</v>
      </c>
    </row>
    <row r="58" spans="15:17" x14ac:dyDescent="0.25">
      <c r="O58" s="34" t="s">
        <v>29</v>
      </c>
      <c r="P58">
        <v>16</v>
      </c>
      <c r="Q58" s="29">
        <f>AVERAGEIFS(ArticleTable!$J$3:$J$114,ArticleTable!$A$3:$A$114,Pulp!$O58,ArticleTable!$B$3:$B$114,"Rv",ArticleTable!$C$3:$C$114,Pulp!$P58)</f>
        <v>1.0979401993355484</v>
      </c>
    </row>
  </sheetData>
  <autoFilter ref="O2:Q58" xr:uid="{60B8F656-947C-47A5-B659-BC16B9E41115}"/>
  <mergeCells count="11">
    <mergeCell ref="K1:K2"/>
    <mergeCell ref="A1:F1"/>
    <mergeCell ref="E12:F12"/>
    <mergeCell ref="B12:C12"/>
    <mergeCell ref="E13:F13"/>
    <mergeCell ref="V22:AC25"/>
    <mergeCell ref="V26:AC29"/>
    <mergeCell ref="E17:F17"/>
    <mergeCell ref="V13:AC14"/>
    <mergeCell ref="V16:AC16"/>
    <mergeCell ref="V18:AC19"/>
  </mergeCells>
  <pageMargins left="0.7" right="0.7" top="0.75" bottom="0.75" header="0.3" footer="0.3"/>
  <pageSetup orientation="portrait" r:id="rId1"/>
  <ignoredErrors>
    <ignoredError sqref="D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86C2C-4F0E-4D04-BF4F-4E1EB532EB83}">
  <dimension ref="A1:P212"/>
  <sheetViews>
    <sheetView workbookViewId="0">
      <selection activeCell="O30" sqref="O30"/>
    </sheetView>
  </sheetViews>
  <sheetFormatPr defaultRowHeight="15" x14ac:dyDescent="0.25"/>
  <cols>
    <col min="4" max="4" width="4.7109375" bestFit="1" customWidth="1"/>
    <col min="5" max="5" width="3" bestFit="1" customWidth="1"/>
    <col min="7" max="7" width="4.140625" bestFit="1" customWidth="1"/>
    <col min="8" max="8" width="4" bestFit="1" customWidth="1"/>
  </cols>
  <sheetData>
    <row r="1" spans="1:16" x14ac:dyDescent="0.25">
      <c r="A1" t="s">
        <v>77</v>
      </c>
      <c r="B1" t="s">
        <v>78</v>
      </c>
      <c r="C1" t="s">
        <v>284</v>
      </c>
      <c r="D1" t="s">
        <v>285</v>
      </c>
      <c r="E1" t="s">
        <v>286</v>
      </c>
      <c r="F1" t="s">
        <v>287</v>
      </c>
      <c r="G1" t="s">
        <v>288</v>
      </c>
      <c r="H1" t="s">
        <v>289</v>
      </c>
      <c r="I1" t="s">
        <v>283</v>
      </c>
      <c r="J1" t="s">
        <v>57</v>
      </c>
      <c r="N1">
        <v>5</v>
      </c>
      <c r="O1">
        <v>6</v>
      </c>
      <c r="P1">
        <v>7</v>
      </c>
    </row>
    <row r="2" spans="1:16" x14ac:dyDescent="0.25">
      <c r="A2">
        <v>4350</v>
      </c>
      <c r="B2" t="s">
        <v>163</v>
      </c>
      <c r="C2">
        <v>327.55170570780899</v>
      </c>
      <c r="D2" t="s">
        <v>164</v>
      </c>
      <c r="E2">
        <v>0</v>
      </c>
      <c r="F2">
        <v>1</v>
      </c>
      <c r="G2" t="s">
        <v>165</v>
      </c>
      <c r="H2">
        <v>20</v>
      </c>
      <c r="I2">
        <v>6</v>
      </c>
      <c r="J2">
        <v>7</v>
      </c>
      <c r="M2">
        <v>1</v>
      </c>
    </row>
    <row r="3" spans="1:16" x14ac:dyDescent="0.25">
      <c r="A3">
        <v>4350</v>
      </c>
      <c r="B3" t="s">
        <v>163</v>
      </c>
      <c r="C3">
        <v>172.44829429219101</v>
      </c>
      <c r="D3" t="s">
        <v>164</v>
      </c>
      <c r="E3">
        <v>0</v>
      </c>
      <c r="F3">
        <v>1</v>
      </c>
      <c r="G3" t="s">
        <v>166</v>
      </c>
      <c r="H3">
        <v>21</v>
      </c>
      <c r="I3">
        <v>6</v>
      </c>
      <c r="J3">
        <v>7</v>
      </c>
      <c r="M3">
        <v>2</v>
      </c>
    </row>
    <row r="4" spans="1:16" x14ac:dyDescent="0.25">
      <c r="A4">
        <v>4350</v>
      </c>
      <c r="B4" t="s">
        <v>163</v>
      </c>
      <c r="C4">
        <v>510.45226708552502</v>
      </c>
      <c r="D4" t="s">
        <v>167</v>
      </c>
      <c r="E4">
        <v>0</v>
      </c>
      <c r="F4">
        <v>4</v>
      </c>
      <c r="G4" t="s">
        <v>168</v>
      </c>
      <c r="H4">
        <v>46</v>
      </c>
      <c r="I4">
        <v>2</v>
      </c>
      <c r="J4">
        <v>6</v>
      </c>
      <c r="M4">
        <v>3</v>
      </c>
    </row>
    <row r="5" spans="1:16" x14ac:dyDescent="0.25">
      <c r="A5">
        <v>4350</v>
      </c>
      <c r="B5" t="s">
        <v>163</v>
      </c>
      <c r="C5">
        <v>889.54773291447498</v>
      </c>
      <c r="D5" t="s">
        <v>167</v>
      </c>
      <c r="E5">
        <v>0</v>
      </c>
      <c r="F5">
        <v>4</v>
      </c>
      <c r="G5" t="s">
        <v>166</v>
      </c>
      <c r="H5">
        <v>48</v>
      </c>
      <c r="I5">
        <v>2</v>
      </c>
      <c r="J5">
        <v>6</v>
      </c>
      <c r="M5">
        <v>4</v>
      </c>
    </row>
    <row r="6" spans="1:16" x14ac:dyDescent="0.25">
      <c r="A6">
        <v>4350</v>
      </c>
      <c r="B6" t="s">
        <v>163</v>
      </c>
      <c r="C6">
        <v>87.852974945281304</v>
      </c>
      <c r="D6" t="s">
        <v>169</v>
      </c>
      <c r="E6">
        <v>9</v>
      </c>
      <c r="F6">
        <v>6</v>
      </c>
      <c r="G6" t="s">
        <v>168</v>
      </c>
      <c r="H6">
        <v>331</v>
      </c>
      <c r="I6">
        <v>16</v>
      </c>
      <c r="J6">
        <v>7</v>
      </c>
      <c r="M6">
        <v>5</v>
      </c>
    </row>
    <row r="7" spans="1:16" x14ac:dyDescent="0.25">
      <c r="A7">
        <v>4350</v>
      </c>
      <c r="B7" t="s">
        <v>163</v>
      </c>
      <c r="C7">
        <v>2.42698898338194</v>
      </c>
      <c r="D7" t="s">
        <v>170</v>
      </c>
      <c r="E7">
        <v>10</v>
      </c>
      <c r="F7">
        <v>7</v>
      </c>
      <c r="G7" t="s">
        <v>165</v>
      </c>
      <c r="H7">
        <v>341</v>
      </c>
      <c r="I7">
        <v>17</v>
      </c>
      <c r="J7">
        <v>7</v>
      </c>
      <c r="M7">
        <v>6</v>
      </c>
    </row>
    <row r="8" spans="1:16" x14ac:dyDescent="0.25">
      <c r="A8">
        <v>4350</v>
      </c>
      <c r="B8" t="s">
        <v>163</v>
      </c>
      <c r="C8">
        <v>617.35141273858801</v>
      </c>
      <c r="D8" t="s">
        <v>170</v>
      </c>
      <c r="E8">
        <v>8</v>
      </c>
      <c r="F8">
        <v>5</v>
      </c>
      <c r="G8" t="s">
        <v>168</v>
      </c>
      <c r="H8">
        <v>340</v>
      </c>
      <c r="I8">
        <v>15</v>
      </c>
      <c r="J8">
        <v>7</v>
      </c>
      <c r="M8">
        <v>7</v>
      </c>
    </row>
    <row r="9" spans="1:16" x14ac:dyDescent="0.25">
      <c r="A9">
        <v>4350</v>
      </c>
      <c r="B9" t="s">
        <v>163</v>
      </c>
      <c r="C9">
        <v>292.36862333275002</v>
      </c>
      <c r="D9" t="s">
        <v>170</v>
      </c>
      <c r="E9">
        <v>9</v>
      </c>
      <c r="F9">
        <v>6</v>
      </c>
      <c r="G9" t="s">
        <v>168</v>
      </c>
      <c r="H9">
        <v>340</v>
      </c>
      <c r="I9">
        <v>16</v>
      </c>
      <c r="J9">
        <v>7</v>
      </c>
      <c r="M9">
        <v>8</v>
      </c>
    </row>
    <row r="10" spans="1:16" x14ac:dyDescent="0.25">
      <c r="A10">
        <v>4350</v>
      </c>
      <c r="B10" t="s">
        <v>163</v>
      </c>
      <c r="C10">
        <v>154.402410230149</v>
      </c>
      <c r="D10" t="s">
        <v>171</v>
      </c>
      <c r="E10">
        <v>7</v>
      </c>
      <c r="F10">
        <v>5</v>
      </c>
      <c r="G10" t="s">
        <v>165</v>
      </c>
      <c r="H10">
        <v>344</v>
      </c>
      <c r="I10">
        <v>14</v>
      </c>
      <c r="J10">
        <v>7</v>
      </c>
      <c r="M10">
        <v>9</v>
      </c>
    </row>
    <row r="11" spans="1:16" x14ac:dyDescent="0.25">
      <c r="A11">
        <v>4350</v>
      </c>
      <c r="B11" t="s">
        <v>163</v>
      </c>
      <c r="C11">
        <v>372.58895188227501</v>
      </c>
      <c r="D11" t="s">
        <v>172</v>
      </c>
      <c r="E11">
        <v>0</v>
      </c>
      <c r="F11">
        <v>5</v>
      </c>
      <c r="G11" t="s">
        <v>165</v>
      </c>
      <c r="H11">
        <v>50</v>
      </c>
      <c r="I11">
        <v>1</v>
      </c>
      <c r="J11">
        <v>6</v>
      </c>
      <c r="M11">
        <v>10</v>
      </c>
    </row>
    <row r="12" spans="1:16" x14ac:dyDescent="0.25">
      <c r="A12">
        <v>4350</v>
      </c>
      <c r="B12" t="s">
        <v>163</v>
      </c>
      <c r="C12">
        <v>377.41104811772499</v>
      </c>
      <c r="D12" t="s">
        <v>172</v>
      </c>
      <c r="E12">
        <v>0</v>
      </c>
      <c r="F12">
        <v>5</v>
      </c>
      <c r="G12" t="s">
        <v>166</v>
      </c>
      <c r="H12">
        <v>51</v>
      </c>
      <c r="I12">
        <v>1</v>
      </c>
      <c r="J12">
        <v>6</v>
      </c>
      <c r="M12">
        <v>11</v>
      </c>
    </row>
    <row r="13" spans="1:16" x14ac:dyDescent="0.25">
      <c r="A13">
        <v>4350</v>
      </c>
      <c r="B13" t="s">
        <v>163</v>
      </c>
      <c r="C13">
        <v>103.008637887576</v>
      </c>
      <c r="D13" t="s">
        <v>173</v>
      </c>
      <c r="E13">
        <v>6</v>
      </c>
      <c r="F13">
        <v>5</v>
      </c>
      <c r="G13" t="s">
        <v>168</v>
      </c>
      <c r="H13">
        <v>346</v>
      </c>
      <c r="I13">
        <v>13</v>
      </c>
      <c r="J13">
        <v>7</v>
      </c>
      <c r="M13">
        <v>12</v>
      </c>
    </row>
    <row r="14" spans="1:16" x14ac:dyDescent="0.25">
      <c r="A14">
        <v>4350</v>
      </c>
      <c r="B14" t="s">
        <v>163</v>
      </c>
      <c r="C14">
        <v>242.58895188227501</v>
      </c>
      <c r="D14" t="s">
        <v>174</v>
      </c>
      <c r="E14">
        <v>8</v>
      </c>
      <c r="F14">
        <v>6</v>
      </c>
      <c r="G14" t="s">
        <v>168</v>
      </c>
      <c r="H14">
        <v>364</v>
      </c>
      <c r="I14">
        <v>15</v>
      </c>
      <c r="J14">
        <v>7</v>
      </c>
      <c r="M14">
        <v>13</v>
      </c>
    </row>
    <row r="15" spans="1:16" x14ac:dyDescent="0.25">
      <c r="A15">
        <v>4350</v>
      </c>
      <c r="B15" t="s">
        <v>163</v>
      </c>
      <c r="C15">
        <v>418.19746783326002</v>
      </c>
      <c r="D15" t="s">
        <v>175</v>
      </c>
      <c r="E15">
        <v>7</v>
      </c>
      <c r="F15">
        <v>6</v>
      </c>
      <c r="G15" t="s">
        <v>168</v>
      </c>
      <c r="H15">
        <v>370</v>
      </c>
      <c r="I15">
        <v>14</v>
      </c>
      <c r="J15">
        <v>7</v>
      </c>
      <c r="M15">
        <v>14</v>
      </c>
    </row>
    <row r="16" spans="1:16" x14ac:dyDescent="0.25">
      <c r="A16">
        <v>4350</v>
      </c>
      <c r="B16" t="s">
        <v>163</v>
      </c>
      <c r="C16">
        <v>4.3914840490154203</v>
      </c>
      <c r="D16" t="s">
        <v>175</v>
      </c>
      <c r="E16">
        <v>8</v>
      </c>
      <c r="F16">
        <v>7</v>
      </c>
      <c r="G16" t="s">
        <v>168</v>
      </c>
      <c r="H16">
        <v>370</v>
      </c>
      <c r="I16">
        <v>14</v>
      </c>
      <c r="J16">
        <v>6</v>
      </c>
      <c r="M16">
        <v>15</v>
      </c>
    </row>
    <row r="17" spans="1:13" x14ac:dyDescent="0.25">
      <c r="A17">
        <v>4350</v>
      </c>
      <c r="B17" t="s">
        <v>163</v>
      </c>
      <c r="C17">
        <v>32.291180134932297</v>
      </c>
      <c r="D17" t="s">
        <v>176</v>
      </c>
      <c r="E17">
        <v>0</v>
      </c>
      <c r="F17">
        <v>6</v>
      </c>
      <c r="G17" t="s">
        <v>165</v>
      </c>
      <c r="H17">
        <v>53</v>
      </c>
      <c r="I17">
        <v>1</v>
      </c>
      <c r="J17">
        <v>7</v>
      </c>
      <c r="M17">
        <v>16</v>
      </c>
    </row>
    <row r="18" spans="1:13" x14ac:dyDescent="0.25">
      <c r="A18">
        <v>4350</v>
      </c>
      <c r="B18" t="s">
        <v>163</v>
      </c>
      <c r="C18">
        <v>617.70881986506799</v>
      </c>
      <c r="D18" t="s">
        <v>176</v>
      </c>
      <c r="E18">
        <v>0</v>
      </c>
      <c r="F18">
        <v>6</v>
      </c>
      <c r="G18" t="s">
        <v>166</v>
      </c>
      <c r="H18">
        <v>54</v>
      </c>
      <c r="I18">
        <v>1</v>
      </c>
      <c r="J18">
        <v>7</v>
      </c>
      <c r="M18">
        <v>17</v>
      </c>
    </row>
    <row r="19" spans="1:13" x14ac:dyDescent="0.25">
      <c r="A19">
        <v>4350</v>
      </c>
      <c r="B19" t="s">
        <v>163</v>
      </c>
      <c r="C19">
        <v>212.359480127805</v>
      </c>
      <c r="D19" t="s">
        <v>177</v>
      </c>
      <c r="E19">
        <v>7</v>
      </c>
      <c r="F19">
        <v>6</v>
      </c>
      <c r="G19" t="s">
        <v>168</v>
      </c>
      <c r="H19">
        <v>385</v>
      </c>
      <c r="I19">
        <v>13</v>
      </c>
      <c r="J19">
        <v>6</v>
      </c>
      <c r="M19">
        <v>18</v>
      </c>
    </row>
    <row r="20" spans="1:13" x14ac:dyDescent="0.25">
      <c r="A20">
        <v>4350</v>
      </c>
      <c r="B20" t="s">
        <v>163</v>
      </c>
      <c r="C20">
        <v>165.05156798991999</v>
      </c>
      <c r="D20" t="s">
        <v>177</v>
      </c>
      <c r="E20">
        <v>7</v>
      </c>
      <c r="F20">
        <v>6</v>
      </c>
      <c r="G20" t="s">
        <v>168</v>
      </c>
      <c r="H20">
        <v>385</v>
      </c>
      <c r="I20">
        <v>14</v>
      </c>
      <c r="J20">
        <v>7</v>
      </c>
      <c r="M20">
        <v>19</v>
      </c>
    </row>
    <row r="21" spans="1:13" x14ac:dyDescent="0.25">
      <c r="A21">
        <v>4350</v>
      </c>
      <c r="B21" t="s">
        <v>163</v>
      </c>
      <c r="C21">
        <v>449.53277441922398</v>
      </c>
      <c r="D21" t="s">
        <v>178</v>
      </c>
      <c r="E21">
        <v>13</v>
      </c>
      <c r="F21">
        <v>7</v>
      </c>
      <c r="G21" t="s">
        <v>168</v>
      </c>
      <c r="H21">
        <v>400</v>
      </c>
      <c r="I21">
        <v>19</v>
      </c>
      <c r="J21">
        <v>6</v>
      </c>
    </row>
    <row r="22" spans="1:13" x14ac:dyDescent="0.25">
      <c r="A22">
        <v>4350</v>
      </c>
      <c r="B22" t="s">
        <v>163</v>
      </c>
      <c r="C22">
        <v>136.96586407405701</v>
      </c>
      <c r="D22" t="s">
        <v>178</v>
      </c>
      <c r="E22">
        <v>13</v>
      </c>
      <c r="F22">
        <v>7</v>
      </c>
      <c r="G22" t="s">
        <v>165</v>
      </c>
      <c r="H22">
        <v>401</v>
      </c>
      <c r="I22">
        <v>19</v>
      </c>
      <c r="J22">
        <v>6</v>
      </c>
    </row>
    <row r="23" spans="1:13" x14ac:dyDescent="0.25">
      <c r="A23">
        <v>4350</v>
      </c>
      <c r="B23" t="s">
        <v>163</v>
      </c>
      <c r="C23">
        <v>378.175976263395</v>
      </c>
      <c r="D23" t="s">
        <v>179</v>
      </c>
      <c r="E23">
        <v>0</v>
      </c>
      <c r="F23">
        <v>1</v>
      </c>
      <c r="G23" t="s">
        <v>165</v>
      </c>
      <c r="H23">
        <v>56</v>
      </c>
      <c r="I23">
        <v>5</v>
      </c>
      <c r="J23">
        <v>6</v>
      </c>
    </row>
    <row r="24" spans="1:13" x14ac:dyDescent="0.25">
      <c r="A24">
        <v>4350</v>
      </c>
      <c r="B24" t="s">
        <v>163</v>
      </c>
      <c r="C24">
        <v>212.35948012780599</v>
      </c>
      <c r="D24" t="s">
        <v>179</v>
      </c>
      <c r="E24">
        <v>0</v>
      </c>
      <c r="F24">
        <v>1</v>
      </c>
      <c r="G24" t="s">
        <v>165</v>
      </c>
      <c r="H24">
        <v>56</v>
      </c>
      <c r="I24">
        <v>6</v>
      </c>
      <c r="J24">
        <v>7</v>
      </c>
    </row>
    <row r="25" spans="1:13" x14ac:dyDescent="0.25">
      <c r="A25">
        <v>4350</v>
      </c>
      <c r="B25" t="s">
        <v>163</v>
      </c>
      <c r="C25">
        <v>1609.4645436088001</v>
      </c>
      <c r="D25" t="s">
        <v>179</v>
      </c>
      <c r="E25">
        <v>0</v>
      </c>
      <c r="F25">
        <v>1</v>
      </c>
      <c r="G25" t="s">
        <v>166</v>
      </c>
      <c r="H25">
        <v>57</v>
      </c>
      <c r="I25">
        <v>6</v>
      </c>
      <c r="J25">
        <v>7</v>
      </c>
    </row>
    <row r="26" spans="1:13" x14ac:dyDescent="0.25">
      <c r="A26">
        <v>4350</v>
      </c>
      <c r="B26" t="s">
        <v>163</v>
      </c>
      <c r="C26" s="85">
        <v>1.91790386943784E-13</v>
      </c>
      <c r="D26" t="s">
        <v>180</v>
      </c>
      <c r="E26">
        <v>12</v>
      </c>
      <c r="F26">
        <v>6</v>
      </c>
      <c r="G26" t="s">
        <v>168</v>
      </c>
      <c r="H26">
        <v>406</v>
      </c>
      <c r="I26">
        <v>19</v>
      </c>
      <c r="J26">
        <v>7</v>
      </c>
    </row>
    <row r="27" spans="1:13" x14ac:dyDescent="0.25">
      <c r="A27">
        <v>4350</v>
      </c>
      <c r="B27" t="s">
        <v>163</v>
      </c>
      <c r="C27">
        <v>199.40056744429901</v>
      </c>
      <c r="D27" t="s">
        <v>181</v>
      </c>
      <c r="E27">
        <v>12</v>
      </c>
      <c r="F27">
        <v>6</v>
      </c>
      <c r="G27" t="s">
        <v>168</v>
      </c>
      <c r="H27">
        <v>409</v>
      </c>
      <c r="I27">
        <v>18</v>
      </c>
      <c r="J27">
        <v>6</v>
      </c>
    </row>
    <row r="28" spans="1:13" x14ac:dyDescent="0.25">
      <c r="A28">
        <v>4350</v>
      </c>
      <c r="B28" t="s">
        <v>163</v>
      </c>
      <c r="C28">
        <v>414.10079406241903</v>
      </c>
      <c r="D28" t="s">
        <v>182</v>
      </c>
      <c r="E28">
        <v>12</v>
      </c>
      <c r="F28">
        <v>6</v>
      </c>
      <c r="G28" t="s">
        <v>165</v>
      </c>
      <c r="H28">
        <v>422</v>
      </c>
      <c r="I28">
        <v>19</v>
      </c>
      <c r="J28">
        <v>7</v>
      </c>
    </row>
    <row r="29" spans="1:13" x14ac:dyDescent="0.25">
      <c r="A29">
        <v>4350</v>
      </c>
      <c r="B29" t="s">
        <v>163</v>
      </c>
      <c r="C29" s="85">
        <v>1.7902772213098601E-14</v>
      </c>
      <c r="D29" t="s">
        <v>182</v>
      </c>
      <c r="E29">
        <v>13</v>
      </c>
      <c r="F29">
        <v>7</v>
      </c>
      <c r="G29" t="s">
        <v>168</v>
      </c>
      <c r="H29">
        <v>421</v>
      </c>
      <c r="I29">
        <v>19</v>
      </c>
      <c r="J29">
        <v>6</v>
      </c>
    </row>
    <row r="30" spans="1:13" x14ac:dyDescent="0.25">
      <c r="A30">
        <v>4350</v>
      </c>
      <c r="B30" t="s">
        <v>163</v>
      </c>
      <c r="C30">
        <v>21.502957495958501</v>
      </c>
      <c r="D30" t="s">
        <v>183</v>
      </c>
      <c r="E30">
        <v>12</v>
      </c>
      <c r="F30">
        <v>7</v>
      </c>
      <c r="G30" t="s">
        <v>168</v>
      </c>
      <c r="H30">
        <v>424</v>
      </c>
      <c r="I30">
        <v>19</v>
      </c>
      <c r="J30">
        <v>7</v>
      </c>
    </row>
    <row r="31" spans="1:13" x14ac:dyDescent="0.25">
      <c r="A31">
        <v>4350</v>
      </c>
      <c r="B31" t="s">
        <v>163</v>
      </c>
      <c r="C31" s="85">
        <v>2.5330587661339498E-13</v>
      </c>
      <c r="D31" t="s">
        <v>184</v>
      </c>
      <c r="E31">
        <v>0</v>
      </c>
      <c r="F31">
        <v>2</v>
      </c>
      <c r="G31" t="s">
        <v>168</v>
      </c>
      <c r="H31">
        <v>58</v>
      </c>
      <c r="I31">
        <v>4</v>
      </c>
      <c r="J31">
        <v>6</v>
      </c>
    </row>
    <row r="32" spans="1:13" x14ac:dyDescent="0.25">
      <c r="A32">
        <v>4350</v>
      </c>
      <c r="B32" t="s">
        <v>163</v>
      </c>
      <c r="C32">
        <v>630.16219638546397</v>
      </c>
      <c r="D32" t="s">
        <v>184</v>
      </c>
      <c r="E32">
        <v>0</v>
      </c>
      <c r="F32">
        <v>2</v>
      </c>
      <c r="G32" t="s">
        <v>168</v>
      </c>
      <c r="H32">
        <v>58</v>
      </c>
      <c r="I32">
        <v>5</v>
      </c>
      <c r="J32">
        <v>7</v>
      </c>
    </row>
    <row r="33" spans="1:10" x14ac:dyDescent="0.25">
      <c r="A33">
        <v>4350</v>
      </c>
      <c r="B33" t="s">
        <v>163</v>
      </c>
      <c r="C33">
        <v>221.17262562719401</v>
      </c>
      <c r="D33" t="s">
        <v>184</v>
      </c>
      <c r="E33">
        <v>0</v>
      </c>
      <c r="F33">
        <v>2</v>
      </c>
      <c r="G33" t="s">
        <v>165</v>
      </c>
      <c r="H33">
        <v>59</v>
      </c>
      <c r="I33">
        <v>4</v>
      </c>
      <c r="J33">
        <v>6</v>
      </c>
    </row>
    <row r="34" spans="1:10" x14ac:dyDescent="0.25">
      <c r="A34">
        <v>4350</v>
      </c>
      <c r="B34" t="s">
        <v>163</v>
      </c>
      <c r="C34">
        <v>1048.66517798734</v>
      </c>
      <c r="D34" t="s">
        <v>184</v>
      </c>
      <c r="E34">
        <v>0</v>
      </c>
      <c r="F34">
        <v>2</v>
      </c>
      <c r="G34" t="s">
        <v>166</v>
      </c>
      <c r="H34">
        <v>60</v>
      </c>
      <c r="I34">
        <v>5</v>
      </c>
      <c r="J34">
        <v>7</v>
      </c>
    </row>
    <row r="35" spans="1:10" x14ac:dyDescent="0.25">
      <c r="A35">
        <v>4350</v>
      </c>
      <c r="B35" t="s">
        <v>163</v>
      </c>
      <c r="C35">
        <v>1.4163602203433701</v>
      </c>
      <c r="D35" t="s">
        <v>185</v>
      </c>
      <c r="E35">
        <v>10</v>
      </c>
      <c r="F35">
        <v>5</v>
      </c>
      <c r="G35" t="s">
        <v>168</v>
      </c>
      <c r="H35">
        <v>445</v>
      </c>
      <c r="I35">
        <v>17</v>
      </c>
      <c r="J35">
        <v>7</v>
      </c>
    </row>
    <row r="36" spans="1:10" x14ac:dyDescent="0.25">
      <c r="A36">
        <v>4350</v>
      </c>
      <c r="B36" t="s">
        <v>163</v>
      </c>
      <c r="C36">
        <v>1277.0806822837001</v>
      </c>
      <c r="D36" t="s">
        <v>186</v>
      </c>
      <c r="E36">
        <v>11</v>
      </c>
      <c r="F36">
        <v>7</v>
      </c>
      <c r="G36" t="s">
        <v>166</v>
      </c>
      <c r="H36">
        <v>450</v>
      </c>
      <c r="I36">
        <v>18</v>
      </c>
      <c r="J36">
        <v>7</v>
      </c>
    </row>
    <row r="37" spans="1:10" x14ac:dyDescent="0.25">
      <c r="A37">
        <v>4350</v>
      </c>
      <c r="B37" t="s">
        <v>163</v>
      </c>
      <c r="C37">
        <v>263.10493776080199</v>
      </c>
      <c r="D37" t="s">
        <v>187</v>
      </c>
      <c r="E37">
        <v>11</v>
      </c>
      <c r="F37">
        <v>7</v>
      </c>
      <c r="G37" t="s">
        <v>165</v>
      </c>
      <c r="H37">
        <v>452</v>
      </c>
      <c r="I37">
        <v>18</v>
      </c>
      <c r="J37">
        <v>7</v>
      </c>
    </row>
    <row r="38" spans="1:10" x14ac:dyDescent="0.25">
      <c r="A38">
        <v>4350</v>
      </c>
      <c r="B38" t="s">
        <v>163</v>
      </c>
      <c r="C38">
        <v>607.47007066200501</v>
      </c>
      <c r="D38" t="s">
        <v>188</v>
      </c>
      <c r="E38">
        <v>10</v>
      </c>
      <c r="F38">
        <v>6</v>
      </c>
      <c r="G38" t="s">
        <v>168</v>
      </c>
      <c r="H38">
        <v>454</v>
      </c>
      <c r="I38">
        <v>17</v>
      </c>
      <c r="J38">
        <v>7</v>
      </c>
    </row>
    <row r="39" spans="1:10" x14ac:dyDescent="0.25">
      <c r="A39">
        <v>4350</v>
      </c>
      <c r="B39" t="s">
        <v>163</v>
      </c>
      <c r="C39" s="85">
        <v>2.01928135140927E-12</v>
      </c>
      <c r="D39" t="s">
        <v>189</v>
      </c>
      <c r="E39">
        <v>10</v>
      </c>
      <c r="F39">
        <v>6</v>
      </c>
      <c r="G39" t="s">
        <v>168</v>
      </c>
      <c r="H39">
        <v>457</v>
      </c>
      <c r="I39">
        <v>17</v>
      </c>
      <c r="J39">
        <v>7</v>
      </c>
    </row>
    <row r="40" spans="1:10" x14ac:dyDescent="0.25">
      <c r="A40">
        <v>4350</v>
      </c>
      <c r="B40" t="s">
        <v>163</v>
      </c>
      <c r="C40">
        <v>90.589433934948502</v>
      </c>
      <c r="D40" t="s">
        <v>189</v>
      </c>
      <c r="E40">
        <v>9</v>
      </c>
      <c r="F40">
        <v>5</v>
      </c>
      <c r="G40" t="s">
        <v>168</v>
      </c>
      <c r="H40">
        <v>457</v>
      </c>
      <c r="I40">
        <v>16</v>
      </c>
      <c r="J40">
        <v>7</v>
      </c>
    </row>
    <row r="41" spans="1:10" x14ac:dyDescent="0.25">
      <c r="A41">
        <v>4350</v>
      </c>
      <c r="B41" t="s">
        <v>163</v>
      </c>
      <c r="C41">
        <v>387.71380525516003</v>
      </c>
      <c r="D41" t="s">
        <v>190</v>
      </c>
      <c r="E41">
        <v>0</v>
      </c>
      <c r="F41">
        <v>3</v>
      </c>
      <c r="G41" t="s">
        <v>165</v>
      </c>
      <c r="H41">
        <v>62</v>
      </c>
      <c r="I41">
        <v>4</v>
      </c>
      <c r="J41">
        <v>7</v>
      </c>
    </row>
    <row r="42" spans="1:10" x14ac:dyDescent="0.25">
      <c r="A42">
        <v>4350</v>
      </c>
      <c r="B42" t="s">
        <v>163</v>
      </c>
      <c r="C42">
        <v>176.917623827976</v>
      </c>
      <c r="D42" t="s">
        <v>190</v>
      </c>
      <c r="E42">
        <v>0</v>
      </c>
      <c r="F42">
        <v>3</v>
      </c>
      <c r="G42" t="s">
        <v>166</v>
      </c>
      <c r="H42">
        <v>63</v>
      </c>
      <c r="I42">
        <v>3</v>
      </c>
      <c r="J42">
        <v>6</v>
      </c>
    </row>
    <row r="43" spans="1:10" x14ac:dyDescent="0.25">
      <c r="A43">
        <v>4350</v>
      </c>
      <c r="B43" t="s">
        <v>163</v>
      </c>
      <c r="C43">
        <v>1335.3685709168601</v>
      </c>
      <c r="D43" t="s">
        <v>190</v>
      </c>
      <c r="E43">
        <v>0</v>
      </c>
      <c r="F43">
        <v>3</v>
      </c>
      <c r="G43" t="s">
        <v>166</v>
      </c>
      <c r="H43">
        <v>63</v>
      </c>
      <c r="I43">
        <v>4</v>
      </c>
      <c r="J43">
        <v>7</v>
      </c>
    </row>
    <row r="44" spans="1:10" x14ac:dyDescent="0.25">
      <c r="A44">
        <v>4350</v>
      </c>
      <c r="B44" t="s">
        <v>163</v>
      </c>
      <c r="C44">
        <v>206.24172021200599</v>
      </c>
      <c r="D44" t="s">
        <v>191</v>
      </c>
      <c r="E44">
        <v>10</v>
      </c>
      <c r="F44">
        <v>6</v>
      </c>
      <c r="G44" t="s">
        <v>166</v>
      </c>
      <c r="H44">
        <v>471</v>
      </c>
      <c r="I44">
        <v>17</v>
      </c>
      <c r="J44">
        <v>7</v>
      </c>
    </row>
    <row r="45" spans="1:10" x14ac:dyDescent="0.25">
      <c r="A45">
        <v>4350</v>
      </c>
      <c r="B45" t="s">
        <v>163</v>
      </c>
      <c r="C45">
        <v>23.263361111278002</v>
      </c>
      <c r="D45" t="s">
        <v>191</v>
      </c>
      <c r="E45">
        <v>9</v>
      </c>
      <c r="F45">
        <v>5</v>
      </c>
      <c r="G45" t="s">
        <v>165</v>
      </c>
      <c r="H45">
        <v>470</v>
      </c>
      <c r="I45">
        <v>16</v>
      </c>
      <c r="J45">
        <v>7</v>
      </c>
    </row>
    <row r="46" spans="1:10" x14ac:dyDescent="0.25">
      <c r="A46">
        <v>4350</v>
      </c>
      <c r="B46" t="s">
        <v>163</v>
      </c>
      <c r="C46">
        <v>87.852974945280494</v>
      </c>
      <c r="D46" t="s">
        <v>192</v>
      </c>
      <c r="E46">
        <v>9</v>
      </c>
      <c r="F46">
        <v>5</v>
      </c>
      <c r="G46" t="s">
        <v>165</v>
      </c>
      <c r="H46">
        <v>473</v>
      </c>
      <c r="I46">
        <v>15</v>
      </c>
      <c r="J46">
        <v>6</v>
      </c>
    </row>
    <row r="47" spans="1:10" x14ac:dyDescent="0.25">
      <c r="A47">
        <v>4350</v>
      </c>
      <c r="B47" t="s">
        <v>163</v>
      </c>
      <c r="C47">
        <v>421.47750137367802</v>
      </c>
      <c r="D47" t="s">
        <v>193</v>
      </c>
      <c r="E47">
        <v>10</v>
      </c>
      <c r="F47">
        <v>6</v>
      </c>
      <c r="G47" t="s">
        <v>168</v>
      </c>
      <c r="H47">
        <v>475</v>
      </c>
      <c r="I47">
        <v>17</v>
      </c>
      <c r="J47">
        <v>7</v>
      </c>
    </row>
    <row r="48" spans="1:10" x14ac:dyDescent="0.25">
      <c r="A48">
        <v>4350</v>
      </c>
      <c r="B48" t="s">
        <v>163</v>
      </c>
      <c r="C48">
        <v>46.616842150066098</v>
      </c>
      <c r="D48" t="s">
        <v>194</v>
      </c>
      <c r="E48">
        <v>8</v>
      </c>
      <c r="F48">
        <v>5</v>
      </c>
      <c r="G48" t="s">
        <v>166</v>
      </c>
      <c r="H48">
        <v>480</v>
      </c>
      <c r="I48">
        <v>14</v>
      </c>
      <c r="J48">
        <v>6</v>
      </c>
    </row>
    <row r="49" spans="1:10" x14ac:dyDescent="0.25">
      <c r="A49">
        <v>4350</v>
      </c>
      <c r="B49" t="s">
        <v>163</v>
      </c>
      <c r="C49">
        <v>463.835424935459</v>
      </c>
      <c r="D49" t="s">
        <v>194</v>
      </c>
      <c r="E49">
        <v>8</v>
      </c>
      <c r="F49">
        <v>7</v>
      </c>
      <c r="G49" t="s">
        <v>168</v>
      </c>
      <c r="H49">
        <v>478</v>
      </c>
      <c r="I49">
        <v>15</v>
      </c>
      <c r="J49">
        <v>7</v>
      </c>
    </row>
    <row r="50" spans="1:10" x14ac:dyDescent="0.25">
      <c r="A50">
        <v>4350</v>
      </c>
      <c r="B50" t="s">
        <v>163</v>
      </c>
      <c r="C50">
        <v>258.844944973309</v>
      </c>
      <c r="D50" t="s">
        <v>195</v>
      </c>
      <c r="E50">
        <v>0</v>
      </c>
      <c r="F50">
        <v>4</v>
      </c>
      <c r="G50" t="s">
        <v>168</v>
      </c>
      <c r="H50">
        <v>64</v>
      </c>
      <c r="I50">
        <v>2</v>
      </c>
      <c r="J50">
        <v>6</v>
      </c>
    </row>
    <row r="51" spans="1:10" x14ac:dyDescent="0.25">
      <c r="A51">
        <v>4350</v>
      </c>
      <c r="B51" t="s">
        <v>163</v>
      </c>
      <c r="C51">
        <v>159.38066273183099</v>
      </c>
      <c r="D51" t="s">
        <v>195</v>
      </c>
      <c r="E51">
        <v>0</v>
      </c>
      <c r="F51">
        <v>4</v>
      </c>
      <c r="G51" t="s">
        <v>168</v>
      </c>
      <c r="H51">
        <v>64</v>
      </c>
      <c r="I51">
        <v>3</v>
      </c>
      <c r="J51">
        <v>7</v>
      </c>
    </row>
    <row r="52" spans="1:10" x14ac:dyDescent="0.25">
      <c r="A52">
        <v>4350</v>
      </c>
      <c r="B52" t="s">
        <v>163</v>
      </c>
      <c r="C52">
        <v>588.68750381288999</v>
      </c>
      <c r="D52" t="s">
        <v>195</v>
      </c>
      <c r="E52">
        <v>0</v>
      </c>
      <c r="F52">
        <v>4</v>
      </c>
      <c r="G52" t="s">
        <v>165</v>
      </c>
      <c r="H52">
        <v>65</v>
      </c>
      <c r="I52">
        <v>3</v>
      </c>
      <c r="J52">
        <v>7</v>
      </c>
    </row>
    <row r="53" spans="1:10" x14ac:dyDescent="0.25">
      <c r="A53">
        <v>4350</v>
      </c>
      <c r="B53" t="s">
        <v>163</v>
      </c>
      <c r="C53">
        <v>162.67045093326001</v>
      </c>
      <c r="D53" t="s">
        <v>195</v>
      </c>
      <c r="E53">
        <v>0</v>
      </c>
      <c r="F53">
        <v>4</v>
      </c>
      <c r="G53" t="s">
        <v>166</v>
      </c>
      <c r="H53">
        <v>66</v>
      </c>
      <c r="I53">
        <v>2</v>
      </c>
      <c r="J53">
        <v>6</v>
      </c>
    </row>
    <row r="54" spans="1:10" x14ac:dyDescent="0.25">
      <c r="A54">
        <v>4350</v>
      </c>
      <c r="B54" t="s">
        <v>163</v>
      </c>
      <c r="C54">
        <v>630.41643754871097</v>
      </c>
      <c r="D54" t="s">
        <v>195</v>
      </c>
      <c r="E54">
        <v>0</v>
      </c>
      <c r="F54">
        <v>4</v>
      </c>
      <c r="G54" t="s">
        <v>166</v>
      </c>
      <c r="H54">
        <v>66</v>
      </c>
      <c r="I54">
        <v>3</v>
      </c>
      <c r="J54">
        <v>7</v>
      </c>
    </row>
    <row r="55" spans="1:10" x14ac:dyDescent="0.25">
      <c r="A55">
        <v>4350</v>
      </c>
      <c r="B55" t="s">
        <v>163</v>
      </c>
      <c r="C55" s="85">
        <v>1.5525255095373299E-12</v>
      </c>
      <c r="D55" t="s">
        <v>196</v>
      </c>
      <c r="E55">
        <v>9</v>
      </c>
      <c r="F55">
        <v>6</v>
      </c>
      <c r="G55" t="s">
        <v>168</v>
      </c>
      <c r="H55">
        <v>496</v>
      </c>
      <c r="I55">
        <v>15</v>
      </c>
      <c r="J55">
        <v>6</v>
      </c>
    </row>
    <row r="56" spans="1:10" x14ac:dyDescent="0.25">
      <c r="A56">
        <v>4350</v>
      </c>
      <c r="B56" t="s">
        <v>163</v>
      </c>
      <c r="C56">
        <v>558.35696523499496</v>
      </c>
      <c r="D56" t="s">
        <v>197</v>
      </c>
      <c r="E56">
        <v>8</v>
      </c>
      <c r="F56">
        <v>5</v>
      </c>
      <c r="G56" t="s">
        <v>168</v>
      </c>
      <c r="H56">
        <v>502</v>
      </c>
      <c r="I56">
        <v>15</v>
      </c>
      <c r="J56">
        <v>7</v>
      </c>
    </row>
    <row r="57" spans="1:10" x14ac:dyDescent="0.25">
      <c r="A57">
        <v>4350</v>
      </c>
      <c r="B57" t="s">
        <v>163</v>
      </c>
      <c r="C57">
        <v>331.19076767947899</v>
      </c>
      <c r="D57" t="s">
        <v>197</v>
      </c>
      <c r="E57">
        <v>8</v>
      </c>
      <c r="F57">
        <v>6</v>
      </c>
      <c r="G57" t="s">
        <v>165</v>
      </c>
      <c r="H57">
        <v>503</v>
      </c>
      <c r="I57">
        <v>15</v>
      </c>
      <c r="J57">
        <v>7</v>
      </c>
    </row>
    <row r="58" spans="1:10" x14ac:dyDescent="0.25">
      <c r="A58">
        <v>4350</v>
      </c>
      <c r="B58" t="s">
        <v>163</v>
      </c>
      <c r="C58">
        <v>271.13052047789898</v>
      </c>
      <c r="D58" t="s">
        <v>198</v>
      </c>
      <c r="E58">
        <v>7</v>
      </c>
      <c r="F58">
        <v>5</v>
      </c>
      <c r="G58" t="s">
        <v>168</v>
      </c>
      <c r="H58">
        <v>517</v>
      </c>
      <c r="I58">
        <v>13</v>
      </c>
      <c r="J58">
        <v>6</v>
      </c>
    </row>
    <row r="59" spans="1:10" x14ac:dyDescent="0.25">
      <c r="A59">
        <v>4350</v>
      </c>
      <c r="B59" t="s">
        <v>163</v>
      </c>
      <c r="C59">
        <v>101.458431404376</v>
      </c>
      <c r="D59" t="s">
        <v>198</v>
      </c>
      <c r="E59">
        <v>7</v>
      </c>
      <c r="F59">
        <v>5</v>
      </c>
      <c r="G59" t="s">
        <v>166</v>
      </c>
      <c r="H59">
        <v>519</v>
      </c>
      <c r="I59">
        <v>14</v>
      </c>
      <c r="J59">
        <v>7</v>
      </c>
    </row>
    <row r="60" spans="1:10" x14ac:dyDescent="0.25">
      <c r="A60">
        <v>4350</v>
      </c>
      <c r="B60" t="s">
        <v>163</v>
      </c>
      <c r="C60">
        <v>95.344378109592895</v>
      </c>
      <c r="D60" t="s">
        <v>199</v>
      </c>
      <c r="E60">
        <v>0</v>
      </c>
      <c r="F60">
        <v>5</v>
      </c>
      <c r="G60" t="s">
        <v>168</v>
      </c>
      <c r="H60">
        <v>67</v>
      </c>
      <c r="I60">
        <v>2</v>
      </c>
      <c r="J60">
        <v>7</v>
      </c>
    </row>
    <row r="61" spans="1:10" x14ac:dyDescent="0.25">
      <c r="A61">
        <v>4350</v>
      </c>
      <c r="B61" t="s">
        <v>163</v>
      </c>
      <c r="C61">
        <v>52.943978825772902</v>
      </c>
      <c r="D61" t="s">
        <v>199</v>
      </c>
      <c r="E61">
        <v>0</v>
      </c>
      <c r="F61">
        <v>5</v>
      </c>
      <c r="G61" t="s">
        <v>165</v>
      </c>
      <c r="H61">
        <v>68</v>
      </c>
      <c r="I61">
        <v>1</v>
      </c>
      <c r="J61">
        <v>6</v>
      </c>
    </row>
    <row r="62" spans="1:10" x14ac:dyDescent="0.25">
      <c r="A62">
        <v>4350</v>
      </c>
      <c r="B62" t="s">
        <v>163</v>
      </c>
      <c r="C62">
        <v>751.71164306463402</v>
      </c>
      <c r="D62" t="s">
        <v>199</v>
      </c>
      <c r="E62">
        <v>0</v>
      </c>
      <c r="F62">
        <v>5</v>
      </c>
      <c r="G62" t="s">
        <v>165</v>
      </c>
      <c r="H62">
        <v>68</v>
      </c>
      <c r="I62">
        <v>2</v>
      </c>
      <c r="J62">
        <v>7</v>
      </c>
    </row>
    <row r="63" spans="1:10" x14ac:dyDescent="0.25">
      <c r="A63">
        <v>4350</v>
      </c>
      <c r="B63" t="s">
        <v>163</v>
      </c>
      <c r="C63">
        <v>377.41104811772402</v>
      </c>
      <c r="D63" t="s">
        <v>200</v>
      </c>
      <c r="E63">
        <v>7</v>
      </c>
      <c r="F63">
        <v>6</v>
      </c>
      <c r="G63" t="s">
        <v>165</v>
      </c>
      <c r="H63">
        <v>527</v>
      </c>
      <c r="I63">
        <v>14</v>
      </c>
      <c r="J63">
        <v>7</v>
      </c>
    </row>
    <row r="64" spans="1:10" x14ac:dyDescent="0.25">
      <c r="A64">
        <v>4350</v>
      </c>
      <c r="B64" t="s">
        <v>163</v>
      </c>
      <c r="C64" s="85">
        <v>1.12836395546943E-12</v>
      </c>
      <c r="D64" t="s">
        <v>200</v>
      </c>
      <c r="E64">
        <v>8</v>
      </c>
      <c r="F64">
        <v>6</v>
      </c>
      <c r="G64" t="s">
        <v>165</v>
      </c>
      <c r="H64">
        <v>527</v>
      </c>
      <c r="I64">
        <v>14</v>
      </c>
      <c r="J64">
        <v>6</v>
      </c>
    </row>
    <row r="65" spans="1:10" x14ac:dyDescent="0.25">
      <c r="A65">
        <v>4350</v>
      </c>
      <c r="B65" t="s">
        <v>163</v>
      </c>
      <c r="C65">
        <v>32.291180134932397</v>
      </c>
      <c r="D65" t="s">
        <v>201</v>
      </c>
      <c r="E65">
        <v>7</v>
      </c>
      <c r="F65">
        <v>6</v>
      </c>
      <c r="G65" t="s">
        <v>165</v>
      </c>
      <c r="H65">
        <v>545</v>
      </c>
      <c r="I65">
        <v>14</v>
      </c>
      <c r="J65">
        <v>7</v>
      </c>
    </row>
    <row r="66" spans="1:10" x14ac:dyDescent="0.25">
      <c r="A66">
        <v>4350</v>
      </c>
      <c r="B66" t="s">
        <v>163</v>
      </c>
      <c r="C66">
        <v>800</v>
      </c>
      <c r="D66" t="s">
        <v>202</v>
      </c>
      <c r="E66">
        <v>0</v>
      </c>
      <c r="F66">
        <v>6</v>
      </c>
      <c r="G66" t="s">
        <v>166</v>
      </c>
      <c r="H66">
        <v>72</v>
      </c>
      <c r="I66">
        <v>1</v>
      </c>
      <c r="J66">
        <v>7</v>
      </c>
    </row>
    <row r="67" spans="1:10" x14ac:dyDescent="0.25">
      <c r="A67">
        <v>4350</v>
      </c>
      <c r="B67" t="s">
        <v>163</v>
      </c>
      <c r="C67">
        <v>617.70881986506799</v>
      </c>
      <c r="D67" t="s">
        <v>203</v>
      </c>
      <c r="E67">
        <v>7</v>
      </c>
      <c r="F67">
        <v>6</v>
      </c>
      <c r="G67" t="s">
        <v>166</v>
      </c>
      <c r="H67">
        <v>558</v>
      </c>
      <c r="I67">
        <v>14</v>
      </c>
      <c r="J67">
        <v>7</v>
      </c>
    </row>
    <row r="68" spans="1:10" x14ac:dyDescent="0.25">
      <c r="A68">
        <v>4350</v>
      </c>
      <c r="B68" t="s">
        <v>163</v>
      </c>
      <c r="C68">
        <v>138.88567670951801</v>
      </c>
      <c r="D68" t="s">
        <v>204</v>
      </c>
      <c r="E68">
        <v>11</v>
      </c>
      <c r="F68">
        <v>5</v>
      </c>
      <c r="G68" t="s">
        <v>168</v>
      </c>
      <c r="H68">
        <v>571</v>
      </c>
      <c r="I68">
        <v>17</v>
      </c>
      <c r="J68">
        <v>6</v>
      </c>
    </row>
    <row r="69" spans="1:10" x14ac:dyDescent="0.25">
      <c r="A69">
        <v>4350</v>
      </c>
      <c r="B69" t="s">
        <v>163</v>
      </c>
      <c r="C69">
        <v>165.09361056183499</v>
      </c>
      <c r="D69" t="s">
        <v>204</v>
      </c>
      <c r="E69">
        <v>11</v>
      </c>
      <c r="F69">
        <v>5</v>
      </c>
      <c r="G69" t="s">
        <v>168</v>
      </c>
      <c r="H69">
        <v>571</v>
      </c>
      <c r="I69">
        <v>18</v>
      </c>
      <c r="J69">
        <v>7</v>
      </c>
    </row>
    <row r="70" spans="1:10" x14ac:dyDescent="0.25">
      <c r="A70">
        <v>4350</v>
      </c>
      <c r="B70" t="s">
        <v>163</v>
      </c>
      <c r="C70">
        <v>74.196688992041999</v>
      </c>
      <c r="D70" t="s">
        <v>204</v>
      </c>
      <c r="E70">
        <v>11</v>
      </c>
      <c r="F70">
        <v>5</v>
      </c>
      <c r="G70" t="s">
        <v>165</v>
      </c>
      <c r="H70">
        <v>572</v>
      </c>
      <c r="I70">
        <v>18</v>
      </c>
      <c r="J70">
        <v>7</v>
      </c>
    </row>
    <row r="71" spans="1:10" x14ac:dyDescent="0.25">
      <c r="A71">
        <v>4350</v>
      </c>
      <c r="B71" t="s">
        <v>163</v>
      </c>
      <c r="C71">
        <v>212.359480127805</v>
      </c>
      <c r="D71" t="s">
        <v>205</v>
      </c>
      <c r="E71">
        <v>13</v>
      </c>
      <c r="F71">
        <v>7</v>
      </c>
      <c r="G71" t="s">
        <v>168</v>
      </c>
      <c r="H71">
        <v>574</v>
      </c>
      <c r="I71">
        <v>19</v>
      </c>
      <c r="J71">
        <v>6</v>
      </c>
    </row>
    <row r="72" spans="1:10" x14ac:dyDescent="0.25">
      <c r="A72">
        <v>4350</v>
      </c>
      <c r="B72" t="s">
        <v>163</v>
      </c>
      <c r="C72">
        <v>94.077163863158603</v>
      </c>
      <c r="D72" t="s">
        <v>206</v>
      </c>
      <c r="E72">
        <v>12</v>
      </c>
      <c r="F72">
        <v>6</v>
      </c>
      <c r="G72" t="s">
        <v>165</v>
      </c>
      <c r="H72">
        <v>581</v>
      </c>
      <c r="I72">
        <v>19</v>
      </c>
      <c r="J72">
        <v>7</v>
      </c>
    </row>
    <row r="73" spans="1:10" x14ac:dyDescent="0.25">
      <c r="A73">
        <v>4350</v>
      </c>
      <c r="B73" t="s">
        <v>163</v>
      </c>
      <c r="C73">
        <v>1515.3873797456399</v>
      </c>
      <c r="D73" t="s">
        <v>207</v>
      </c>
      <c r="E73">
        <v>13</v>
      </c>
      <c r="F73">
        <v>7</v>
      </c>
      <c r="G73" t="s">
        <v>166</v>
      </c>
      <c r="H73">
        <v>585</v>
      </c>
      <c r="I73">
        <v>19</v>
      </c>
      <c r="J73">
        <v>6</v>
      </c>
    </row>
    <row r="74" spans="1:10" x14ac:dyDescent="0.25">
      <c r="A74">
        <v>4350</v>
      </c>
      <c r="B74" t="s">
        <v>163</v>
      </c>
      <c r="C74">
        <v>630.16219638546397</v>
      </c>
      <c r="D74" t="s">
        <v>208</v>
      </c>
      <c r="E74">
        <v>12</v>
      </c>
      <c r="F74">
        <v>7</v>
      </c>
      <c r="G74" t="s">
        <v>168</v>
      </c>
      <c r="H74">
        <v>586</v>
      </c>
      <c r="I74">
        <v>19</v>
      </c>
      <c r="J74">
        <v>7</v>
      </c>
    </row>
    <row r="75" spans="1:10" x14ac:dyDescent="0.25">
      <c r="A75">
        <v>4350</v>
      </c>
      <c r="B75" t="s">
        <v>163</v>
      </c>
      <c r="C75" s="85">
        <v>2.5330587661339498E-13</v>
      </c>
      <c r="D75" t="s">
        <v>209</v>
      </c>
      <c r="E75">
        <v>10</v>
      </c>
      <c r="F75">
        <v>5</v>
      </c>
      <c r="G75" t="s">
        <v>168</v>
      </c>
      <c r="H75">
        <v>592</v>
      </c>
      <c r="I75">
        <v>17</v>
      </c>
      <c r="J75">
        <v>7</v>
      </c>
    </row>
    <row r="76" spans="1:10" x14ac:dyDescent="0.25">
      <c r="A76">
        <v>4350</v>
      </c>
      <c r="B76" t="s">
        <v>163</v>
      </c>
      <c r="C76">
        <v>221.17262562719401</v>
      </c>
      <c r="D76" t="s">
        <v>210</v>
      </c>
      <c r="E76">
        <v>10</v>
      </c>
      <c r="F76">
        <v>6</v>
      </c>
      <c r="G76" t="s">
        <v>166</v>
      </c>
      <c r="H76">
        <v>597</v>
      </c>
      <c r="I76">
        <v>17</v>
      </c>
      <c r="J76">
        <v>7</v>
      </c>
    </row>
    <row r="77" spans="1:10" x14ac:dyDescent="0.25">
      <c r="A77">
        <v>4350</v>
      </c>
      <c r="B77" t="s">
        <v>163</v>
      </c>
      <c r="C77">
        <v>42.849281850326399</v>
      </c>
      <c r="D77" t="s">
        <v>211</v>
      </c>
      <c r="E77">
        <v>12</v>
      </c>
      <c r="F77">
        <v>7</v>
      </c>
      <c r="G77" t="s">
        <v>165</v>
      </c>
      <c r="H77">
        <v>608</v>
      </c>
      <c r="I77">
        <v>19</v>
      </c>
      <c r="J77">
        <v>7</v>
      </c>
    </row>
    <row r="78" spans="1:10" x14ac:dyDescent="0.25">
      <c r="A78">
        <v>4350</v>
      </c>
      <c r="B78" t="s">
        <v>163</v>
      </c>
      <c r="C78">
        <v>35.431980356804097</v>
      </c>
      <c r="D78" t="s">
        <v>212</v>
      </c>
      <c r="E78">
        <v>12</v>
      </c>
      <c r="F78">
        <v>7</v>
      </c>
      <c r="G78" t="s">
        <v>165</v>
      </c>
      <c r="H78">
        <v>611</v>
      </c>
      <c r="I78">
        <v>19</v>
      </c>
      <c r="J78">
        <v>7</v>
      </c>
    </row>
    <row r="79" spans="1:10" x14ac:dyDescent="0.25">
      <c r="A79">
        <v>4350</v>
      </c>
      <c r="B79" t="s">
        <v>163</v>
      </c>
      <c r="C79">
        <v>970.38391578021003</v>
      </c>
      <c r="D79" t="s">
        <v>212</v>
      </c>
      <c r="E79">
        <v>12</v>
      </c>
      <c r="F79">
        <v>7</v>
      </c>
      <c r="G79" t="s">
        <v>166</v>
      </c>
      <c r="H79">
        <v>612</v>
      </c>
      <c r="I79">
        <v>18</v>
      </c>
      <c r="J79">
        <v>6</v>
      </c>
    </row>
    <row r="80" spans="1:10" x14ac:dyDescent="0.25">
      <c r="A80">
        <v>4350</v>
      </c>
      <c r="B80" t="s">
        <v>163</v>
      </c>
      <c r="C80">
        <v>101.73990775207101</v>
      </c>
      <c r="D80" t="s">
        <v>213</v>
      </c>
      <c r="E80">
        <v>0</v>
      </c>
      <c r="F80">
        <v>2</v>
      </c>
      <c r="G80" t="s">
        <v>168</v>
      </c>
      <c r="H80">
        <v>22</v>
      </c>
      <c r="I80">
        <v>4</v>
      </c>
      <c r="J80">
        <v>6</v>
      </c>
    </row>
    <row r="81" spans="1:10" x14ac:dyDescent="0.25">
      <c r="A81">
        <v>4350</v>
      </c>
      <c r="B81" t="s">
        <v>163</v>
      </c>
      <c r="C81">
        <v>187.12992090325</v>
      </c>
      <c r="D81" t="s">
        <v>213</v>
      </c>
      <c r="E81">
        <v>0</v>
      </c>
      <c r="F81">
        <v>2</v>
      </c>
      <c r="G81" t="s">
        <v>165</v>
      </c>
      <c r="H81">
        <v>23</v>
      </c>
      <c r="I81">
        <v>5</v>
      </c>
      <c r="J81">
        <v>7</v>
      </c>
    </row>
    <row r="82" spans="1:10" x14ac:dyDescent="0.25">
      <c r="A82">
        <v>4350</v>
      </c>
      <c r="B82" t="s">
        <v>163</v>
      </c>
      <c r="C82">
        <v>263.10493776080199</v>
      </c>
      <c r="D82" t="s">
        <v>213</v>
      </c>
      <c r="E82">
        <v>0</v>
      </c>
      <c r="F82">
        <v>2</v>
      </c>
      <c r="G82" t="s">
        <v>166</v>
      </c>
      <c r="H82">
        <v>24</v>
      </c>
      <c r="I82">
        <v>4</v>
      </c>
      <c r="J82">
        <v>6</v>
      </c>
    </row>
    <row r="83" spans="1:10" x14ac:dyDescent="0.25">
      <c r="A83">
        <v>4350</v>
      </c>
      <c r="B83" t="s">
        <v>163</v>
      </c>
      <c r="C83">
        <v>448.02523358387799</v>
      </c>
      <c r="D83" t="s">
        <v>213</v>
      </c>
      <c r="E83">
        <v>0</v>
      </c>
      <c r="F83">
        <v>2</v>
      </c>
      <c r="G83" t="s">
        <v>166</v>
      </c>
      <c r="H83">
        <v>24</v>
      </c>
      <c r="I83">
        <v>5</v>
      </c>
      <c r="J83">
        <v>7</v>
      </c>
    </row>
    <row r="84" spans="1:10" x14ac:dyDescent="0.25">
      <c r="A84">
        <v>4350</v>
      </c>
      <c r="B84" t="s">
        <v>163</v>
      </c>
      <c r="C84">
        <v>18.1769657021275</v>
      </c>
      <c r="D84" t="s">
        <v>214</v>
      </c>
      <c r="E84">
        <v>6</v>
      </c>
      <c r="F84">
        <v>7</v>
      </c>
      <c r="G84" t="s">
        <v>165</v>
      </c>
      <c r="H84">
        <v>77</v>
      </c>
      <c r="I84">
        <v>13</v>
      </c>
      <c r="J84">
        <v>7</v>
      </c>
    </row>
    <row r="85" spans="1:10" x14ac:dyDescent="0.25">
      <c r="A85">
        <v>4350</v>
      </c>
      <c r="B85" t="s">
        <v>163</v>
      </c>
      <c r="C85">
        <v>309.37474000568199</v>
      </c>
      <c r="D85" t="s">
        <v>214</v>
      </c>
      <c r="E85">
        <v>6</v>
      </c>
      <c r="F85">
        <v>7</v>
      </c>
      <c r="G85" t="s">
        <v>166</v>
      </c>
      <c r="H85">
        <v>78</v>
      </c>
      <c r="I85">
        <v>12</v>
      </c>
      <c r="J85">
        <v>6</v>
      </c>
    </row>
    <row r="86" spans="1:10" x14ac:dyDescent="0.25">
      <c r="A86">
        <v>4350</v>
      </c>
      <c r="B86" t="s">
        <v>163</v>
      </c>
      <c r="C86">
        <v>387.71380525516003</v>
      </c>
      <c r="D86" t="s">
        <v>215</v>
      </c>
      <c r="E86">
        <v>10</v>
      </c>
      <c r="F86">
        <v>6</v>
      </c>
      <c r="G86" t="s">
        <v>168</v>
      </c>
      <c r="H86">
        <v>628</v>
      </c>
      <c r="I86">
        <v>17</v>
      </c>
      <c r="J86">
        <v>7</v>
      </c>
    </row>
    <row r="87" spans="1:10" x14ac:dyDescent="0.25">
      <c r="A87">
        <v>4350</v>
      </c>
      <c r="B87" t="s">
        <v>163</v>
      </c>
      <c r="C87">
        <v>1339.9202307467201</v>
      </c>
      <c r="D87" t="s">
        <v>216</v>
      </c>
      <c r="E87">
        <v>10</v>
      </c>
      <c r="F87">
        <v>6</v>
      </c>
      <c r="G87" t="s">
        <v>168</v>
      </c>
      <c r="H87">
        <v>637</v>
      </c>
      <c r="I87">
        <v>17</v>
      </c>
      <c r="J87">
        <v>7</v>
      </c>
    </row>
    <row r="88" spans="1:10" x14ac:dyDescent="0.25">
      <c r="A88">
        <v>4350</v>
      </c>
      <c r="B88" t="s">
        <v>163</v>
      </c>
      <c r="C88">
        <v>172.365963998116</v>
      </c>
      <c r="D88" t="s">
        <v>216</v>
      </c>
      <c r="E88">
        <v>11</v>
      </c>
      <c r="F88">
        <v>7</v>
      </c>
      <c r="G88" t="s">
        <v>166</v>
      </c>
      <c r="H88">
        <v>639</v>
      </c>
      <c r="I88">
        <v>18</v>
      </c>
      <c r="J88">
        <v>7</v>
      </c>
    </row>
    <row r="89" spans="1:10" x14ac:dyDescent="0.25">
      <c r="A89">
        <v>4350</v>
      </c>
      <c r="B89" t="s">
        <v>163</v>
      </c>
      <c r="C89">
        <v>103.230807368808</v>
      </c>
      <c r="D89" t="s">
        <v>217</v>
      </c>
      <c r="E89">
        <v>9</v>
      </c>
      <c r="F89">
        <v>6</v>
      </c>
      <c r="G89" t="s">
        <v>168</v>
      </c>
      <c r="H89">
        <v>640</v>
      </c>
      <c r="I89">
        <v>15</v>
      </c>
      <c r="J89">
        <v>6</v>
      </c>
    </row>
    <row r="90" spans="1:10" x14ac:dyDescent="0.25">
      <c r="A90">
        <v>4350</v>
      </c>
      <c r="B90" t="s">
        <v>163</v>
      </c>
      <c r="C90">
        <v>314.99480033633199</v>
      </c>
      <c r="D90" t="s">
        <v>217</v>
      </c>
      <c r="E90">
        <v>9</v>
      </c>
      <c r="F90">
        <v>6</v>
      </c>
      <c r="G90" t="s">
        <v>168</v>
      </c>
      <c r="H90">
        <v>640</v>
      </c>
      <c r="I90">
        <v>16</v>
      </c>
      <c r="J90">
        <v>7</v>
      </c>
    </row>
    <row r="91" spans="1:10" x14ac:dyDescent="0.25">
      <c r="A91">
        <v>4350</v>
      </c>
      <c r="B91" t="s">
        <v>163</v>
      </c>
      <c r="C91">
        <v>172.44829429219101</v>
      </c>
      <c r="D91" t="s">
        <v>218</v>
      </c>
      <c r="E91">
        <v>6</v>
      </c>
      <c r="F91">
        <v>7</v>
      </c>
      <c r="G91" t="s">
        <v>165</v>
      </c>
      <c r="H91">
        <v>80</v>
      </c>
      <c r="I91">
        <v>12</v>
      </c>
      <c r="J91">
        <v>6</v>
      </c>
    </row>
    <row r="92" spans="1:10" x14ac:dyDescent="0.25">
      <c r="A92">
        <v>4350</v>
      </c>
      <c r="B92" t="s">
        <v>163</v>
      </c>
      <c r="C92">
        <v>588.68750381288896</v>
      </c>
      <c r="D92" t="s">
        <v>219</v>
      </c>
      <c r="E92">
        <v>9</v>
      </c>
      <c r="F92">
        <v>6</v>
      </c>
      <c r="G92" t="s">
        <v>165</v>
      </c>
      <c r="H92">
        <v>653</v>
      </c>
      <c r="I92">
        <v>16</v>
      </c>
      <c r="J92">
        <v>7</v>
      </c>
    </row>
    <row r="93" spans="1:10" x14ac:dyDescent="0.25">
      <c r="A93">
        <v>4350</v>
      </c>
      <c r="B93" t="s">
        <v>163</v>
      </c>
      <c r="C93" s="85">
        <v>1.2709202201584499E-13</v>
      </c>
      <c r="D93" t="s">
        <v>220</v>
      </c>
      <c r="E93">
        <v>9</v>
      </c>
      <c r="F93">
        <v>6</v>
      </c>
      <c r="G93" t="s">
        <v>168</v>
      </c>
      <c r="H93">
        <v>655</v>
      </c>
      <c r="I93">
        <v>16</v>
      </c>
      <c r="J93">
        <v>7</v>
      </c>
    </row>
    <row r="94" spans="1:10" x14ac:dyDescent="0.25">
      <c r="A94">
        <v>4350</v>
      </c>
      <c r="B94" t="s">
        <v>163</v>
      </c>
      <c r="C94" s="85">
        <v>2.11278543963257E-13</v>
      </c>
      <c r="D94" t="s">
        <v>221</v>
      </c>
      <c r="E94">
        <v>8</v>
      </c>
      <c r="F94">
        <v>5</v>
      </c>
      <c r="G94" t="s">
        <v>168</v>
      </c>
      <c r="H94">
        <v>658</v>
      </c>
      <c r="I94">
        <v>14</v>
      </c>
      <c r="J94">
        <v>6</v>
      </c>
    </row>
    <row r="95" spans="1:10" x14ac:dyDescent="0.25">
      <c r="A95">
        <v>4350</v>
      </c>
      <c r="B95" t="s">
        <v>163</v>
      </c>
      <c r="C95">
        <v>162.67045093326001</v>
      </c>
      <c r="D95" t="s">
        <v>221</v>
      </c>
      <c r="E95">
        <v>9</v>
      </c>
      <c r="F95">
        <v>6</v>
      </c>
      <c r="G95" t="s">
        <v>168</v>
      </c>
      <c r="H95">
        <v>658</v>
      </c>
      <c r="I95">
        <v>16</v>
      </c>
      <c r="J95">
        <v>7</v>
      </c>
    </row>
    <row r="96" spans="1:10" x14ac:dyDescent="0.25">
      <c r="A96">
        <v>4350</v>
      </c>
      <c r="B96" t="s">
        <v>163</v>
      </c>
      <c r="C96">
        <v>630.41643754871097</v>
      </c>
      <c r="D96" t="s">
        <v>222</v>
      </c>
      <c r="E96">
        <v>9</v>
      </c>
      <c r="F96">
        <v>6</v>
      </c>
      <c r="G96" t="s">
        <v>168</v>
      </c>
      <c r="H96">
        <v>664</v>
      </c>
      <c r="I96">
        <v>16</v>
      </c>
      <c r="J96">
        <v>7</v>
      </c>
    </row>
    <row r="97" spans="1:10" x14ac:dyDescent="0.25">
      <c r="A97">
        <v>4350</v>
      </c>
      <c r="B97" t="s">
        <v>163</v>
      </c>
      <c r="C97">
        <v>95.344378109592895</v>
      </c>
      <c r="D97" t="s">
        <v>223</v>
      </c>
      <c r="E97">
        <v>9</v>
      </c>
      <c r="F97">
        <v>7</v>
      </c>
      <c r="G97" t="s">
        <v>168</v>
      </c>
      <c r="H97">
        <v>673</v>
      </c>
      <c r="I97">
        <v>16</v>
      </c>
      <c r="J97">
        <v>7</v>
      </c>
    </row>
    <row r="98" spans="1:10" x14ac:dyDescent="0.25">
      <c r="A98">
        <v>4350</v>
      </c>
      <c r="B98" t="s">
        <v>163</v>
      </c>
      <c r="C98">
        <v>18.690694814079698</v>
      </c>
      <c r="D98" t="s">
        <v>224</v>
      </c>
      <c r="E98">
        <v>4</v>
      </c>
      <c r="F98">
        <v>6</v>
      </c>
      <c r="G98" t="s">
        <v>168</v>
      </c>
      <c r="H98">
        <v>82</v>
      </c>
      <c r="I98">
        <v>10</v>
      </c>
      <c r="J98">
        <v>6</v>
      </c>
    </row>
    <row r="99" spans="1:10" x14ac:dyDescent="0.25">
      <c r="A99">
        <v>4350</v>
      </c>
      <c r="B99" t="s">
        <v>163</v>
      </c>
      <c r="C99">
        <v>83.049212937991001</v>
      </c>
      <c r="D99" t="s">
        <v>224</v>
      </c>
      <c r="E99">
        <v>4</v>
      </c>
      <c r="F99">
        <v>6</v>
      </c>
      <c r="G99" t="s">
        <v>166</v>
      </c>
      <c r="H99">
        <v>84</v>
      </c>
      <c r="I99">
        <v>11</v>
      </c>
      <c r="J99">
        <v>7</v>
      </c>
    </row>
    <row r="100" spans="1:10" x14ac:dyDescent="0.25">
      <c r="A100">
        <v>4350</v>
      </c>
      <c r="B100" t="s">
        <v>163</v>
      </c>
      <c r="C100">
        <v>52.943978825772902</v>
      </c>
      <c r="D100" t="s">
        <v>225</v>
      </c>
      <c r="E100">
        <v>7</v>
      </c>
      <c r="F100">
        <v>5</v>
      </c>
      <c r="G100" t="s">
        <v>168</v>
      </c>
      <c r="H100">
        <v>679</v>
      </c>
      <c r="I100">
        <v>14</v>
      </c>
      <c r="J100">
        <v>7</v>
      </c>
    </row>
    <row r="101" spans="1:10" x14ac:dyDescent="0.25">
      <c r="A101">
        <v>4350</v>
      </c>
      <c r="B101" t="s">
        <v>163</v>
      </c>
      <c r="C101">
        <v>331.19076767947598</v>
      </c>
      <c r="D101" t="s">
        <v>225</v>
      </c>
      <c r="E101">
        <v>8</v>
      </c>
      <c r="F101">
        <v>6</v>
      </c>
      <c r="G101" t="s">
        <v>168</v>
      </c>
      <c r="H101">
        <v>679</v>
      </c>
      <c r="I101">
        <v>15</v>
      </c>
      <c r="J101">
        <v>7</v>
      </c>
    </row>
    <row r="102" spans="1:10" x14ac:dyDescent="0.25">
      <c r="A102">
        <v>4350</v>
      </c>
      <c r="B102" t="s">
        <v>163</v>
      </c>
      <c r="C102">
        <v>177.931923502882</v>
      </c>
      <c r="D102" t="s">
        <v>225</v>
      </c>
      <c r="E102">
        <v>8</v>
      </c>
      <c r="F102">
        <v>7</v>
      </c>
      <c r="G102" t="s">
        <v>165</v>
      </c>
      <c r="H102">
        <v>680</v>
      </c>
      <c r="I102">
        <v>14</v>
      </c>
      <c r="J102">
        <v>6</v>
      </c>
    </row>
    <row r="103" spans="1:10" x14ac:dyDescent="0.25">
      <c r="A103">
        <v>4350</v>
      </c>
      <c r="B103" t="s">
        <v>163</v>
      </c>
      <c r="C103" s="85">
        <v>3.0795117310334399E-12</v>
      </c>
      <c r="D103" t="s">
        <v>226</v>
      </c>
      <c r="E103">
        <v>8</v>
      </c>
      <c r="F103">
        <v>6</v>
      </c>
      <c r="G103" t="s">
        <v>168</v>
      </c>
      <c r="H103">
        <v>682</v>
      </c>
      <c r="I103">
        <v>14</v>
      </c>
      <c r="J103">
        <v>6</v>
      </c>
    </row>
    <row r="104" spans="1:10" x14ac:dyDescent="0.25">
      <c r="A104">
        <v>4350</v>
      </c>
      <c r="B104" t="s">
        <v>163</v>
      </c>
      <c r="C104">
        <v>242.58895188227299</v>
      </c>
      <c r="D104" t="s">
        <v>226</v>
      </c>
      <c r="E104">
        <v>8</v>
      </c>
      <c r="F104">
        <v>6</v>
      </c>
      <c r="G104" t="s">
        <v>165</v>
      </c>
      <c r="H104">
        <v>683</v>
      </c>
      <c r="I104">
        <v>15</v>
      </c>
      <c r="J104">
        <v>7</v>
      </c>
    </row>
    <row r="105" spans="1:10" x14ac:dyDescent="0.25">
      <c r="A105">
        <v>4350</v>
      </c>
      <c r="B105" t="s">
        <v>163</v>
      </c>
      <c r="C105">
        <v>187.12992090325</v>
      </c>
      <c r="D105" t="s">
        <v>227</v>
      </c>
      <c r="E105">
        <v>5</v>
      </c>
      <c r="F105">
        <v>7</v>
      </c>
      <c r="G105" t="s">
        <v>166</v>
      </c>
      <c r="H105">
        <v>87</v>
      </c>
      <c r="I105">
        <v>11</v>
      </c>
      <c r="J105">
        <v>6</v>
      </c>
    </row>
    <row r="106" spans="1:10" x14ac:dyDescent="0.25">
      <c r="A106">
        <v>4350</v>
      </c>
      <c r="B106" t="s">
        <v>163</v>
      </c>
      <c r="C106">
        <v>800</v>
      </c>
      <c r="D106" t="s">
        <v>228</v>
      </c>
      <c r="E106">
        <v>7</v>
      </c>
      <c r="F106">
        <v>6</v>
      </c>
      <c r="G106" t="s">
        <v>166</v>
      </c>
      <c r="H106">
        <v>720</v>
      </c>
      <c r="I106">
        <v>14</v>
      </c>
      <c r="J106">
        <v>7</v>
      </c>
    </row>
    <row r="107" spans="1:10" x14ac:dyDescent="0.25">
      <c r="A107">
        <v>4350</v>
      </c>
      <c r="B107" t="s">
        <v>163</v>
      </c>
      <c r="C107">
        <v>180.05572482280701</v>
      </c>
      <c r="D107" t="s">
        <v>229</v>
      </c>
      <c r="E107">
        <v>4</v>
      </c>
      <c r="F107">
        <v>6</v>
      </c>
      <c r="G107" t="s">
        <v>168</v>
      </c>
      <c r="H107">
        <v>88</v>
      </c>
      <c r="I107">
        <v>10</v>
      </c>
      <c r="J107">
        <v>6</v>
      </c>
    </row>
    <row r="108" spans="1:10" x14ac:dyDescent="0.25">
      <c r="A108">
        <v>4350</v>
      </c>
      <c r="B108" t="s">
        <v>163</v>
      </c>
      <c r="C108">
        <v>83.049212937990902</v>
      </c>
      <c r="D108" t="s">
        <v>229</v>
      </c>
      <c r="E108">
        <v>4</v>
      </c>
      <c r="F108">
        <v>6</v>
      </c>
      <c r="G108" t="s">
        <v>168</v>
      </c>
      <c r="H108">
        <v>88</v>
      </c>
      <c r="I108">
        <v>11</v>
      </c>
      <c r="J108">
        <v>7</v>
      </c>
    </row>
    <row r="109" spans="1:10" x14ac:dyDescent="0.25">
      <c r="A109">
        <v>4350</v>
      </c>
      <c r="B109" t="s">
        <v>163</v>
      </c>
      <c r="C109" s="85">
        <v>4.2743800487347596E-12</v>
      </c>
      <c r="D109" t="s">
        <v>229</v>
      </c>
      <c r="E109">
        <v>4</v>
      </c>
      <c r="F109">
        <v>6</v>
      </c>
      <c r="G109" t="s">
        <v>165</v>
      </c>
      <c r="H109">
        <v>89</v>
      </c>
      <c r="I109">
        <v>10</v>
      </c>
      <c r="J109">
        <v>6</v>
      </c>
    </row>
    <row r="110" spans="1:10" x14ac:dyDescent="0.25">
      <c r="A110">
        <v>4350</v>
      </c>
      <c r="B110" t="s">
        <v>163</v>
      </c>
      <c r="C110">
        <v>187.12992090325599</v>
      </c>
      <c r="D110" t="s">
        <v>229</v>
      </c>
      <c r="E110">
        <v>5</v>
      </c>
      <c r="F110">
        <v>7</v>
      </c>
      <c r="G110" t="s">
        <v>165</v>
      </c>
      <c r="H110">
        <v>89</v>
      </c>
      <c r="I110">
        <v>11</v>
      </c>
      <c r="J110">
        <v>6</v>
      </c>
    </row>
    <row r="111" spans="1:10" x14ac:dyDescent="0.25">
      <c r="A111">
        <v>4350</v>
      </c>
      <c r="B111" t="s">
        <v>163</v>
      </c>
      <c r="C111">
        <v>260.895312680622</v>
      </c>
      <c r="D111" t="s">
        <v>229</v>
      </c>
      <c r="E111">
        <v>5</v>
      </c>
      <c r="F111">
        <v>7</v>
      </c>
      <c r="G111" t="s">
        <v>166</v>
      </c>
      <c r="H111">
        <v>90</v>
      </c>
      <c r="I111">
        <v>11</v>
      </c>
      <c r="J111">
        <v>6</v>
      </c>
    </row>
    <row r="112" spans="1:10" x14ac:dyDescent="0.25">
      <c r="A112">
        <v>4350</v>
      </c>
      <c r="B112" t="s">
        <v>163</v>
      </c>
      <c r="C112">
        <v>377.91824250278802</v>
      </c>
      <c r="D112" t="s">
        <v>230</v>
      </c>
      <c r="E112">
        <v>4</v>
      </c>
      <c r="F112">
        <v>7</v>
      </c>
      <c r="G112" t="s">
        <v>168</v>
      </c>
      <c r="H112">
        <v>91</v>
      </c>
      <c r="I112">
        <v>11</v>
      </c>
      <c r="J112">
        <v>7</v>
      </c>
    </row>
    <row r="113" spans="1:10" x14ac:dyDescent="0.25">
      <c r="A113">
        <v>4350</v>
      </c>
      <c r="B113" t="s">
        <v>163</v>
      </c>
      <c r="C113" s="85">
        <v>3.2269524169198E-13</v>
      </c>
      <c r="D113" t="s">
        <v>231</v>
      </c>
      <c r="E113">
        <v>3</v>
      </c>
      <c r="F113">
        <v>6</v>
      </c>
      <c r="G113" t="s">
        <v>165</v>
      </c>
      <c r="H113">
        <v>98</v>
      </c>
      <c r="I113">
        <v>9</v>
      </c>
      <c r="J113">
        <v>6</v>
      </c>
    </row>
    <row r="114" spans="1:10" x14ac:dyDescent="0.25">
      <c r="A114">
        <v>4350</v>
      </c>
      <c r="B114" t="s">
        <v>163</v>
      </c>
      <c r="C114">
        <v>722.08175749721102</v>
      </c>
      <c r="D114" t="s">
        <v>231</v>
      </c>
      <c r="E114">
        <v>3</v>
      </c>
      <c r="F114">
        <v>6</v>
      </c>
      <c r="G114" t="s">
        <v>166</v>
      </c>
      <c r="H114">
        <v>99</v>
      </c>
      <c r="I114">
        <v>9</v>
      </c>
      <c r="J114">
        <v>6</v>
      </c>
    </row>
    <row r="115" spans="1:10" x14ac:dyDescent="0.25">
      <c r="A115">
        <v>4350</v>
      </c>
      <c r="B115" t="s">
        <v>163</v>
      </c>
      <c r="C115">
        <v>87.852974945281105</v>
      </c>
      <c r="D115" t="s">
        <v>232</v>
      </c>
      <c r="E115">
        <v>3</v>
      </c>
      <c r="F115">
        <v>7</v>
      </c>
      <c r="G115" t="s">
        <v>166</v>
      </c>
      <c r="H115">
        <v>105</v>
      </c>
      <c r="I115">
        <v>9</v>
      </c>
      <c r="J115">
        <v>6</v>
      </c>
    </row>
    <row r="116" spans="1:10" x14ac:dyDescent="0.25">
      <c r="A116">
        <v>4350</v>
      </c>
      <c r="B116" t="s">
        <v>163</v>
      </c>
      <c r="C116">
        <v>377.91824250278802</v>
      </c>
      <c r="D116" t="s">
        <v>233</v>
      </c>
      <c r="E116">
        <v>0</v>
      </c>
      <c r="F116">
        <v>3</v>
      </c>
      <c r="G116" t="s">
        <v>168</v>
      </c>
      <c r="H116">
        <v>25</v>
      </c>
      <c r="I116">
        <v>4</v>
      </c>
      <c r="J116">
        <v>7</v>
      </c>
    </row>
    <row r="117" spans="1:10" x14ac:dyDescent="0.25">
      <c r="A117">
        <v>4350</v>
      </c>
      <c r="B117" t="s">
        <v>163</v>
      </c>
      <c r="C117">
        <v>722.08175749721204</v>
      </c>
      <c r="D117" t="s">
        <v>233</v>
      </c>
      <c r="E117">
        <v>0</v>
      </c>
      <c r="F117">
        <v>3</v>
      </c>
      <c r="G117" t="s">
        <v>166</v>
      </c>
      <c r="H117">
        <v>27</v>
      </c>
      <c r="I117">
        <v>3</v>
      </c>
      <c r="J117">
        <v>6</v>
      </c>
    </row>
    <row r="118" spans="1:10" x14ac:dyDescent="0.25">
      <c r="A118">
        <v>4350</v>
      </c>
      <c r="B118" t="s">
        <v>163</v>
      </c>
      <c r="C118">
        <v>617.35141273858801</v>
      </c>
      <c r="D118" t="s">
        <v>234</v>
      </c>
      <c r="E118">
        <v>2</v>
      </c>
      <c r="F118">
        <v>6</v>
      </c>
      <c r="G118" t="s">
        <v>166</v>
      </c>
      <c r="H118">
        <v>108</v>
      </c>
      <c r="I118">
        <v>8</v>
      </c>
      <c r="J118">
        <v>6</v>
      </c>
    </row>
    <row r="119" spans="1:10" x14ac:dyDescent="0.25">
      <c r="A119">
        <v>4350</v>
      </c>
      <c r="B119" t="s">
        <v>163</v>
      </c>
      <c r="C119">
        <v>247.29017742983899</v>
      </c>
      <c r="D119" t="s">
        <v>234</v>
      </c>
      <c r="E119">
        <v>2</v>
      </c>
      <c r="F119">
        <v>6</v>
      </c>
      <c r="G119" t="s">
        <v>166</v>
      </c>
      <c r="H119">
        <v>108</v>
      </c>
      <c r="I119">
        <v>9</v>
      </c>
      <c r="J119">
        <v>7</v>
      </c>
    </row>
    <row r="120" spans="1:10" x14ac:dyDescent="0.25">
      <c r="A120">
        <v>4350</v>
      </c>
      <c r="B120" t="s">
        <v>163</v>
      </c>
      <c r="C120">
        <v>2.42698898338194</v>
      </c>
      <c r="D120" t="s">
        <v>234</v>
      </c>
      <c r="E120">
        <v>3</v>
      </c>
      <c r="F120">
        <v>7</v>
      </c>
      <c r="G120" t="s">
        <v>166</v>
      </c>
      <c r="H120">
        <v>108</v>
      </c>
      <c r="I120">
        <v>10</v>
      </c>
      <c r="J120">
        <v>7</v>
      </c>
    </row>
    <row r="121" spans="1:10" x14ac:dyDescent="0.25">
      <c r="A121">
        <v>4350</v>
      </c>
      <c r="B121" t="s">
        <v>163</v>
      </c>
      <c r="C121">
        <v>45.078445902911099</v>
      </c>
      <c r="D121" t="s">
        <v>234</v>
      </c>
      <c r="E121">
        <v>3</v>
      </c>
      <c r="F121">
        <v>7</v>
      </c>
      <c r="G121" t="s">
        <v>166</v>
      </c>
      <c r="H121">
        <v>108</v>
      </c>
      <c r="I121">
        <v>9</v>
      </c>
      <c r="J121">
        <v>6</v>
      </c>
    </row>
    <row r="122" spans="1:10" x14ac:dyDescent="0.25">
      <c r="A122">
        <v>4350</v>
      </c>
      <c r="B122" t="s">
        <v>163</v>
      </c>
      <c r="C122">
        <v>154.402410230149</v>
      </c>
      <c r="D122" t="s">
        <v>235</v>
      </c>
      <c r="E122">
        <v>1</v>
      </c>
      <c r="F122">
        <v>6</v>
      </c>
      <c r="G122" t="s">
        <v>168</v>
      </c>
      <c r="H122">
        <v>109</v>
      </c>
      <c r="I122">
        <v>7</v>
      </c>
      <c r="J122">
        <v>6</v>
      </c>
    </row>
    <row r="123" spans="1:10" x14ac:dyDescent="0.25">
      <c r="A123">
        <v>4350</v>
      </c>
      <c r="B123" t="s">
        <v>163</v>
      </c>
      <c r="C123">
        <v>103.008637887576</v>
      </c>
      <c r="D123" t="s">
        <v>235</v>
      </c>
      <c r="E123">
        <v>1</v>
      </c>
      <c r="F123">
        <v>6</v>
      </c>
      <c r="G123" t="s">
        <v>165</v>
      </c>
      <c r="H123">
        <v>110</v>
      </c>
      <c r="I123">
        <v>6</v>
      </c>
      <c r="J123">
        <v>5</v>
      </c>
    </row>
    <row r="124" spans="1:10" x14ac:dyDescent="0.25">
      <c r="A124">
        <v>4350</v>
      </c>
      <c r="B124" t="s">
        <v>163</v>
      </c>
      <c r="C124">
        <v>242.58895188227501</v>
      </c>
      <c r="D124" t="s">
        <v>236</v>
      </c>
      <c r="E124">
        <v>1</v>
      </c>
      <c r="F124">
        <v>6</v>
      </c>
      <c r="G124" t="s">
        <v>165</v>
      </c>
      <c r="H124">
        <v>116</v>
      </c>
      <c r="I124">
        <v>8</v>
      </c>
      <c r="J124">
        <v>7</v>
      </c>
    </row>
    <row r="125" spans="1:10" x14ac:dyDescent="0.25">
      <c r="A125">
        <v>4350</v>
      </c>
      <c r="B125" t="s">
        <v>163</v>
      </c>
      <c r="C125">
        <v>418.19746783326002</v>
      </c>
      <c r="D125" t="s">
        <v>237</v>
      </c>
      <c r="E125">
        <v>1</v>
      </c>
      <c r="F125">
        <v>7</v>
      </c>
      <c r="G125" t="s">
        <v>168</v>
      </c>
      <c r="H125">
        <v>118</v>
      </c>
      <c r="I125">
        <v>7</v>
      </c>
      <c r="J125">
        <v>6</v>
      </c>
    </row>
    <row r="126" spans="1:10" x14ac:dyDescent="0.25">
      <c r="A126">
        <v>4350</v>
      </c>
      <c r="B126" t="s">
        <v>163</v>
      </c>
      <c r="C126">
        <v>4.3914840490153999</v>
      </c>
      <c r="D126" t="s">
        <v>237</v>
      </c>
      <c r="E126">
        <v>1</v>
      </c>
      <c r="F126">
        <v>7</v>
      </c>
      <c r="G126" t="s">
        <v>168</v>
      </c>
      <c r="H126">
        <v>118</v>
      </c>
      <c r="I126">
        <v>8</v>
      </c>
      <c r="J126">
        <v>7</v>
      </c>
    </row>
    <row r="127" spans="1:10" x14ac:dyDescent="0.25">
      <c r="A127">
        <v>4350</v>
      </c>
      <c r="B127" t="s">
        <v>163</v>
      </c>
      <c r="C127">
        <v>377.41104811772499</v>
      </c>
      <c r="D127" t="s">
        <v>238</v>
      </c>
      <c r="E127">
        <v>1</v>
      </c>
      <c r="F127">
        <v>7</v>
      </c>
      <c r="G127" t="s">
        <v>166</v>
      </c>
      <c r="H127">
        <v>123</v>
      </c>
      <c r="I127">
        <v>7</v>
      </c>
      <c r="J127">
        <v>6</v>
      </c>
    </row>
    <row r="128" spans="1:10" x14ac:dyDescent="0.25">
      <c r="A128">
        <v>4350</v>
      </c>
      <c r="B128" t="s">
        <v>163</v>
      </c>
      <c r="C128">
        <v>586.49863849328096</v>
      </c>
      <c r="D128" t="s">
        <v>239</v>
      </c>
      <c r="E128">
        <v>6</v>
      </c>
      <c r="F128">
        <v>7</v>
      </c>
      <c r="G128" t="s">
        <v>165</v>
      </c>
      <c r="H128">
        <v>128</v>
      </c>
      <c r="I128">
        <v>13</v>
      </c>
      <c r="J128">
        <v>7</v>
      </c>
    </row>
    <row r="129" spans="1:10" x14ac:dyDescent="0.25">
      <c r="A129">
        <v>4350</v>
      </c>
      <c r="B129" t="s">
        <v>163</v>
      </c>
      <c r="C129" s="85">
        <v>1.91790386943784E-13</v>
      </c>
      <c r="D129" t="s">
        <v>240</v>
      </c>
      <c r="E129">
        <v>6</v>
      </c>
      <c r="F129">
        <v>7</v>
      </c>
      <c r="G129" t="s">
        <v>168</v>
      </c>
      <c r="H129">
        <v>130</v>
      </c>
      <c r="I129">
        <v>12</v>
      </c>
      <c r="J129">
        <v>6</v>
      </c>
    </row>
    <row r="130" spans="1:10" x14ac:dyDescent="0.25">
      <c r="A130">
        <v>4350</v>
      </c>
      <c r="B130" t="s">
        <v>163</v>
      </c>
      <c r="C130">
        <v>199.40056744429901</v>
      </c>
      <c r="D130" t="s">
        <v>240</v>
      </c>
      <c r="E130">
        <v>6</v>
      </c>
      <c r="F130">
        <v>7</v>
      </c>
      <c r="G130" t="s">
        <v>165</v>
      </c>
      <c r="H130">
        <v>131</v>
      </c>
      <c r="I130">
        <v>12</v>
      </c>
      <c r="J130">
        <v>6</v>
      </c>
    </row>
    <row r="131" spans="1:10" x14ac:dyDescent="0.25">
      <c r="A131">
        <v>4350</v>
      </c>
      <c r="B131" t="s">
        <v>163</v>
      </c>
      <c r="C131">
        <v>351.562208435439</v>
      </c>
      <c r="D131" t="s">
        <v>241</v>
      </c>
      <c r="E131">
        <v>5</v>
      </c>
      <c r="F131">
        <v>6</v>
      </c>
      <c r="G131" t="s">
        <v>166</v>
      </c>
      <c r="H131">
        <v>135</v>
      </c>
      <c r="I131">
        <v>12</v>
      </c>
      <c r="J131">
        <v>7</v>
      </c>
    </row>
    <row r="132" spans="1:10" x14ac:dyDescent="0.25">
      <c r="A132">
        <v>4350</v>
      </c>
      <c r="B132" t="s">
        <v>163</v>
      </c>
      <c r="C132">
        <v>62.538585626980002</v>
      </c>
      <c r="D132" t="s">
        <v>241</v>
      </c>
      <c r="E132">
        <v>6</v>
      </c>
      <c r="F132">
        <v>7</v>
      </c>
      <c r="G132" t="s">
        <v>166</v>
      </c>
      <c r="H132">
        <v>135</v>
      </c>
      <c r="I132">
        <v>12</v>
      </c>
      <c r="J132">
        <v>6</v>
      </c>
    </row>
    <row r="133" spans="1:10" x14ac:dyDescent="0.25">
      <c r="A133">
        <v>4350</v>
      </c>
      <c r="B133" t="s">
        <v>163</v>
      </c>
      <c r="C133" s="85">
        <v>1.7902772213098601E-14</v>
      </c>
      <c r="D133" t="s">
        <v>241</v>
      </c>
      <c r="E133">
        <v>6</v>
      </c>
      <c r="F133">
        <v>7</v>
      </c>
      <c r="G133" t="s">
        <v>166</v>
      </c>
      <c r="H133">
        <v>135</v>
      </c>
      <c r="I133">
        <v>13</v>
      </c>
      <c r="J133">
        <v>7</v>
      </c>
    </row>
    <row r="134" spans="1:10" x14ac:dyDescent="0.25">
      <c r="A134">
        <v>4350</v>
      </c>
      <c r="B134" t="s">
        <v>163</v>
      </c>
      <c r="C134">
        <v>87.852974945281304</v>
      </c>
      <c r="D134" t="s">
        <v>242</v>
      </c>
      <c r="E134">
        <v>0</v>
      </c>
      <c r="F134">
        <v>4</v>
      </c>
      <c r="G134" t="s">
        <v>165</v>
      </c>
      <c r="H134">
        <v>29</v>
      </c>
      <c r="I134">
        <v>3</v>
      </c>
      <c r="J134">
        <v>7</v>
      </c>
    </row>
    <row r="135" spans="1:10" x14ac:dyDescent="0.25">
      <c r="A135">
        <v>4350</v>
      </c>
      <c r="B135" t="s">
        <v>163</v>
      </c>
      <c r="C135">
        <v>864.641590168427</v>
      </c>
      <c r="D135" t="s">
        <v>242</v>
      </c>
      <c r="E135">
        <v>0</v>
      </c>
      <c r="F135">
        <v>4</v>
      </c>
      <c r="G135" t="s">
        <v>166</v>
      </c>
      <c r="H135">
        <v>30</v>
      </c>
      <c r="I135">
        <v>2</v>
      </c>
      <c r="J135">
        <v>6</v>
      </c>
    </row>
    <row r="136" spans="1:10" x14ac:dyDescent="0.25">
      <c r="A136">
        <v>4350</v>
      </c>
      <c r="B136" t="s">
        <v>163</v>
      </c>
      <c r="C136">
        <v>47.505434886293102</v>
      </c>
      <c r="D136" t="s">
        <v>242</v>
      </c>
      <c r="E136">
        <v>0</v>
      </c>
      <c r="F136">
        <v>4</v>
      </c>
      <c r="G136" t="s">
        <v>166</v>
      </c>
      <c r="H136">
        <v>30</v>
      </c>
      <c r="I136">
        <v>3</v>
      </c>
      <c r="J136">
        <v>7</v>
      </c>
    </row>
    <row r="137" spans="1:10" x14ac:dyDescent="0.25">
      <c r="A137">
        <v>4350</v>
      </c>
      <c r="B137" t="s">
        <v>163</v>
      </c>
      <c r="C137">
        <v>21.502957495958501</v>
      </c>
      <c r="D137" t="s">
        <v>243</v>
      </c>
      <c r="E137">
        <v>5</v>
      </c>
      <c r="F137">
        <v>7</v>
      </c>
      <c r="G137" t="s">
        <v>168</v>
      </c>
      <c r="H137">
        <v>136</v>
      </c>
      <c r="I137">
        <v>12</v>
      </c>
      <c r="J137">
        <v>7</v>
      </c>
    </row>
    <row r="138" spans="1:10" x14ac:dyDescent="0.25">
      <c r="A138">
        <v>4350</v>
      </c>
      <c r="B138" t="s">
        <v>163</v>
      </c>
      <c r="C138">
        <v>1.4163602203433701</v>
      </c>
      <c r="D138" t="s">
        <v>244</v>
      </c>
      <c r="E138">
        <v>4</v>
      </c>
      <c r="F138">
        <v>6</v>
      </c>
      <c r="G138" t="s">
        <v>165</v>
      </c>
      <c r="H138">
        <v>143</v>
      </c>
      <c r="I138">
        <v>10</v>
      </c>
      <c r="J138">
        <v>6</v>
      </c>
    </row>
    <row r="139" spans="1:10" x14ac:dyDescent="0.25">
      <c r="A139">
        <v>4350</v>
      </c>
      <c r="B139" t="s">
        <v>163</v>
      </c>
      <c r="C139">
        <v>677.28242621006302</v>
      </c>
      <c r="D139" t="s">
        <v>244</v>
      </c>
      <c r="E139">
        <v>4</v>
      </c>
      <c r="F139">
        <v>6</v>
      </c>
      <c r="G139" t="s">
        <v>166</v>
      </c>
      <c r="H139">
        <v>144</v>
      </c>
      <c r="I139">
        <v>11</v>
      </c>
      <c r="J139">
        <v>7</v>
      </c>
    </row>
    <row r="140" spans="1:10" x14ac:dyDescent="0.25">
      <c r="A140">
        <v>4350</v>
      </c>
      <c r="B140" t="s">
        <v>163</v>
      </c>
      <c r="C140">
        <v>599.798256073635</v>
      </c>
      <c r="D140" t="s">
        <v>244</v>
      </c>
      <c r="E140">
        <v>5</v>
      </c>
      <c r="F140">
        <v>7</v>
      </c>
      <c r="G140" t="s">
        <v>166</v>
      </c>
      <c r="H140">
        <v>144</v>
      </c>
      <c r="I140">
        <v>11</v>
      </c>
      <c r="J140">
        <v>6</v>
      </c>
    </row>
    <row r="141" spans="1:10" x14ac:dyDescent="0.25">
      <c r="A141">
        <v>4350</v>
      </c>
      <c r="B141" t="s">
        <v>163</v>
      </c>
      <c r="C141">
        <v>607.47007066200501</v>
      </c>
      <c r="D141" t="s">
        <v>245</v>
      </c>
      <c r="E141">
        <v>3</v>
      </c>
      <c r="F141">
        <v>6</v>
      </c>
      <c r="G141" t="s">
        <v>165</v>
      </c>
      <c r="H141">
        <v>146</v>
      </c>
      <c r="I141">
        <v>10</v>
      </c>
      <c r="J141">
        <v>7</v>
      </c>
    </row>
    <row r="142" spans="1:10" x14ac:dyDescent="0.25">
      <c r="A142">
        <v>4350</v>
      </c>
      <c r="B142" t="s">
        <v>163</v>
      </c>
      <c r="C142" s="85">
        <v>2.01928135140927E-12</v>
      </c>
      <c r="D142" t="s">
        <v>245</v>
      </c>
      <c r="E142">
        <v>3</v>
      </c>
      <c r="F142">
        <v>6</v>
      </c>
      <c r="G142" t="s">
        <v>166</v>
      </c>
      <c r="H142">
        <v>147</v>
      </c>
      <c r="I142">
        <v>10</v>
      </c>
      <c r="J142">
        <v>7</v>
      </c>
    </row>
    <row r="143" spans="1:10" x14ac:dyDescent="0.25">
      <c r="A143">
        <v>4350</v>
      </c>
      <c r="B143" t="s">
        <v>163</v>
      </c>
      <c r="C143">
        <v>90.589433934948502</v>
      </c>
      <c r="D143" t="s">
        <v>245</v>
      </c>
      <c r="E143">
        <v>3</v>
      </c>
      <c r="F143">
        <v>6</v>
      </c>
      <c r="G143" t="s">
        <v>166</v>
      </c>
      <c r="H143">
        <v>147</v>
      </c>
      <c r="I143">
        <v>9</v>
      </c>
      <c r="J143">
        <v>6</v>
      </c>
    </row>
    <row r="144" spans="1:10" x14ac:dyDescent="0.25">
      <c r="A144">
        <v>4350</v>
      </c>
      <c r="B144" t="s">
        <v>163</v>
      </c>
      <c r="C144">
        <v>263.10493776080199</v>
      </c>
      <c r="D144" t="s">
        <v>245</v>
      </c>
      <c r="E144">
        <v>4</v>
      </c>
      <c r="F144">
        <v>7</v>
      </c>
      <c r="G144" t="s">
        <v>168</v>
      </c>
      <c r="H144">
        <v>145</v>
      </c>
      <c r="I144">
        <v>11</v>
      </c>
      <c r="J144">
        <v>7</v>
      </c>
    </row>
    <row r="145" spans="1:10" x14ac:dyDescent="0.25">
      <c r="A145">
        <v>4350</v>
      </c>
      <c r="B145" t="s">
        <v>163</v>
      </c>
      <c r="C145">
        <v>42.376926164705502</v>
      </c>
      <c r="D145" t="s">
        <v>246</v>
      </c>
      <c r="E145">
        <v>3</v>
      </c>
      <c r="F145">
        <v>6</v>
      </c>
      <c r="G145" t="s">
        <v>168</v>
      </c>
      <c r="H145">
        <v>151</v>
      </c>
      <c r="I145">
        <v>10</v>
      </c>
      <c r="J145">
        <v>7</v>
      </c>
    </row>
    <row r="146" spans="1:10" x14ac:dyDescent="0.25">
      <c r="A146">
        <v>4350</v>
      </c>
      <c r="B146" t="s">
        <v>163</v>
      </c>
      <c r="C146">
        <v>23.263361111278002</v>
      </c>
      <c r="D146" t="s">
        <v>246</v>
      </c>
      <c r="E146">
        <v>3</v>
      </c>
      <c r="F146">
        <v>6</v>
      </c>
      <c r="G146" t="s">
        <v>168</v>
      </c>
      <c r="H146">
        <v>151</v>
      </c>
      <c r="I146">
        <v>9</v>
      </c>
      <c r="J146">
        <v>6</v>
      </c>
    </row>
    <row r="147" spans="1:10" x14ac:dyDescent="0.25">
      <c r="A147">
        <v>4350</v>
      </c>
      <c r="B147" t="s">
        <v>163</v>
      </c>
      <c r="C147">
        <v>87.852974945280494</v>
      </c>
      <c r="D147" t="s">
        <v>246</v>
      </c>
      <c r="E147">
        <v>3</v>
      </c>
      <c r="F147">
        <v>6</v>
      </c>
      <c r="G147" t="s">
        <v>165</v>
      </c>
      <c r="H147">
        <v>152</v>
      </c>
      <c r="I147">
        <v>9</v>
      </c>
      <c r="J147">
        <v>6</v>
      </c>
    </row>
    <row r="148" spans="1:10" x14ac:dyDescent="0.25">
      <c r="A148">
        <v>4350</v>
      </c>
      <c r="B148" t="s">
        <v>163</v>
      </c>
      <c r="C148">
        <v>421.47750137367802</v>
      </c>
      <c r="D148" t="s">
        <v>246</v>
      </c>
      <c r="E148">
        <v>3</v>
      </c>
      <c r="F148">
        <v>6</v>
      </c>
      <c r="G148" t="s">
        <v>166</v>
      </c>
      <c r="H148">
        <v>153</v>
      </c>
      <c r="I148">
        <v>10</v>
      </c>
      <c r="J148">
        <v>7</v>
      </c>
    </row>
    <row r="149" spans="1:10" x14ac:dyDescent="0.25">
      <c r="A149">
        <v>4350</v>
      </c>
      <c r="B149" t="s">
        <v>163</v>
      </c>
      <c r="C149">
        <v>163.86479404730099</v>
      </c>
      <c r="D149" t="s">
        <v>246</v>
      </c>
      <c r="E149">
        <v>4</v>
      </c>
      <c r="F149">
        <v>7</v>
      </c>
      <c r="G149" t="s">
        <v>168</v>
      </c>
      <c r="H149">
        <v>151</v>
      </c>
      <c r="I149">
        <v>10</v>
      </c>
      <c r="J149">
        <v>6</v>
      </c>
    </row>
    <row r="150" spans="1:10" x14ac:dyDescent="0.25">
      <c r="A150">
        <v>4350</v>
      </c>
      <c r="B150" t="s">
        <v>163</v>
      </c>
      <c r="C150">
        <v>510.45226708552502</v>
      </c>
      <c r="D150" t="s">
        <v>247</v>
      </c>
      <c r="E150">
        <v>2</v>
      </c>
      <c r="F150">
        <v>6</v>
      </c>
      <c r="G150" t="s">
        <v>168</v>
      </c>
      <c r="H150">
        <v>154</v>
      </c>
      <c r="I150">
        <v>8</v>
      </c>
      <c r="J150">
        <v>6</v>
      </c>
    </row>
    <row r="151" spans="1:10" x14ac:dyDescent="0.25">
      <c r="A151">
        <v>4350</v>
      </c>
      <c r="B151" t="s">
        <v>163</v>
      </c>
      <c r="C151" s="85">
        <v>1.5525255095373299E-12</v>
      </c>
      <c r="D151" t="s">
        <v>248</v>
      </c>
      <c r="E151">
        <v>2</v>
      </c>
      <c r="F151">
        <v>6</v>
      </c>
      <c r="G151" t="s">
        <v>168</v>
      </c>
      <c r="H151">
        <v>160</v>
      </c>
      <c r="I151">
        <v>9</v>
      </c>
      <c r="J151">
        <v>7</v>
      </c>
    </row>
    <row r="152" spans="1:10" x14ac:dyDescent="0.25">
      <c r="A152">
        <v>4350</v>
      </c>
      <c r="B152" t="s">
        <v>163</v>
      </c>
      <c r="C152">
        <v>889.54773291447395</v>
      </c>
      <c r="D152" t="s">
        <v>248</v>
      </c>
      <c r="E152">
        <v>2</v>
      </c>
      <c r="F152">
        <v>6</v>
      </c>
      <c r="G152" t="s">
        <v>166</v>
      </c>
      <c r="H152">
        <v>162</v>
      </c>
      <c r="I152">
        <v>8</v>
      </c>
      <c r="J152">
        <v>6</v>
      </c>
    </row>
    <row r="153" spans="1:10" x14ac:dyDescent="0.25">
      <c r="A153">
        <v>4350</v>
      </c>
      <c r="B153" t="s">
        <v>163</v>
      </c>
      <c r="C153">
        <v>257.41104811772499</v>
      </c>
      <c r="D153" t="s">
        <v>249</v>
      </c>
      <c r="E153">
        <v>0</v>
      </c>
      <c r="F153">
        <v>5</v>
      </c>
      <c r="G153" t="s">
        <v>168</v>
      </c>
      <c r="H153">
        <v>31</v>
      </c>
      <c r="I153">
        <v>1</v>
      </c>
      <c r="J153">
        <v>6</v>
      </c>
    </row>
    <row r="154" spans="1:10" x14ac:dyDescent="0.25">
      <c r="A154">
        <v>4350</v>
      </c>
      <c r="B154" t="s">
        <v>163</v>
      </c>
      <c r="C154">
        <v>242.58895188227501</v>
      </c>
      <c r="D154" t="s">
        <v>249</v>
      </c>
      <c r="E154">
        <v>0</v>
      </c>
      <c r="F154">
        <v>5</v>
      </c>
      <c r="G154" t="s">
        <v>166</v>
      </c>
      <c r="H154">
        <v>33</v>
      </c>
      <c r="I154">
        <v>1</v>
      </c>
      <c r="J154">
        <v>6</v>
      </c>
    </row>
    <row r="155" spans="1:10" x14ac:dyDescent="0.25">
      <c r="A155">
        <v>4350</v>
      </c>
      <c r="B155" t="s">
        <v>163</v>
      </c>
      <c r="C155">
        <v>372.58895188227501</v>
      </c>
      <c r="D155" t="s">
        <v>250</v>
      </c>
      <c r="E155">
        <v>1</v>
      </c>
      <c r="F155">
        <v>6</v>
      </c>
      <c r="G155" t="s">
        <v>165</v>
      </c>
      <c r="H155">
        <v>167</v>
      </c>
      <c r="I155">
        <v>7</v>
      </c>
      <c r="J155">
        <v>6</v>
      </c>
    </row>
    <row r="156" spans="1:10" x14ac:dyDescent="0.25">
      <c r="A156">
        <v>4350</v>
      </c>
      <c r="B156" t="s">
        <v>163</v>
      </c>
      <c r="C156">
        <v>377.41104811772402</v>
      </c>
      <c r="D156" t="s">
        <v>251</v>
      </c>
      <c r="E156">
        <v>1</v>
      </c>
      <c r="F156">
        <v>6</v>
      </c>
      <c r="G156" t="s">
        <v>165</v>
      </c>
      <c r="H156">
        <v>170</v>
      </c>
      <c r="I156">
        <v>7</v>
      </c>
      <c r="J156">
        <v>6</v>
      </c>
    </row>
    <row r="157" spans="1:10" x14ac:dyDescent="0.25">
      <c r="A157">
        <v>4350</v>
      </c>
      <c r="B157" t="s">
        <v>163</v>
      </c>
      <c r="C157" s="85">
        <v>1.12836395546943E-12</v>
      </c>
      <c r="D157" t="s">
        <v>251</v>
      </c>
      <c r="E157">
        <v>1</v>
      </c>
      <c r="F157">
        <v>6</v>
      </c>
      <c r="G157" t="s">
        <v>165</v>
      </c>
      <c r="H157">
        <v>170</v>
      </c>
      <c r="I157">
        <v>8</v>
      </c>
      <c r="J157">
        <v>7</v>
      </c>
    </row>
    <row r="158" spans="1:10" x14ac:dyDescent="0.25">
      <c r="A158">
        <v>4350</v>
      </c>
      <c r="B158" t="s">
        <v>163</v>
      </c>
      <c r="C158">
        <v>32.291180134932297</v>
      </c>
      <c r="D158" t="s">
        <v>252</v>
      </c>
      <c r="E158">
        <v>1</v>
      </c>
      <c r="F158">
        <v>7</v>
      </c>
      <c r="G158" t="s">
        <v>165</v>
      </c>
      <c r="H158">
        <v>176</v>
      </c>
      <c r="I158">
        <v>7</v>
      </c>
      <c r="J158">
        <v>6</v>
      </c>
    </row>
    <row r="159" spans="1:10" x14ac:dyDescent="0.25">
      <c r="A159">
        <v>4350</v>
      </c>
      <c r="B159" t="s">
        <v>163</v>
      </c>
      <c r="C159">
        <v>617.70881986506799</v>
      </c>
      <c r="D159" t="s">
        <v>253</v>
      </c>
      <c r="E159">
        <v>1</v>
      </c>
      <c r="F159">
        <v>7</v>
      </c>
      <c r="G159" t="s">
        <v>166</v>
      </c>
      <c r="H159">
        <v>180</v>
      </c>
      <c r="I159">
        <v>7</v>
      </c>
      <c r="J159">
        <v>6</v>
      </c>
    </row>
    <row r="160" spans="1:10" x14ac:dyDescent="0.25">
      <c r="A160">
        <v>4350</v>
      </c>
      <c r="B160" t="s">
        <v>163</v>
      </c>
      <c r="C160">
        <v>378.175976263395</v>
      </c>
      <c r="D160" t="s">
        <v>254</v>
      </c>
      <c r="E160">
        <v>5</v>
      </c>
      <c r="F160">
        <v>6</v>
      </c>
      <c r="G160" t="s">
        <v>165</v>
      </c>
      <c r="H160">
        <v>185</v>
      </c>
      <c r="I160">
        <v>11</v>
      </c>
      <c r="J160">
        <v>6</v>
      </c>
    </row>
    <row r="161" spans="1:10" x14ac:dyDescent="0.25">
      <c r="A161">
        <v>4350</v>
      </c>
      <c r="B161" t="s">
        <v>163</v>
      </c>
      <c r="C161">
        <v>212.359480127805</v>
      </c>
      <c r="D161" t="s">
        <v>254</v>
      </c>
      <c r="E161">
        <v>6</v>
      </c>
      <c r="F161">
        <v>7</v>
      </c>
      <c r="G161" t="s">
        <v>166</v>
      </c>
      <c r="H161">
        <v>186</v>
      </c>
      <c r="I161">
        <v>13</v>
      </c>
      <c r="J161">
        <v>7</v>
      </c>
    </row>
    <row r="162" spans="1:10" x14ac:dyDescent="0.25">
      <c r="A162">
        <v>4350</v>
      </c>
      <c r="B162" t="s">
        <v>163</v>
      </c>
      <c r="C162">
        <v>94.077163863158603</v>
      </c>
      <c r="D162" t="s">
        <v>255</v>
      </c>
      <c r="E162">
        <v>6</v>
      </c>
      <c r="F162">
        <v>7</v>
      </c>
      <c r="G162" t="s">
        <v>165</v>
      </c>
      <c r="H162">
        <v>188</v>
      </c>
      <c r="I162">
        <v>12</v>
      </c>
      <c r="J162">
        <v>6</v>
      </c>
    </row>
    <row r="163" spans="1:10" x14ac:dyDescent="0.25">
      <c r="A163">
        <v>4350</v>
      </c>
      <c r="B163" t="s">
        <v>163</v>
      </c>
      <c r="C163">
        <v>1515.3873797456399</v>
      </c>
      <c r="D163" t="s">
        <v>255</v>
      </c>
      <c r="E163">
        <v>6</v>
      </c>
      <c r="F163">
        <v>7</v>
      </c>
      <c r="G163" t="s">
        <v>166</v>
      </c>
      <c r="H163">
        <v>189</v>
      </c>
      <c r="I163">
        <v>13</v>
      </c>
      <c r="J163">
        <v>7</v>
      </c>
    </row>
    <row r="164" spans="1:10" x14ac:dyDescent="0.25">
      <c r="A164">
        <v>4350</v>
      </c>
      <c r="B164" t="s">
        <v>163</v>
      </c>
      <c r="C164" s="85">
        <v>2.5330587661339498E-13</v>
      </c>
      <c r="D164" t="s">
        <v>256</v>
      </c>
      <c r="E164">
        <v>4</v>
      </c>
      <c r="F164">
        <v>6</v>
      </c>
      <c r="G164" t="s">
        <v>166</v>
      </c>
      <c r="H164">
        <v>192</v>
      </c>
      <c r="I164">
        <v>10</v>
      </c>
      <c r="J164">
        <v>6</v>
      </c>
    </row>
    <row r="165" spans="1:10" x14ac:dyDescent="0.25">
      <c r="A165">
        <v>4350</v>
      </c>
      <c r="B165" t="s">
        <v>163</v>
      </c>
      <c r="C165">
        <v>630.16219638546397</v>
      </c>
      <c r="D165" t="s">
        <v>256</v>
      </c>
      <c r="E165">
        <v>5</v>
      </c>
      <c r="F165">
        <v>7</v>
      </c>
      <c r="G165" t="s">
        <v>168</v>
      </c>
      <c r="H165">
        <v>190</v>
      </c>
      <c r="I165">
        <v>12</v>
      </c>
      <c r="J165">
        <v>7</v>
      </c>
    </row>
    <row r="166" spans="1:10" x14ac:dyDescent="0.25">
      <c r="A166">
        <v>4350</v>
      </c>
      <c r="B166" t="s">
        <v>163</v>
      </c>
      <c r="C166">
        <v>221.17262562719401</v>
      </c>
      <c r="D166" t="s">
        <v>257</v>
      </c>
      <c r="E166">
        <v>4</v>
      </c>
      <c r="F166">
        <v>6</v>
      </c>
      <c r="G166" t="s">
        <v>168</v>
      </c>
      <c r="H166">
        <v>193</v>
      </c>
      <c r="I166">
        <v>10</v>
      </c>
      <c r="J166">
        <v>6</v>
      </c>
    </row>
    <row r="167" spans="1:10" x14ac:dyDescent="0.25">
      <c r="A167">
        <v>4350</v>
      </c>
      <c r="B167" t="s">
        <v>163</v>
      </c>
      <c r="C167">
        <v>422.58895188227501</v>
      </c>
      <c r="D167" t="s">
        <v>258</v>
      </c>
      <c r="E167">
        <v>0</v>
      </c>
      <c r="F167">
        <v>6</v>
      </c>
      <c r="G167" t="s">
        <v>168</v>
      </c>
      <c r="H167">
        <v>34</v>
      </c>
      <c r="I167">
        <v>1</v>
      </c>
      <c r="J167">
        <v>7</v>
      </c>
    </row>
    <row r="168" spans="1:10" x14ac:dyDescent="0.25">
      <c r="A168">
        <v>4350</v>
      </c>
      <c r="B168" t="s">
        <v>163</v>
      </c>
      <c r="C168">
        <v>377.41104811772499</v>
      </c>
      <c r="D168" t="s">
        <v>258</v>
      </c>
      <c r="E168">
        <v>0</v>
      </c>
      <c r="F168">
        <v>6</v>
      </c>
      <c r="G168" t="s">
        <v>165</v>
      </c>
      <c r="H168">
        <v>35</v>
      </c>
      <c r="I168">
        <v>1</v>
      </c>
      <c r="J168">
        <v>7</v>
      </c>
    </row>
    <row r="169" spans="1:10" x14ac:dyDescent="0.25">
      <c r="A169">
        <v>4350</v>
      </c>
      <c r="B169" t="s">
        <v>163</v>
      </c>
      <c r="C169">
        <v>42.849281850326399</v>
      </c>
      <c r="D169" t="s">
        <v>259</v>
      </c>
      <c r="E169">
        <v>5</v>
      </c>
      <c r="F169">
        <v>7</v>
      </c>
      <c r="G169" t="s">
        <v>165</v>
      </c>
      <c r="H169">
        <v>197</v>
      </c>
      <c r="I169">
        <v>12</v>
      </c>
      <c r="J169">
        <v>7</v>
      </c>
    </row>
    <row r="170" spans="1:10" x14ac:dyDescent="0.25">
      <c r="A170">
        <v>4350</v>
      </c>
      <c r="B170" t="s">
        <v>163</v>
      </c>
      <c r="C170">
        <v>1005.81589613701</v>
      </c>
      <c r="D170" t="s">
        <v>259</v>
      </c>
      <c r="E170">
        <v>5</v>
      </c>
      <c r="F170">
        <v>7</v>
      </c>
      <c r="G170" t="s">
        <v>166</v>
      </c>
      <c r="H170">
        <v>198</v>
      </c>
      <c r="I170">
        <v>12</v>
      </c>
      <c r="J170">
        <v>7</v>
      </c>
    </row>
    <row r="171" spans="1:10" x14ac:dyDescent="0.25">
      <c r="A171">
        <v>4350</v>
      </c>
      <c r="B171" t="s">
        <v>163</v>
      </c>
      <c r="C171">
        <v>387.71380525516003</v>
      </c>
      <c r="D171" t="s">
        <v>260</v>
      </c>
      <c r="E171">
        <v>4</v>
      </c>
      <c r="F171">
        <v>7</v>
      </c>
      <c r="G171" t="s">
        <v>166</v>
      </c>
      <c r="H171">
        <v>204</v>
      </c>
      <c r="I171">
        <v>10</v>
      </c>
      <c r="J171">
        <v>6</v>
      </c>
    </row>
    <row r="172" spans="1:10" x14ac:dyDescent="0.25">
      <c r="A172">
        <v>4350</v>
      </c>
      <c r="B172" t="s">
        <v>163</v>
      </c>
      <c r="C172">
        <v>176.917623827976</v>
      </c>
      <c r="D172" t="s">
        <v>261</v>
      </c>
      <c r="E172">
        <v>3</v>
      </c>
      <c r="F172">
        <v>6</v>
      </c>
      <c r="G172" t="s">
        <v>166</v>
      </c>
      <c r="H172">
        <v>207</v>
      </c>
      <c r="I172">
        <v>10</v>
      </c>
      <c r="J172">
        <v>7</v>
      </c>
    </row>
    <row r="173" spans="1:10" x14ac:dyDescent="0.25">
      <c r="A173">
        <v>4350</v>
      </c>
      <c r="B173" t="s">
        <v>163</v>
      </c>
      <c r="C173">
        <v>1163.00260691875</v>
      </c>
      <c r="D173" t="s">
        <v>261</v>
      </c>
      <c r="E173">
        <v>4</v>
      </c>
      <c r="F173">
        <v>7</v>
      </c>
      <c r="G173" t="s">
        <v>166</v>
      </c>
      <c r="H173">
        <v>207</v>
      </c>
      <c r="I173">
        <v>10</v>
      </c>
      <c r="J173">
        <v>6</v>
      </c>
    </row>
    <row r="174" spans="1:10" x14ac:dyDescent="0.25">
      <c r="A174">
        <v>4350</v>
      </c>
      <c r="B174" t="s">
        <v>163</v>
      </c>
      <c r="C174">
        <v>172.365963998116</v>
      </c>
      <c r="D174" t="s">
        <v>261</v>
      </c>
      <c r="E174">
        <v>4</v>
      </c>
      <c r="F174">
        <v>7</v>
      </c>
      <c r="G174" t="s">
        <v>166</v>
      </c>
      <c r="H174">
        <v>207</v>
      </c>
      <c r="I174">
        <v>11</v>
      </c>
      <c r="J174">
        <v>7</v>
      </c>
    </row>
    <row r="175" spans="1:10" x14ac:dyDescent="0.25">
      <c r="A175">
        <v>4350</v>
      </c>
      <c r="B175" t="s">
        <v>163</v>
      </c>
      <c r="C175">
        <v>258.844944973309</v>
      </c>
      <c r="D175" t="s">
        <v>262</v>
      </c>
      <c r="E175">
        <v>2</v>
      </c>
      <c r="F175">
        <v>6</v>
      </c>
      <c r="G175" t="s">
        <v>168</v>
      </c>
      <c r="H175">
        <v>208</v>
      </c>
      <c r="I175">
        <v>9</v>
      </c>
      <c r="J175">
        <v>7</v>
      </c>
    </row>
    <row r="176" spans="1:10" x14ac:dyDescent="0.25">
      <c r="A176">
        <v>4350</v>
      </c>
      <c r="B176" t="s">
        <v>163</v>
      </c>
      <c r="C176">
        <v>159.38066273183099</v>
      </c>
      <c r="D176" t="s">
        <v>262</v>
      </c>
      <c r="E176">
        <v>3</v>
      </c>
      <c r="F176">
        <v>7</v>
      </c>
      <c r="G176" t="s">
        <v>168</v>
      </c>
      <c r="H176">
        <v>208</v>
      </c>
      <c r="I176">
        <v>9</v>
      </c>
      <c r="J176">
        <v>6</v>
      </c>
    </row>
    <row r="177" spans="1:10" x14ac:dyDescent="0.25">
      <c r="A177">
        <v>4350</v>
      </c>
      <c r="B177" t="s">
        <v>163</v>
      </c>
      <c r="C177">
        <v>588.68750381288896</v>
      </c>
      <c r="D177" t="s">
        <v>263</v>
      </c>
      <c r="E177">
        <v>3</v>
      </c>
      <c r="F177">
        <v>7</v>
      </c>
      <c r="G177" t="s">
        <v>165</v>
      </c>
      <c r="H177">
        <v>212</v>
      </c>
      <c r="I177">
        <v>9</v>
      </c>
      <c r="J177">
        <v>6</v>
      </c>
    </row>
    <row r="178" spans="1:10" x14ac:dyDescent="0.25">
      <c r="A178">
        <v>4350</v>
      </c>
      <c r="B178" t="s">
        <v>163</v>
      </c>
      <c r="C178" s="85">
        <v>1.2709202201584499E-13</v>
      </c>
      <c r="D178" t="s">
        <v>263</v>
      </c>
      <c r="E178">
        <v>3</v>
      </c>
      <c r="F178">
        <v>7</v>
      </c>
      <c r="G178" t="s">
        <v>166</v>
      </c>
      <c r="H178">
        <v>213</v>
      </c>
      <c r="I178">
        <v>9</v>
      </c>
      <c r="J178">
        <v>6</v>
      </c>
    </row>
    <row r="179" spans="1:10" x14ac:dyDescent="0.25">
      <c r="A179">
        <v>4350</v>
      </c>
      <c r="B179" t="s">
        <v>163</v>
      </c>
      <c r="C179" s="85">
        <v>2.11278543963257E-13</v>
      </c>
      <c r="D179" t="s">
        <v>264</v>
      </c>
      <c r="E179">
        <v>2</v>
      </c>
      <c r="F179">
        <v>6</v>
      </c>
      <c r="G179" t="s">
        <v>168</v>
      </c>
      <c r="H179">
        <v>214</v>
      </c>
      <c r="I179">
        <v>8</v>
      </c>
      <c r="J179">
        <v>6</v>
      </c>
    </row>
    <row r="180" spans="1:10" x14ac:dyDescent="0.25">
      <c r="A180">
        <v>4350</v>
      </c>
      <c r="B180" t="s">
        <v>163</v>
      </c>
      <c r="C180">
        <v>162.67045093326001</v>
      </c>
      <c r="D180" t="s">
        <v>264</v>
      </c>
      <c r="E180">
        <v>2</v>
      </c>
      <c r="F180">
        <v>6</v>
      </c>
      <c r="G180" t="s">
        <v>168</v>
      </c>
      <c r="H180">
        <v>214</v>
      </c>
      <c r="I180">
        <v>9</v>
      </c>
      <c r="J180">
        <v>7</v>
      </c>
    </row>
    <row r="181" spans="1:10" x14ac:dyDescent="0.25">
      <c r="A181">
        <v>4350</v>
      </c>
      <c r="B181" t="s">
        <v>163</v>
      </c>
      <c r="C181">
        <v>630.41643754871097</v>
      </c>
      <c r="D181" t="s">
        <v>264</v>
      </c>
      <c r="E181">
        <v>3</v>
      </c>
      <c r="F181">
        <v>7</v>
      </c>
      <c r="G181" t="s">
        <v>166</v>
      </c>
      <c r="H181">
        <v>216</v>
      </c>
      <c r="I181">
        <v>9</v>
      </c>
      <c r="J181">
        <v>6</v>
      </c>
    </row>
    <row r="182" spans="1:10" x14ac:dyDescent="0.25">
      <c r="A182">
        <v>4350</v>
      </c>
      <c r="B182" t="s">
        <v>163</v>
      </c>
      <c r="C182">
        <v>95.344378109592895</v>
      </c>
      <c r="D182" t="s">
        <v>265</v>
      </c>
      <c r="E182">
        <v>2</v>
      </c>
      <c r="F182">
        <v>7</v>
      </c>
      <c r="G182" t="s">
        <v>166</v>
      </c>
      <c r="H182">
        <v>219</v>
      </c>
      <c r="I182">
        <v>9</v>
      </c>
      <c r="J182">
        <v>7</v>
      </c>
    </row>
    <row r="183" spans="1:10" x14ac:dyDescent="0.25">
      <c r="A183">
        <v>4350</v>
      </c>
      <c r="B183" t="s">
        <v>163</v>
      </c>
      <c r="C183">
        <v>52.943978825772902</v>
      </c>
      <c r="D183" t="s">
        <v>266</v>
      </c>
      <c r="E183">
        <v>1</v>
      </c>
      <c r="F183">
        <v>6</v>
      </c>
      <c r="G183" t="s">
        <v>165</v>
      </c>
      <c r="H183">
        <v>221</v>
      </c>
      <c r="I183">
        <v>7</v>
      </c>
      <c r="J183">
        <v>6</v>
      </c>
    </row>
    <row r="184" spans="1:10" x14ac:dyDescent="0.25">
      <c r="A184">
        <v>4350</v>
      </c>
      <c r="B184" t="s">
        <v>163</v>
      </c>
      <c r="C184">
        <v>509.12269118235798</v>
      </c>
      <c r="D184" t="s">
        <v>266</v>
      </c>
      <c r="E184">
        <v>2</v>
      </c>
      <c r="F184">
        <v>7</v>
      </c>
      <c r="G184" t="s">
        <v>165</v>
      </c>
      <c r="H184">
        <v>221</v>
      </c>
      <c r="I184">
        <v>8</v>
      </c>
      <c r="J184">
        <v>6</v>
      </c>
    </row>
    <row r="185" spans="1:10" x14ac:dyDescent="0.25">
      <c r="A185">
        <v>4350</v>
      </c>
      <c r="B185" t="s">
        <v>163</v>
      </c>
      <c r="C185">
        <v>242.58895188227601</v>
      </c>
      <c r="D185" t="s">
        <v>266</v>
      </c>
      <c r="E185">
        <v>2</v>
      </c>
      <c r="F185">
        <v>7</v>
      </c>
      <c r="G185" t="s">
        <v>166</v>
      </c>
      <c r="H185">
        <v>222</v>
      </c>
      <c r="I185">
        <v>8</v>
      </c>
      <c r="J185">
        <v>6</v>
      </c>
    </row>
    <row r="186" spans="1:10" x14ac:dyDescent="0.25">
      <c r="A186">
        <v>4350</v>
      </c>
      <c r="B186" t="s">
        <v>163</v>
      </c>
      <c r="C186">
        <v>586.49863849328096</v>
      </c>
      <c r="D186" t="s">
        <v>267</v>
      </c>
      <c r="E186">
        <v>0</v>
      </c>
      <c r="F186">
        <v>1</v>
      </c>
      <c r="G186" t="s">
        <v>168</v>
      </c>
      <c r="H186">
        <v>37</v>
      </c>
      <c r="I186">
        <v>6</v>
      </c>
      <c r="J186">
        <v>7</v>
      </c>
    </row>
    <row r="187" spans="1:10" x14ac:dyDescent="0.25">
      <c r="A187">
        <v>4350</v>
      </c>
      <c r="B187" t="s">
        <v>163</v>
      </c>
      <c r="C187">
        <v>199.40056744429901</v>
      </c>
      <c r="D187" t="s">
        <v>267</v>
      </c>
      <c r="E187">
        <v>0</v>
      </c>
      <c r="F187">
        <v>1</v>
      </c>
      <c r="G187" t="s">
        <v>165</v>
      </c>
      <c r="H187">
        <v>38</v>
      </c>
      <c r="I187">
        <v>6</v>
      </c>
      <c r="J187">
        <v>7</v>
      </c>
    </row>
    <row r="188" spans="1:10" x14ac:dyDescent="0.25">
      <c r="A188">
        <v>4350</v>
      </c>
      <c r="B188" t="s">
        <v>163</v>
      </c>
      <c r="C188">
        <v>351.562208435439</v>
      </c>
      <c r="D188" t="s">
        <v>267</v>
      </c>
      <c r="E188">
        <v>0</v>
      </c>
      <c r="F188">
        <v>1</v>
      </c>
      <c r="G188" t="s">
        <v>166</v>
      </c>
      <c r="H188">
        <v>39</v>
      </c>
      <c r="I188">
        <v>5</v>
      </c>
      <c r="J188">
        <v>6</v>
      </c>
    </row>
    <row r="189" spans="1:10" x14ac:dyDescent="0.25">
      <c r="A189">
        <v>4350</v>
      </c>
      <c r="B189" t="s">
        <v>163</v>
      </c>
      <c r="C189">
        <v>62.538585626980101</v>
      </c>
      <c r="D189" t="s">
        <v>267</v>
      </c>
      <c r="E189">
        <v>0</v>
      </c>
      <c r="F189">
        <v>1</v>
      </c>
      <c r="G189" t="s">
        <v>166</v>
      </c>
      <c r="H189">
        <v>39</v>
      </c>
      <c r="I189">
        <v>6</v>
      </c>
      <c r="J189">
        <v>7</v>
      </c>
    </row>
    <row r="190" spans="1:10" x14ac:dyDescent="0.25">
      <c r="A190">
        <v>4350</v>
      </c>
      <c r="B190" t="s">
        <v>163</v>
      </c>
      <c r="C190">
        <v>800</v>
      </c>
      <c r="D190" t="s">
        <v>268</v>
      </c>
      <c r="E190">
        <v>1</v>
      </c>
      <c r="F190">
        <v>7</v>
      </c>
      <c r="G190" t="s">
        <v>166</v>
      </c>
      <c r="H190">
        <v>234</v>
      </c>
      <c r="I190">
        <v>7</v>
      </c>
      <c r="J190">
        <v>6</v>
      </c>
    </row>
    <row r="191" spans="1:10" x14ac:dyDescent="0.25">
      <c r="A191">
        <v>4350</v>
      </c>
      <c r="B191" t="s">
        <v>163</v>
      </c>
      <c r="C191">
        <v>18.1769657021275</v>
      </c>
      <c r="D191" t="s">
        <v>269</v>
      </c>
      <c r="E191">
        <v>13</v>
      </c>
      <c r="F191">
        <v>7</v>
      </c>
      <c r="G191" t="s">
        <v>165</v>
      </c>
      <c r="H191">
        <v>248</v>
      </c>
      <c r="I191">
        <v>19</v>
      </c>
      <c r="J191">
        <v>6</v>
      </c>
    </row>
    <row r="192" spans="1:10" x14ac:dyDescent="0.25">
      <c r="A192">
        <v>4350</v>
      </c>
      <c r="B192" t="s">
        <v>163</v>
      </c>
      <c r="C192">
        <v>309.37474000568199</v>
      </c>
      <c r="D192" t="s">
        <v>270</v>
      </c>
      <c r="E192">
        <v>12</v>
      </c>
      <c r="F192">
        <v>6</v>
      </c>
      <c r="G192" t="s">
        <v>168</v>
      </c>
      <c r="H192">
        <v>250</v>
      </c>
      <c r="I192">
        <v>19</v>
      </c>
      <c r="J192">
        <v>7</v>
      </c>
    </row>
    <row r="193" spans="1:10" x14ac:dyDescent="0.25">
      <c r="A193">
        <v>4350</v>
      </c>
      <c r="B193" t="s">
        <v>163</v>
      </c>
      <c r="C193">
        <v>21.502957495958501</v>
      </c>
      <c r="D193" t="s">
        <v>271</v>
      </c>
      <c r="E193">
        <v>0</v>
      </c>
      <c r="F193">
        <v>2</v>
      </c>
      <c r="G193" t="s">
        <v>168</v>
      </c>
      <c r="H193">
        <v>40</v>
      </c>
      <c r="I193">
        <v>5</v>
      </c>
      <c r="J193">
        <v>7</v>
      </c>
    </row>
    <row r="194" spans="1:10" x14ac:dyDescent="0.25">
      <c r="A194">
        <v>4350</v>
      </c>
      <c r="B194" t="s">
        <v>163</v>
      </c>
      <c r="C194">
        <v>678.69878643040602</v>
      </c>
      <c r="D194" t="s">
        <v>271</v>
      </c>
      <c r="E194">
        <v>0</v>
      </c>
      <c r="F194">
        <v>2</v>
      </c>
      <c r="G194" t="s">
        <v>166</v>
      </c>
      <c r="H194">
        <v>42</v>
      </c>
      <c r="I194">
        <v>4</v>
      </c>
      <c r="J194">
        <v>6</v>
      </c>
    </row>
    <row r="195" spans="1:10" x14ac:dyDescent="0.25">
      <c r="A195">
        <v>4350</v>
      </c>
      <c r="B195" t="s">
        <v>163</v>
      </c>
      <c r="C195">
        <v>599.798256073635</v>
      </c>
      <c r="D195" t="s">
        <v>271</v>
      </c>
      <c r="E195">
        <v>0</v>
      </c>
      <c r="F195">
        <v>2</v>
      </c>
      <c r="G195" t="s">
        <v>166</v>
      </c>
      <c r="H195">
        <v>42</v>
      </c>
      <c r="I195">
        <v>5</v>
      </c>
      <c r="J195">
        <v>7</v>
      </c>
    </row>
    <row r="196" spans="1:10" x14ac:dyDescent="0.25">
      <c r="A196">
        <v>4350</v>
      </c>
      <c r="B196" t="s">
        <v>163</v>
      </c>
      <c r="C196">
        <v>172.44829429219101</v>
      </c>
      <c r="D196" t="s">
        <v>272</v>
      </c>
      <c r="E196">
        <v>12</v>
      </c>
      <c r="F196">
        <v>6</v>
      </c>
      <c r="G196" t="s">
        <v>168</v>
      </c>
      <c r="H196">
        <v>256</v>
      </c>
      <c r="I196">
        <v>18</v>
      </c>
      <c r="J196">
        <v>6</v>
      </c>
    </row>
    <row r="197" spans="1:10" x14ac:dyDescent="0.25">
      <c r="A197">
        <v>4350</v>
      </c>
      <c r="B197" t="s">
        <v>163</v>
      </c>
      <c r="C197">
        <v>18.690694814079698</v>
      </c>
      <c r="D197" t="s">
        <v>273</v>
      </c>
      <c r="E197">
        <v>10</v>
      </c>
      <c r="F197">
        <v>5</v>
      </c>
      <c r="G197" t="s">
        <v>166</v>
      </c>
      <c r="H197">
        <v>264</v>
      </c>
      <c r="I197">
        <v>17</v>
      </c>
      <c r="J197">
        <v>7</v>
      </c>
    </row>
    <row r="198" spans="1:10" x14ac:dyDescent="0.25">
      <c r="A198">
        <v>4350</v>
      </c>
      <c r="B198" t="s">
        <v>163</v>
      </c>
      <c r="C198">
        <v>83.049212937991101</v>
      </c>
      <c r="D198" t="s">
        <v>274</v>
      </c>
      <c r="E198">
        <v>11</v>
      </c>
      <c r="F198">
        <v>6</v>
      </c>
      <c r="G198" t="s">
        <v>168</v>
      </c>
      <c r="H198">
        <v>268</v>
      </c>
      <c r="I198">
        <v>17</v>
      </c>
      <c r="J198">
        <v>6</v>
      </c>
    </row>
    <row r="199" spans="1:10" x14ac:dyDescent="0.25">
      <c r="A199">
        <v>4350</v>
      </c>
      <c r="B199" t="s">
        <v>163</v>
      </c>
      <c r="C199">
        <v>187.12992090325</v>
      </c>
      <c r="D199" t="s">
        <v>275</v>
      </c>
      <c r="E199">
        <v>11</v>
      </c>
      <c r="F199">
        <v>6</v>
      </c>
      <c r="G199" t="s">
        <v>168</v>
      </c>
      <c r="H199">
        <v>277</v>
      </c>
      <c r="I199">
        <v>17</v>
      </c>
      <c r="J199">
        <v>6</v>
      </c>
    </row>
    <row r="200" spans="1:10" x14ac:dyDescent="0.25">
      <c r="A200">
        <v>4350</v>
      </c>
      <c r="B200" t="s">
        <v>163</v>
      </c>
      <c r="C200">
        <v>180.05572482280701</v>
      </c>
      <c r="D200" t="s">
        <v>276</v>
      </c>
      <c r="E200">
        <v>10</v>
      </c>
      <c r="F200">
        <v>5</v>
      </c>
      <c r="G200" t="s">
        <v>166</v>
      </c>
      <c r="H200">
        <v>282</v>
      </c>
      <c r="I200">
        <v>17</v>
      </c>
      <c r="J200">
        <v>7</v>
      </c>
    </row>
    <row r="201" spans="1:10" x14ac:dyDescent="0.25">
      <c r="A201">
        <v>4350</v>
      </c>
      <c r="B201" t="s">
        <v>163</v>
      </c>
      <c r="C201">
        <v>83.049212937990902</v>
      </c>
      <c r="D201" t="s">
        <v>276</v>
      </c>
      <c r="E201">
        <v>11</v>
      </c>
      <c r="F201">
        <v>6</v>
      </c>
      <c r="G201" t="s">
        <v>165</v>
      </c>
      <c r="H201">
        <v>281</v>
      </c>
      <c r="I201">
        <v>18</v>
      </c>
      <c r="J201">
        <v>7</v>
      </c>
    </row>
    <row r="202" spans="1:10" x14ac:dyDescent="0.25">
      <c r="A202">
        <v>4350</v>
      </c>
      <c r="B202" t="s">
        <v>163</v>
      </c>
      <c r="C202" s="85">
        <v>4.2743800487347596E-12</v>
      </c>
      <c r="D202" t="s">
        <v>277</v>
      </c>
      <c r="E202">
        <v>10</v>
      </c>
      <c r="F202">
        <v>5</v>
      </c>
      <c r="G202" t="s">
        <v>168</v>
      </c>
      <c r="H202">
        <v>283</v>
      </c>
      <c r="I202">
        <v>17</v>
      </c>
      <c r="J202">
        <v>7</v>
      </c>
    </row>
    <row r="203" spans="1:10" x14ac:dyDescent="0.25">
      <c r="A203">
        <v>4350</v>
      </c>
      <c r="B203" t="s">
        <v>163</v>
      </c>
      <c r="C203">
        <v>187.12992090325599</v>
      </c>
      <c r="D203" t="s">
        <v>277</v>
      </c>
      <c r="E203">
        <v>11</v>
      </c>
      <c r="F203">
        <v>6</v>
      </c>
      <c r="G203" t="s">
        <v>168</v>
      </c>
      <c r="H203">
        <v>283</v>
      </c>
      <c r="I203">
        <v>18</v>
      </c>
      <c r="J203">
        <v>7</v>
      </c>
    </row>
    <row r="204" spans="1:10" x14ac:dyDescent="0.25">
      <c r="A204">
        <v>4350</v>
      </c>
      <c r="B204" t="s">
        <v>163</v>
      </c>
      <c r="C204">
        <v>698.059504596956</v>
      </c>
      <c r="D204" t="s">
        <v>278</v>
      </c>
      <c r="E204">
        <v>0</v>
      </c>
      <c r="F204">
        <v>3</v>
      </c>
      <c r="G204" t="s">
        <v>168</v>
      </c>
      <c r="H204">
        <v>43</v>
      </c>
      <c r="I204">
        <v>3</v>
      </c>
      <c r="J204">
        <v>6</v>
      </c>
    </row>
    <row r="205" spans="1:10" x14ac:dyDescent="0.25">
      <c r="A205">
        <v>4350</v>
      </c>
      <c r="B205" t="s">
        <v>163</v>
      </c>
      <c r="C205">
        <v>263.10493776080199</v>
      </c>
      <c r="D205" t="s">
        <v>278</v>
      </c>
      <c r="E205">
        <v>0</v>
      </c>
      <c r="F205">
        <v>3</v>
      </c>
      <c r="G205" t="s">
        <v>168</v>
      </c>
      <c r="H205">
        <v>43</v>
      </c>
      <c r="I205">
        <v>4</v>
      </c>
      <c r="J205">
        <v>7</v>
      </c>
    </row>
    <row r="206" spans="1:10" x14ac:dyDescent="0.25">
      <c r="A206">
        <v>4350</v>
      </c>
      <c r="B206" t="s">
        <v>163</v>
      </c>
      <c r="C206">
        <v>574.97076359494201</v>
      </c>
      <c r="D206" t="s">
        <v>278</v>
      </c>
      <c r="E206">
        <v>0</v>
      </c>
      <c r="F206">
        <v>3</v>
      </c>
      <c r="G206" t="s">
        <v>166</v>
      </c>
      <c r="H206">
        <v>45</v>
      </c>
      <c r="I206">
        <v>3</v>
      </c>
      <c r="J206">
        <v>6</v>
      </c>
    </row>
    <row r="207" spans="1:10" x14ac:dyDescent="0.25">
      <c r="A207">
        <v>4350</v>
      </c>
      <c r="B207" t="s">
        <v>163</v>
      </c>
      <c r="C207">
        <v>163.86479404730099</v>
      </c>
      <c r="D207" t="s">
        <v>278</v>
      </c>
      <c r="E207">
        <v>0</v>
      </c>
      <c r="F207">
        <v>3</v>
      </c>
      <c r="G207" t="s">
        <v>166</v>
      </c>
      <c r="H207">
        <v>45</v>
      </c>
      <c r="I207">
        <v>4</v>
      </c>
      <c r="J207">
        <v>7</v>
      </c>
    </row>
    <row r="208" spans="1:10" x14ac:dyDescent="0.25">
      <c r="A208">
        <v>4350</v>
      </c>
      <c r="B208" t="s">
        <v>163</v>
      </c>
      <c r="C208" s="85">
        <v>3.1253390579576502E-13</v>
      </c>
      <c r="D208" t="s">
        <v>279</v>
      </c>
      <c r="E208">
        <v>11</v>
      </c>
      <c r="F208">
        <v>6</v>
      </c>
      <c r="G208" t="s">
        <v>168</v>
      </c>
      <c r="H208">
        <v>286</v>
      </c>
      <c r="I208">
        <v>17</v>
      </c>
      <c r="J208">
        <v>6</v>
      </c>
    </row>
    <row r="209" spans="1:10" x14ac:dyDescent="0.25">
      <c r="A209">
        <v>4350</v>
      </c>
      <c r="B209" t="s">
        <v>163</v>
      </c>
      <c r="C209">
        <v>260.89531268062098</v>
      </c>
      <c r="D209" t="s">
        <v>279</v>
      </c>
      <c r="E209">
        <v>11</v>
      </c>
      <c r="F209">
        <v>6</v>
      </c>
      <c r="G209" t="s">
        <v>166</v>
      </c>
      <c r="H209">
        <v>288</v>
      </c>
      <c r="I209">
        <v>18</v>
      </c>
      <c r="J209">
        <v>7</v>
      </c>
    </row>
    <row r="210" spans="1:10" x14ac:dyDescent="0.25">
      <c r="A210">
        <v>4350</v>
      </c>
      <c r="B210" t="s">
        <v>163</v>
      </c>
      <c r="C210">
        <v>377.91824250278802</v>
      </c>
      <c r="D210" t="s">
        <v>280</v>
      </c>
      <c r="E210">
        <v>11</v>
      </c>
      <c r="F210">
        <v>7</v>
      </c>
      <c r="G210" t="s">
        <v>165</v>
      </c>
      <c r="H210">
        <v>290</v>
      </c>
      <c r="I210">
        <v>18</v>
      </c>
      <c r="J210">
        <v>7</v>
      </c>
    </row>
    <row r="211" spans="1:10" x14ac:dyDescent="0.25">
      <c r="A211">
        <v>4350</v>
      </c>
      <c r="B211" t="s">
        <v>163</v>
      </c>
      <c r="C211" s="85">
        <v>3.2269524169198E-13</v>
      </c>
      <c r="D211" t="s">
        <v>281</v>
      </c>
      <c r="E211">
        <v>9</v>
      </c>
      <c r="F211">
        <v>5</v>
      </c>
      <c r="G211" t="s">
        <v>168</v>
      </c>
      <c r="H211">
        <v>310</v>
      </c>
      <c r="I211">
        <v>15</v>
      </c>
      <c r="J211">
        <v>6</v>
      </c>
    </row>
    <row r="212" spans="1:10" x14ac:dyDescent="0.25">
      <c r="A212">
        <v>4350</v>
      </c>
      <c r="B212" t="s">
        <v>163</v>
      </c>
      <c r="C212">
        <v>722.08175749721102</v>
      </c>
      <c r="D212" t="s">
        <v>282</v>
      </c>
      <c r="E212">
        <v>9</v>
      </c>
      <c r="F212">
        <v>5</v>
      </c>
      <c r="G212" t="s">
        <v>165</v>
      </c>
      <c r="H212">
        <v>314</v>
      </c>
      <c r="I212">
        <v>16</v>
      </c>
      <c r="J212">
        <v>7</v>
      </c>
    </row>
  </sheetData>
  <autoFilter ref="A1:J212" xr:uid="{69E21FFD-0235-4EDD-89E8-FFC750DDAC29}"/>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E01A3-A2F8-4A71-A516-D66F49E732DC}">
  <dimension ref="A1:R47"/>
  <sheetViews>
    <sheetView workbookViewId="0">
      <pane xSplit="5" ySplit="1" topLeftCell="F7" activePane="bottomRight" state="frozen"/>
      <selection pane="topRight" activeCell="F1" sqref="F1"/>
      <selection pane="bottomLeft" activeCell="A2" sqref="A2"/>
      <selection pane="bottomRight" activeCell="A7" sqref="A7"/>
    </sheetView>
  </sheetViews>
  <sheetFormatPr defaultRowHeight="15" x14ac:dyDescent="0.25"/>
  <cols>
    <col min="1" max="1" width="10.85546875" customWidth="1"/>
    <col min="3" max="3" width="9.140625" style="1"/>
    <col min="4" max="4" width="31" customWidth="1"/>
    <col min="5" max="5" width="13.85546875" bestFit="1" customWidth="1"/>
    <col min="6" max="6" width="12.28515625" bestFit="1" customWidth="1"/>
    <col min="7" max="8" width="12.85546875" customWidth="1"/>
    <col min="9" max="9" width="10.85546875" style="1" customWidth="1"/>
    <col min="10" max="10" width="10.28515625" style="1" customWidth="1"/>
    <col min="11" max="15" width="12.7109375" customWidth="1"/>
    <col min="16" max="16" width="11.28515625" customWidth="1"/>
    <col min="17" max="17" width="11.5703125" customWidth="1"/>
    <col min="19" max="19" width="18.28515625" customWidth="1"/>
    <col min="20" max="20" width="15.140625" customWidth="1"/>
  </cols>
  <sheetData>
    <row r="1" spans="1:18" x14ac:dyDescent="0.25">
      <c r="A1" s="64" t="s">
        <v>142</v>
      </c>
      <c r="B1" s="64" t="s">
        <v>130</v>
      </c>
      <c r="C1" s="65" t="s">
        <v>131</v>
      </c>
      <c r="D1" s="64" t="s">
        <v>132</v>
      </c>
      <c r="E1" s="64" t="s">
        <v>319</v>
      </c>
      <c r="F1" s="64" t="s">
        <v>134</v>
      </c>
      <c r="G1" s="65" t="s">
        <v>135</v>
      </c>
      <c r="H1" s="65" t="s">
        <v>136</v>
      </c>
      <c r="I1" s="65" t="s">
        <v>137</v>
      </c>
      <c r="J1" s="65" t="s">
        <v>161</v>
      </c>
      <c r="K1" s="65" t="s">
        <v>89</v>
      </c>
      <c r="L1" s="65" t="s">
        <v>138</v>
      </c>
      <c r="M1" s="65" t="s">
        <v>139</v>
      </c>
      <c r="N1" s="65" t="s">
        <v>101</v>
      </c>
      <c r="O1" s="65" t="s">
        <v>140</v>
      </c>
      <c r="P1" s="65" t="s">
        <v>162</v>
      </c>
      <c r="Q1" s="65" t="s">
        <v>141</v>
      </c>
      <c r="R1" s="65" t="s">
        <v>303</v>
      </c>
    </row>
    <row r="2" spans="1:18" x14ac:dyDescent="0.25">
      <c r="A2" s="57">
        <v>216</v>
      </c>
      <c r="B2" s="57">
        <v>3</v>
      </c>
      <c r="C2" s="59" t="s">
        <v>121</v>
      </c>
      <c r="D2" s="57" t="s">
        <v>125</v>
      </c>
      <c r="E2" s="57"/>
      <c r="F2" s="57">
        <v>53304</v>
      </c>
      <c r="G2" s="57"/>
      <c r="H2" s="57"/>
      <c r="I2" s="59"/>
      <c r="J2" s="59"/>
      <c r="K2" s="57"/>
      <c r="L2" s="57"/>
      <c r="M2" s="57"/>
      <c r="N2" s="57"/>
      <c r="O2" s="57"/>
      <c r="P2" s="57"/>
      <c r="Q2" s="57"/>
      <c r="R2" s="66">
        <f>IF(OR(E2="MaxNPV",E2="MaxMillPrd"),1,0)</f>
        <v>0</v>
      </c>
    </row>
    <row r="3" spans="1:18" x14ac:dyDescent="0.25">
      <c r="A3" s="57">
        <v>216</v>
      </c>
      <c r="B3" s="57">
        <v>3</v>
      </c>
      <c r="C3" s="59" t="s">
        <v>121</v>
      </c>
      <c r="D3" s="57" t="s">
        <v>112</v>
      </c>
      <c r="E3" s="57"/>
      <c r="F3" s="57">
        <v>76588</v>
      </c>
      <c r="G3" s="57"/>
      <c r="H3" s="57"/>
      <c r="I3" s="59"/>
      <c r="J3" s="59"/>
      <c r="K3" s="57"/>
      <c r="L3" s="57"/>
      <c r="M3" s="57"/>
      <c r="N3" s="57"/>
      <c r="O3" s="57"/>
      <c r="P3" s="57"/>
      <c r="Q3" s="57"/>
      <c r="R3" s="66">
        <f t="shared" ref="R3:R34" si="0">IF(OR(E3="MaxNPV",E3="MaxMillPrd"),1,0)</f>
        <v>0</v>
      </c>
    </row>
    <row r="4" spans="1:18" x14ac:dyDescent="0.25">
      <c r="A4" s="57">
        <v>216</v>
      </c>
      <c r="B4" s="57">
        <v>3</v>
      </c>
      <c r="C4" s="59" t="s">
        <v>121</v>
      </c>
      <c r="D4" s="57" t="s">
        <v>113</v>
      </c>
      <c r="E4" s="57"/>
      <c r="F4" s="57">
        <v>5.5587999999999997</v>
      </c>
      <c r="G4" s="57"/>
      <c r="H4" s="57"/>
      <c r="I4" s="59"/>
      <c r="J4" s="59"/>
      <c r="K4" s="57"/>
      <c r="L4" s="57"/>
      <c r="M4" s="57"/>
      <c r="N4" s="57"/>
      <c r="O4" s="57"/>
      <c r="P4" s="57"/>
      <c r="Q4" s="57"/>
      <c r="R4" s="66">
        <f t="shared" si="0"/>
        <v>0</v>
      </c>
    </row>
    <row r="5" spans="1:18" x14ac:dyDescent="0.25">
      <c r="A5" s="57">
        <v>216</v>
      </c>
      <c r="B5" s="57">
        <v>3</v>
      </c>
      <c r="C5" s="59" t="s">
        <v>121</v>
      </c>
      <c r="D5" s="57" t="s">
        <v>114</v>
      </c>
      <c r="E5" s="57"/>
      <c r="F5" s="57"/>
      <c r="G5" s="58">
        <v>0.46826388888888887</v>
      </c>
      <c r="H5" s="58">
        <v>0.46827546296296302</v>
      </c>
      <c r="I5" s="60">
        <f>H5-G5</f>
        <v>1.1574074074149898E-5</v>
      </c>
      <c r="J5" s="60"/>
      <c r="K5" s="57"/>
      <c r="L5" s="57"/>
      <c r="M5" s="57"/>
      <c r="N5" s="57"/>
      <c r="O5" s="57"/>
      <c r="P5" s="57"/>
      <c r="Q5" s="57"/>
      <c r="R5" s="66">
        <f t="shared" si="0"/>
        <v>0</v>
      </c>
    </row>
    <row r="6" spans="1:18" x14ac:dyDescent="0.25">
      <c r="A6" s="57">
        <v>216</v>
      </c>
      <c r="B6" s="57">
        <v>3</v>
      </c>
      <c r="C6" s="59" t="s">
        <v>121</v>
      </c>
      <c r="D6" s="57" t="s">
        <v>115</v>
      </c>
      <c r="E6" s="57"/>
      <c r="F6" s="57"/>
      <c r="G6" s="58">
        <v>0.46827546296296302</v>
      </c>
      <c r="H6" s="58">
        <v>0.46828703703703706</v>
      </c>
      <c r="I6" s="60">
        <f t="shared" ref="I6:I12" si="1">H6-G6</f>
        <v>1.1574074074038876E-5</v>
      </c>
      <c r="J6" s="60"/>
      <c r="K6" s="57"/>
      <c r="L6" s="57"/>
      <c r="M6" s="57"/>
      <c r="N6" s="57"/>
      <c r="O6" s="57"/>
      <c r="P6" s="57"/>
      <c r="Q6" s="57"/>
      <c r="R6" s="66">
        <f t="shared" si="0"/>
        <v>0</v>
      </c>
    </row>
    <row r="7" spans="1:18" x14ac:dyDescent="0.25">
      <c r="A7" s="57">
        <v>216</v>
      </c>
      <c r="B7" s="57">
        <v>3</v>
      </c>
      <c r="C7" s="59" t="s">
        <v>121</v>
      </c>
      <c r="D7" s="57" t="s">
        <v>116</v>
      </c>
      <c r="E7" s="57"/>
      <c r="F7" s="57"/>
      <c r="G7" s="58">
        <v>0.46828703703703706</v>
      </c>
      <c r="H7" s="58">
        <v>0.4682986111111111</v>
      </c>
      <c r="I7" s="60">
        <f t="shared" si="1"/>
        <v>1.1574074074038876E-5</v>
      </c>
      <c r="J7" s="60"/>
      <c r="K7" s="57"/>
      <c r="L7" s="57"/>
      <c r="M7" s="57"/>
      <c r="N7" s="57"/>
      <c r="O7" s="57"/>
      <c r="P7" s="57"/>
      <c r="Q7" s="57"/>
      <c r="R7" s="66">
        <f t="shared" si="0"/>
        <v>0</v>
      </c>
    </row>
    <row r="8" spans="1:18" x14ac:dyDescent="0.25">
      <c r="A8" s="57">
        <v>216</v>
      </c>
      <c r="B8" s="57">
        <v>3</v>
      </c>
      <c r="C8" s="59" t="s">
        <v>121</v>
      </c>
      <c r="D8" s="57" t="s">
        <v>117</v>
      </c>
      <c r="E8" s="57"/>
      <c r="F8" s="57"/>
      <c r="G8" s="58">
        <v>0.4682986111111111</v>
      </c>
      <c r="H8" s="58">
        <v>0.48312500000000003</v>
      </c>
      <c r="I8" s="78">
        <f t="shared" si="1"/>
        <v>1.4826388888888931E-2</v>
      </c>
      <c r="J8" s="60"/>
      <c r="K8" s="57"/>
      <c r="L8" s="57"/>
      <c r="M8" s="57"/>
      <c r="N8" s="57"/>
      <c r="O8" s="57"/>
      <c r="P8" s="57"/>
      <c r="Q8" s="57"/>
      <c r="R8" s="66">
        <f t="shared" si="0"/>
        <v>0</v>
      </c>
    </row>
    <row r="9" spans="1:18" x14ac:dyDescent="0.25">
      <c r="A9" s="57">
        <v>216</v>
      </c>
      <c r="B9" s="57">
        <v>3</v>
      </c>
      <c r="C9" s="59" t="s">
        <v>121</v>
      </c>
      <c r="D9" s="57" t="s">
        <v>118</v>
      </c>
      <c r="E9" s="57" t="s">
        <v>126</v>
      </c>
      <c r="F9" s="57">
        <v>4365</v>
      </c>
      <c r="G9" s="58">
        <v>0.48312500000000003</v>
      </c>
      <c r="H9" s="58">
        <v>0.48333333333333334</v>
      </c>
      <c r="I9" s="60">
        <f t="shared" si="1"/>
        <v>2.0833333333331039E-4</v>
      </c>
      <c r="J9" s="66">
        <v>92039.336296977897</v>
      </c>
      <c r="K9" s="66">
        <v>20840478.534463499</v>
      </c>
      <c r="L9" s="66">
        <v>255627818.12876299</v>
      </c>
      <c r="M9" s="66">
        <v>594402.26763917599</v>
      </c>
      <c r="N9" s="66">
        <v>4817006.36619615</v>
      </c>
      <c r="O9" s="66">
        <v>891600.875042498</v>
      </c>
      <c r="P9" s="66">
        <f>K9/J9</f>
        <v>226.4301262149344</v>
      </c>
      <c r="Q9" s="67">
        <f>O9/K9</f>
        <v>4.2782169016324395E-2</v>
      </c>
      <c r="R9" s="66">
        <f t="shared" si="0"/>
        <v>0</v>
      </c>
    </row>
    <row r="10" spans="1:18" x14ac:dyDescent="0.25">
      <c r="A10" s="57">
        <v>216</v>
      </c>
      <c r="B10" s="57">
        <v>3</v>
      </c>
      <c r="C10" s="59" t="s">
        <v>121</v>
      </c>
      <c r="D10" s="57" t="s">
        <v>119</v>
      </c>
      <c r="E10" s="57" t="s">
        <v>122</v>
      </c>
      <c r="F10" s="57">
        <v>4366</v>
      </c>
      <c r="G10" s="58">
        <v>0.48333333333333334</v>
      </c>
      <c r="H10" s="58">
        <v>0.48355324074074074</v>
      </c>
      <c r="I10" s="60">
        <f t="shared" si="1"/>
        <v>2.1990740740740478E-4</v>
      </c>
      <c r="J10" s="66">
        <v>87793.949054253098</v>
      </c>
      <c r="K10" s="66">
        <v>20526411.999367502</v>
      </c>
      <c r="L10" s="66">
        <v>262293352.941412</v>
      </c>
      <c r="M10" s="66">
        <v>595512.76684342197</v>
      </c>
      <c r="N10" s="66">
        <v>4845075.6264524199</v>
      </c>
      <c r="O10" s="66">
        <v>2115445.9499483998</v>
      </c>
      <c r="P10" s="87">
        <f t="shared" ref="P10:P12" si="2">K10/J10</f>
        <v>233.80212668965387</v>
      </c>
      <c r="Q10" s="67">
        <f>O10/K10</f>
        <v>0.10305970424902243</v>
      </c>
      <c r="R10" s="66">
        <f t="shared" si="0"/>
        <v>1</v>
      </c>
    </row>
    <row r="11" spans="1:18" x14ac:dyDescent="0.25">
      <c r="A11" s="57">
        <v>216</v>
      </c>
      <c r="B11" s="57">
        <v>3</v>
      </c>
      <c r="C11" s="59" t="s">
        <v>121</v>
      </c>
      <c r="D11" s="57" t="s">
        <v>120</v>
      </c>
      <c r="E11" s="57" t="s">
        <v>124</v>
      </c>
      <c r="F11" s="57">
        <v>4367</v>
      </c>
      <c r="G11" s="58">
        <v>0.48355324074074074</v>
      </c>
      <c r="H11" s="58">
        <v>0.48376157407407411</v>
      </c>
      <c r="I11" s="60">
        <f t="shared" si="1"/>
        <v>2.083333333333659E-4</v>
      </c>
      <c r="J11" s="66">
        <v>92756.737398345693</v>
      </c>
      <c r="K11" s="66">
        <v>19151390.202682901</v>
      </c>
      <c r="L11" s="66">
        <v>214471910.66916901</v>
      </c>
      <c r="M11" s="66">
        <v>680887.82128901698</v>
      </c>
      <c r="N11" s="66">
        <v>4919642.4410771998</v>
      </c>
      <c r="O11" s="66">
        <v>10593225.453451401</v>
      </c>
      <c r="P11" s="66">
        <f t="shared" si="2"/>
        <v>206.46899341054728</v>
      </c>
      <c r="Q11" s="67">
        <f>O11/K11</f>
        <v>0.5531308871753553</v>
      </c>
      <c r="R11" s="66">
        <f t="shared" si="0"/>
        <v>0</v>
      </c>
    </row>
    <row r="12" spans="1:18" x14ac:dyDescent="0.25">
      <c r="A12" s="57">
        <v>216</v>
      </c>
      <c r="B12" s="57">
        <v>3</v>
      </c>
      <c r="C12" s="59" t="s">
        <v>121</v>
      </c>
      <c r="D12" s="57" t="s">
        <v>129</v>
      </c>
      <c r="E12" s="57" t="s">
        <v>123</v>
      </c>
      <c r="F12" s="57">
        <v>4368</v>
      </c>
      <c r="G12" s="58">
        <v>0.48376157407407411</v>
      </c>
      <c r="H12" s="58">
        <v>0.48398148148148151</v>
      </c>
      <c r="I12" s="60">
        <f t="shared" si="1"/>
        <v>2.1990740740740478E-4</v>
      </c>
      <c r="J12" s="66">
        <v>89508.082632408201</v>
      </c>
      <c r="K12" s="66">
        <v>19445717.445247602</v>
      </c>
      <c r="L12" s="66">
        <v>224246932.81352201</v>
      </c>
      <c r="M12" s="66">
        <v>629938.12095623498</v>
      </c>
      <c r="N12" s="66">
        <v>5149726.5067256503</v>
      </c>
      <c r="O12" s="66">
        <v>11872005.6760998</v>
      </c>
      <c r="P12" s="66">
        <f t="shared" si="2"/>
        <v>217.25096631895553</v>
      </c>
      <c r="Q12" s="67">
        <f>O12/K12</f>
        <v>0.61052032199517714</v>
      </c>
      <c r="R12" s="66">
        <f t="shared" si="0"/>
        <v>1</v>
      </c>
    </row>
    <row r="13" spans="1:18" x14ac:dyDescent="0.25">
      <c r="A13" s="61">
        <v>217</v>
      </c>
      <c r="B13" s="61">
        <v>3</v>
      </c>
      <c r="C13" s="68" t="s">
        <v>301</v>
      </c>
      <c r="D13" s="61" t="s">
        <v>125</v>
      </c>
      <c r="E13" s="61"/>
      <c r="F13" s="61">
        <v>23280</v>
      </c>
      <c r="G13" s="61"/>
      <c r="H13" s="61"/>
      <c r="I13" s="68"/>
      <c r="J13" s="68"/>
      <c r="K13" s="61"/>
      <c r="L13" s="61"/>
      <c r="M13" s="61"/>
      <c r="N13" s="61"/>
      <c r="O13" s="61"/>
      <c r="P13" s="61"/>
      <c r="Q13" s="61"/>
      <c r="R13" s="63">
        <f t="shared" si="0"/>
        <v>0</v>
      </c>
    </row>
    <row r="14" spans="1:18" x14ac:dyDescent="0.25">
      <c r="A14" s="61">
        <v>217</v>
      </c>
      <c r="B14" s="61">
        <v>3</v>
      </c>
      <c r="C14" s="68" t="s">
        <v>301</v>
      </c>
      <c r="D14" s="61" t="s">
        <v>112</v>
      </c>
      <c r="E14" s="61"/>
      <c r="F14" s="61">
        <v>33145</v>
      </c>
      <c r="G14" s="61"/>
      <c r="H14" s="61"/>
      <c r="I14" s="68"/>
      <c r="J14" s="68"/>
      <c r="K14" s="61"/>
      <c r="L14" s="61"/>
      <c r="M14" s="61"/>
      <c r="N14" s="61"/>
      <c r="O14" s="61"/>
      <c r="P14" s="61"/>
      <c r="Q14" s="61"/>
      <c r="R14" s="63">
        <f t="shared" si="0"/>
        <v>0</v>
      </c>
    </row>
    <row r="15" spans="1:18" x14ac:dyDescent="0.25">
      <c r="A15" s="61">
        <v>217</v>
      </c>
      <c r="B15" s="61">
        <v>3</v>
      </c>
      <c r="C15" s="68" t="s">
        <v>301</v>
      </c>
      <c r="D15" s="61" t="s">
        <v>113</v>
      </c>
      <c r="E15" s="61"/>
      <c r="F15" s="61">
        <v>2.5363000000000002</v>
      </c>
      <c r="G15" s="61"/>
      <c r="H15" s="61"/>
      <c r="I15" s="68"/>
      <c r="J15" s="68"/>
      <c r="K15" s="61"/>
      <c r="L15" s="61"/>
      <c r="M15" s="61"/>
      <c r="N15" s="61"/>
      <c r="O15" s="61"/>
      <c r="P15" s="61"/>
      <c r="Q15" s="61"/>
      <c r="R15" s="63">
        <f t="shared" si="0"/>
        <v>0</v>
      </c>
    </row>
    <row r="16" spans="1:18" x14ac:dyDescent="0.25">
      <c r="A16" s="61">
        <v>217</v>
      </c>
      <c r="B16" s="61">
        <v>3</v>
      </c>
      <c r="C16" s="68" t="s">
        <v>301</v>
      </c>
      <c r="D16" s="61" t="s">
        <v>114</v>
      </c>
      <c r="E16" s="61"/>
      <c r="F16" s="61"/>
      <c r="G16" s="86">
        <v>0.4975</v>
      </c>
      <c r="H16" s="86">
        <v>0.49751157407407409</v>
      </c>
      <c r="I16" s="70">
        <f>H16-G16</f>
        <v>1.1574074074094387E-5</v>
      </c>
      <c r="J16" s="70"/>
      <c r="K16" s="61"/>
      <c r="L16" s="61"/>
      <c r="M16" s="61"/>
      <c r="N16" s="61"/>
      <c r="O16" s="61"/>
      <c r="P16" s="61"/>
      <c r="Q16" s="61"/>
      <c r="R16" s="63">
        <f t="shared" si="0"/>
        <v>0</v>
      </c>
    </row>
    <row r="17" spans="1:18" x14ac:dyDescent="0.25">
      <c r="A17" s="61">
        <v>217</v>
      </c>
      <c r="B17" s="61">
        <v>3</v>
      </c>
      <c r="C17" s="68" t="s">
        <v>301</v>
      </c>
      <c r="D17" s="61" t="s">
        <v>115</v>
      </c>
      <c r="E17" s="61"/>
      <c r="F17" s="61"/>
      <c r="G17" s="86">
        <v>0.49751157407407409</v>
      </c>
      <c r="H17" s="86">
        <v>0.49751157407407409</v>
      </c>
      <c r="I17" s="70">
        <f t="shared" ref="I17:I23" si="3">H17-G17</f>
        <v>0</v>
      </c>
      <c r="J17" s="70"/>
      <c r="K17" s="61"/>
      <c r="L17" s="61"/>
      <c r="M17" s="61"/>
      <c r="N17" s="61"/>
      <c r="O17" s="61"/>
      <c r="P17" s="61"/>
      <c r="Q17" s="61"/>
      <c r="R17" s="63">
        <f t="shared" si="0"/>
        <v>0</v>
      </c>
    </row>
    <row r="18" spans="1:18" x14ac:dyDescent="0.25">
      <c r="A18" s="61">
        <v>217</v>
      </c>
      <c r="B18" s="61">
        <v>3</v>
      </c>
      <c r="C18" s="68" t="s">
        <v>301</v>
      </c>
      <c r="D18" s="61" t="s">
        <v>116</v>
      </c>
      <c r="E18" s="61"/>
      <c r="F18" s="61"/>
      <c r="G18" s="86">
        <v>0.49751157407407409</v>
      </c>
      <c r="H18" s="86">
        <v>0.49751157407407409</v>
      </c>
      <c r="I18" s="70">
        <f t="shared" si="3"/>
        <v>0</v>
      </c>
      <c r="J18" s="70"/>
      <c r="K18" s="61"/>
      <c r="L18" s="61"/>
      <c r="M18" s="61"/>
      <c r="N18" s="61"/>
      <c r="O18" s="61"/>
      <c r="P18" s="61"/>
      <c r="Q18" s="61"/>
      <c r="R18" s="63">
        <f t="shared" si="0"/>
        <v>0</v>
      </c>
    </row>
    <row r="19" spans="1:18" x14ac:dyDescent="0.25">
      <c r="A19" s="61">
        <v>217</v>
      </c>
      <c r="B19" s="61">
        <v>3</v>
      </c>
      <c r="C19" s="68" t="s">
        <v>301</v>
      </c>
      <c r="D19" s="61" t="s">
        <v>117</v>
      </c>
      <c r="E19" s="61"/>
      <c r="F19" s="61"/>
      <c r="G19" s="86">
        <v>0.49751157407407409</v>
      </c>
      <c r="H19" s="86">
        <v>0.50010416666666668</v>
      </c>
      <c r="I19" s="79">
        <f t="shared" si="3"/>
        <v>2.5925925925925908E-3</v>
      </c>
      <c r="J19" s="70"/>
      <c r="K19" s="61"/>
      <c r="L19" s="61"/>
      <c r="M19" s="61"/>
      <c r="N19" s="61"/>
      <c r="O19" s="61"/>
      <c r="P19" s="61"/>
      <c r="Q19" s="61"/>
      <c r="R19" s="63">
        <f t="shared" si="0"/>
        <v>0</v>
      </c>
    </row>
    <row r="20" spans="1:18" x14ac:dyDescent="0.25">
      <c r="A20" s="61">
        <v>217</v>
      </c>
      <c r="B20" s="61">
        <v>3</v>
      </c>
      <c r="C20" s="68" t="s">
        <v>301</v>
      </c>
      <c r="D20" s="61" t="s">
        <v>118</v>
      </c>
      <c r="E20" s="61" t="s">
        <v>126</v>
      </c>
      <c r="F20" s="61">
        <v>4370</v>
      </c>
      <c r="G20" s="86">
        <v>0.50010416666666668</v>
      </c>
      <c r="H20" s="86">
        <v>0.5001620370370371</v>
      </c>
      <c r="I20" s="70">
        <f t="shared" si="3"/>
        <v>5.7870370370416424E-5</v>
      </c>
      <c r="J20" s="63">
        <v>85599.999999999898</v>
      </c>
      <c r="K20" s="63">
        <v>20125068.711385898</v>
      </c>
      <c r="L20" s="63">
        <v>264106308.12234101</v>
      </c>
      <c r="M20" s="63">
        <v>602616.80981821904</v>
      </c>
      <c r="N20" s="63">
        <v>4745951.4790300103</v>
      </c>
      <c r="O20" s="63">
        <v>1650272.94062933</v>
      </c>
      <c r="P20" s="63">
        <f t="shared" ref="P20:P23" si="4">K20/J20</f>
        <v>235.10594289002245</v>
      </c>
      <c r="Q20" s="71">
        <f t="shared" ref="Q20:Q23" si="5">O20/K20</f>
        <v>8.2000859937222309E-2</v>
      </c>
      <c r="R20" s="63">
        <f t="shared" si="0"/>
        <v>0</v>
      </c>
    </row>
    <row r="21" spans="1:18" x14ac:dyDescent="0.25">
      <c r="A21" s="61">
        <v>217</v>
      </c>
      <c r="B21" s="61">
        <v>3</v>
      </c>
      <c r="C21" s="68" t="s">
        <v>301</v>
      </c>
      <c r="D21" s="61" t="s">
        <v>119</v>
      </c>
      <c r="E21" s="61" t="s">
        <v>122</v>
      </c>
      <c r="F21" s="61">
        <v>4371</v>
      </c>
      <c r="G21" s="86">
        <v>0.5001620370370371</v>
      </c>
      <c r="H21" s="86">
        <v>0.50024305555555559</v>
      </c>
      <c r="I21" s="70">
        <f t="shared" si="3"/>
        <v>8.1018518518494176E-5</v>
      </c>
      <c r="J21" s="63">
        <v>82991.692974521095</v>
      </c>
      <c r="K21" s="63">
        <v>19708408.465762299</v>
      </c>
      <c r="L21" s="63">
        <v>266445003.188086</v>
      </c>
      <c r="M21" s="63">
        <v>624348.57291987399</v>
      </c>
      <c r="N21" s="63">
        <v>4671327.4185307398</v>
      </c>
      <c r="O21" s="63">
        <v>2457642.5109775602</v>
      </c>
      <c r="P21" s="88">
        <f t="shared" si="4"/>
        <v>237.47447195483636</v>
      </c>
      <c r="Q21" s="71">
        <f t="shared" si="5"/>
        <v>0.12470020170563283</v>
      </c>
      <c r="R21" s="63">
        <f t="shared" si="0"/>
        <v>1</v>
      </c>
    </row>
    <row r="22" spans="1:18" x14ac:dyDescent="0.25">
      <c r="A22" s="61">
        <v>217</v>
      </c>
      <c r="B22" s="61">
        <v>3</v>
      </c>
      <c r="C22" s="68" t="s">
        <v>301</v>
      </c>
      <c r="D22" s="61" t="s">
        <v>120</v>
      </c>
      <c r="E22" s="61" t="s">
        <v>124</v>
      </c>
      <c r="F22" s="61">
        <v>4372</v>
      </c>
      <c r="G22" s="86">
        <v>0.50024305555555559</v>
      </c>
      <c r="H22" s="86">
        <v>0.50031250000000005</v>
      </c>
      <c r="I22" s="70">
        <f t="shared" si="3"/>
        <v>6.94444444444553E-5</v>
      </c>
      <c r="J22" s="63">
        <v>81694.937165562806</v>
      </c>
      <c r="K22" s="63">
        <v>18335677.988059901</v>
      </c>
      <c r="L22" s="63">
        <v>239414188.539323</v>
      </c>
      <c r="M22" s="63">
        <v>706102.43714010494</v>
      </c>
      <c r="N22" s="63">
        <v>4801415.0982839204</v>
      </c>
      <c r="O22" s="63">
        <v>8331935.6561318301</v>
      </c>
      <c r="P22" s="63">
        <f t="shared" si="4"/>
        <v>224.4408114409936</v>
      </c>
      <c r="Q22" s="71">
        <f t="shared" si="5"/>
        <v>0.45441110285409375</v>
      </c>
      <c r="R22" s="63">
        <f t="shared" si="0"/>
        <v>0</v>
      </c>
    </row>
    <row r="23" spans="1:18" x14ac:dyDescent="0.25">
      <c r="A23" s="61">
        <v>217</v>
      </c>
      <c r="B23" s="61">
        <v>3</v>
      </c>
      <c r="C23" s="68" t="s">
        <v>301</v>
      </c>
      <c r="D23" s="61" t="s">
        <v>129</v>
      </c>
      <c r="E23" s="61" t="s">
        <v>123</v>
      </c>
      <c r="F23" s="61">
        <v>4373</v>
      </c>
      <c r="G23" s="86">
        <v>0.50031250000000005</v>
      </c>
      <c r="H23" s="86">
        <v>0.50039351851851854</v>
      </c>
      <c r="I23" s="70">
        <f t="shared" si="3"/>
        <v>8.1018518518494176E-5</v>
      </c>
      <c r="J23" s="63">
        <v>84622.012871349798</v>
      </c>
      <c r="K23" s="63">
        <v>18856362.6214776</v>
      </c>
      <c r="L23" s="63">
        <v>232677252.311681</v>
      </c>
      <c r="M23" s="63">
        <v>648119.57323729899</v>
      </c>
      <c r="N23" s="63">
        <v>5022290.04654436</v>
      </c>
      <c r="O23" s="63">
        <v>10888994.1727161</v>
      </c>
      <c r="P23" s="63">
        <f t="shared" si="4"/>
        <v>222.83046670308806</v>
      </c>
      <c r="Q23" s="71">
        <f t="shared" si="5"/>
        <v>0.57747055417323268</v>
      </c>
      <c r="R23" s="63">
        <f t="shared" si="0"/>
        <v>1</v>
      </c>
    </row>
    <row r="24" spans="1:18" x14ac:dyDescent="0.25">
      <c r="A24" s="72">
        <v>218</v>
      </c>
      <c r="B24" s="72">
        <v>4</v>
      </c>
      <c r="C24" s="12" t="s">
        <v>302</v>
      </c>
      <c r="D24" s="72" t="s">
        <v>125</v>
      </c>
      <c r="E24" s="72"/>
      <c r="F24" s="72">
        <v>38049</v>
      </c>
      <c r="G24" s="72"/>
      <c r="H24" s="72"/>
      <c r="I24" s="12"/>
      <c r="J24" s="12"/>
      <c r="K24" s="73"/>
      <c r="L24" s="73"/>
      <c r="M24" s="73"/>
      <c r="N24" s="73"/>
      <c r="O24" s="73"/>
      <c r="P24" s="73"/>
      <c r="Q24" s="74"/>
      <c r="R24" s="73">
        <f t="shared" si="0"/>
        <v>0</v>
      </c>
    </row>
    <row r="25" spans="1:18" x14ac:dyDescent="0.25">
      <c r="A25" s="72">
        <v>218</v>
      </c>
      <c r="B25" s="72">
        <v>4</v>
      </c>
      <c r="C25" s="12" t="s">
        <v>302</v>
      </c>
      <c r="D25" s="72" t="s">
        <v>112</v>
      </c>
      <c r="E25" s="72"/>
      <c r="F25" s="72">
        <v>55096</v>
      </c>
      <c r="G25" s="72"/>
      <c r="H25" s="72"/>
      <c r="I25" s="12"/>
      <c r="J25" s="12"/>
      <c r="K25" s="73"/>
      <c r="L25" s="73"/>
      <c r="M25" s="73"/>
      <c r="N25" s="73"/>
      <c r="O25" s="73"/>
      <c r="P25" s="73"/>
      <c r="Q25" s="74"/>
      <c r="R25" s="73">
        <f t="shared" si="0"/>
        <v>0</v>
      </c>
    </row>
    <row r="26" spans="1:18" x14ac:dyDescent="0.25">
      <c r="A26" s="72">
        <v>218</v>
      </c>
      <c r="B26" s="72">
        <v>4</v>
      </c>
      <c r="C26" s="12" t="s">
        <v>302</v>
      </c>
      <c r="D26" s="72" t="s">
        <v>113</v>
      </c>
      <c r="E26" s="72"/>
      <c r="F26" s="72">
        <v>2.8315000000000001</v>
      </c>
      <c r="G26" s="72"/>
      <c r="H26" s="72"/>
      <c r="I26" s="12"/>
      <c r="J26" s="12"/>
      <c r="K26" s="73"/>
      <c r="L26" s="73"/>
      <c r="M26" s="73"/>
      <c r="N26" s="73"/>
      <c r="O26" s="73"/>
      <c r="P26" s="73"/>
      <c r="Q26" s="74"/>
      <c r="R26" s="73">
        <f t="shared" si="0"/>
        <v>0</v>
      </c>
    </row>
    <row r="27" spans="1:18" x14ac:dyDescent="0.25">
      <c r="A27" s="72">
        <v>218</v>
      </c>
      <c r="B27" s="72">
        <v>4</v>
      </c>
      <c r="C27" s="12" t="s">
        <v>302</v>
      </c>
      <c r="D27" s="72" t="s">
        <v>114</v>
      </c>
      <c r="E27" s="72"/>
      <c r="F27" s="72"/>
      <c r="G27" s="75">
        <v>0.56084490740740744</v>
      </c>
      <c r="H27" s="75">
        <v>0.56086805555555552</v>
      </c>
      <c r="I27" s="76">
        <f t="shared" ref="I27:I34" si="6">H27-G27</f>
        <v>2.3148148148077752E-5</v>
      </c>
      <c r="J27" s="12"/>
      <c r="K27" s="72"/>
      <c r="L27" s="72"/>
      <c r="M27" s="72"/>
      <c r="N27" s="72"/>
      <c r="O27" s="72"/>
      <c r="P27" s="73"/>
      <c r="Q27" s="74"/>
      <c r="R27" s="73">
        <f t="shared" si="0"/>
        <v>0</v>
      </c>
    </row>
    <row r="28" spans="1:18" x14ac:dyDescent="0.25">
      <c r="A28" s="72">
        <v>218</v>
      </c>
      <c r="B28" s="72">
        <v>4</v>
      </c>
      <c r="C28" s="12" t="s">
        <v>302</v>
      </c>
      <c r="D28" s="72" t="s">
        <v>115</v>
      </c>
      <c r="E28" s="72"/>
      <c r="F28" s="72"/>
      <c r="G28" s="75">
        <v>0.56086805555555552</v>
      </c>
      <c r="H28" s="75">
        <v>0.56086805555555552</v>
      </c>
      <c r="I28" s="76">
        <f t="shared" si="6"/>
        <v>0</v>
      </c>
      <c r="J28" s="12"/>
      <c r="K28" s="72"/>
      <c r="L28" s="72"/>
      <c r="M28" s="72"/>
      <c r="N28" s="72"/>
      <c r="O28" s="72"/>
      <c r="P28" s="73"/>
      <c r="Q28" s="74"/>
      <c r="R28" s="73">
        <f t="shared" si="0"/>
        <v>0</v>
      </c>
    </row>
    <row r="29" spans="1:18" x14ac:dyDescent="0.25">
      <c r="A29" s="72">
        <v>218</v>
      </c>
      <c r="B29" s="72">
        <v>4</v>
      </c>
      <c r="C29" s="12" t="s">
        <v>302</v>
      </c>
      <c r="D29" s="72" t="s">
        <v>116</v>
      </c>
      <c r="E29" s="72"/>
      <c r="F29" s="72"/>
      <c r="G29" s="75">
        <v>0.56086805555555552</v>
      </c>
      <c r="H29" s="75">
        <v>0.56086805555555552</v>
      </c>
      <c r="I29" s="76">
        <f t="shared" si="6"/>
        <v>0</v>
      </c>
      <c r="J29" s="12"/>
      <c r="K29" s="72"/>
      <c r="L29" s="72"/>
      <c r="M29" s="72"/>
      <c r="N29" s="72"/>
      <c r="O29" s="72"/>
      <c r="P29" s="73"/>
      <c r="Q29" s="74"/>
      <c r="R29" s="73">
        <f t="shared" si="0"/>
        <v>0</v>
      </c>
    </row>
    <row r="30" spans="1:18" x14ac:dyDescent="0.25">
      <c r="A30" s="72">
        <v>218</v>
      </c>
      <c r="B30" s="72">
        <v>4</v>
      </c>
      <c r="C30" s="12" t="s">
        <v>302</v>
      </c>
      <c r="D30" s="72" t="s">
        <v>117</v>
      </c>
      <c r="E30" s="72"/>
      <c r="F30" s="72"/>
      <c r="G30" s="75">
        <v>0.56086805555555552</v>
      </c>
      <c r="H30" s="75">
        <v>0.56958333333333333</v>
      </c>
      <c r="I30" s="80">
        <f t="shared" si="6"/>
        <v>8.7152777777778079E-3</v>
      </c>
      <c r="J30" s="12"/>
      <c r="K30" s="72"/>
      <c r="L30" s="72"/>
      <c r="M30" s="72"/>
      <c r="N30" s="72"/>
      <c r="O30" s="72"/>
      <c r="P30" s="73"/>
      <c r="Q30" s="74"/>
      <c r="R30" s="73">
        <f t="shared" si="0"/>
        <v>0</v>
      </c>
    </row>
    <row r="31" spans="1:18" x14ac:dyDescent="0.25">
      <c r="A31" s="72">
        <v>218</v>
      </c>
      <c r="B31" s="72">
        <v>4</v>
      </c>
      <c r="C31" s="12" t="s">
        <v>302</v>
      </c>
      <c r="D31" s="72" t="s">
        <v>118</v>
      </c>
      <c r="E31" s="72" t="s">
        <v>126</v>
      </c>
      <c r="F31" s="72">
        <v>4375</v>
      </c>
      <c r="G31" s="75">
        <v>0.56958333333333333</v>
      </c>
      <c r="H31" s="75">
        <v>0.56971064814814809</v>
      </c>
      <c r="I31" s="76">
        <f t="shared" si="6"/>
        <v>1.273148148147607E-4</v>
      </c>
      <c r="J31" s="76">
        <v>85600</v>
      </c>
      <c r="K31" s="73">
        <v>20125068.711385898</v>
      </c>
      <c r="L31" s="73">
        <v>264106308.12234101</v>
      </c>
      <c r="M31" s="73">
        <v>602616.80981821904</v>
      </c>
      <c r="N31" s="73">
        <v>4745951.4790300103</v>
      </c>
      <c r="O31" s="73">
        <v>1752029.8283174201</v>
      </c>
      <c r="P31" s="73">
        <f t="shared" ref="P31" si="7">K31/J31</f>
        <v>235.10594289002216</v>
      </c>
      <c r="Q31" s="74">
        <f t="shared" ref="Q31" si="8">O31/K31</f>
        <v>8.7057085540592313E-2</v>
      </c>
      <c r="R31" s="73">
        <f t="shared" si="0"/>
        <v>0</v>
      </c>
    </row>
    <row r="32" spans="1:18" x14ac:dyDescent="0.25">
      <c r="A32" s="72">
        <v>218</v>
      </c>
      <c r="B32" s="72">
        <v>4</v>
      </c>
      <c r="C32" s="12" t="s">
        <v>302</v>
      </c>
      <c r="D32" s="72" t="s">
        <v>119</v>
      </c>
      <c r="E32" s="72" t="s">
        <v>122</v>
      </c>
      <c r="F32" s="72">
        <v>4376</v>
      </c>
      <c r="G32" s="75">
        <v>0.56971064814814809</v>
      </c>
      <c r="H32" s="75">
        <v>0.56983796296296296</v>
      </c>
      <c r="I32" s="76">
        <f t="shared" si="6"/>
        <v>1.2731481481487172E-4</v>
      </c>
      <c r="J32" s="76">
        <v>82586.4060904863</v>
      </c>
      <c r="K32" s="73">
        <v>19638452.7292157</v>
      </c>
      <c r="L32" s="73">
        <v>266612274.75874901</v>
      </c>
      <c r="M32" s="73">
        <v>624500.72900825797</v>
      </c>
      <c r="N32" s="73">
        <v>4656634.1058398401</v>
      </c>
      <c r="O32" s="73">
        <v>2374426.0067445301</v>
      </c>
      <c r="P32" s="89">
        <f t="shared" ref="P32:P34" si="9">K32/J32</f>
        <v>237.79279979442029</v>
      </c>
      <c r="Q32" s="74">
        <f t="shared" ref="Q32:Q34" si="10">O32/K32</f>
        <v>0.12090697976486448</v>
      </c>
      <c r="R32" s="73">
        <f t="shared" si="0"/>
        <v>1</v>
      </c>
    </row>
    <row r="33" spans="1:18" x14ac:dyDescent="0.25">
      <c r="A33" s="72">
        <v>218</v>
      </c>
      <c r="B33" s="72">
        <v>4</v>
      </c>
      <c r="C33" s="12" t="s">
        <v>302</v>
      </c>
      <c r="D33" s="72" t="s">
        <v>120</v>
      </c>
      <c r="E33" s="72" t="s">
        <v>124</v>
      </c>
      <c r="F33" s="72">
        <v>4377</v>
      </c>
      <c r="G33" s="75">
        <v>0.56983796296296296</v>
      </c>
      <c r="H33" s="75">
        <v>0.56997685185185187</v>
      </c>
      <c r="I33" s="76">
        <f t="shared" si="6"/>
        <v>1.388888888889106E-4</v>
      </c>
      <c r="J33" s="76">
        <v>80451.414610131207</v>
      </c>
      <c r="K33" s="73">
        <v>18016091.282714199</v>
      </c>
      <c r="L33" s="73">
        <v>237528041.15232101</v>
      </c>
      <c r="M33" s="73">
        <v>707932.13013807102</v>
      </c>
      <c r="N33" s="73">
        <v>4723423.8542342801</v>
      </c>
      <c r="O33" s="73">
        <v>7826018.0693930797</v>
      </c>
      <c r="P33" s="73">
        <f t="shared" si="9"/>
        <v>223.9375326092208</v>
      </c>
      <c r="Q33" s="74">
        <f t="shared" si="10"/>
        <v>0.43439045387729947</v>
      </c>
      <c r="R33" s="73">
        <f t="shared" si="0"/>
        <v>0</v>
      </c>
    </row>
    <row r="34" spans="1:18" x14ac:dyDescent="0.25">
      <c r="A34" s="72">
        <v>218</v>
      </c>
      <c r="B34" s="72">
        <v>4</v>
      </c>
      <c r="C34" s="12" t="s">
        <v>302</v>
      </c>
      <c r="D34" s="72" t="s">
        <v>129</v>
      </c>
      <c r="E34" s="72" t="s">
        <v>123</v>
      </c>
      <c r="F34" s="72">
        <v>4378</v>
      </c>
      <c r="G34" s="75">
        <v>0.56997685185185187</v>
      </c>
      <c r="H34" s="75">
        <v>0.57011574074074078</v>
      </c>
      <c r="I34" s="76">
        <f t="shared" si="6"/>
        <v>1.388888888889106E-4</v>
      </c>
      <c r="J34" s="76">
        <v>84622.012871349798</v>
      </c>
      <c r="K34" s="73">
        <v>18856362.6214776</v>
      </c>
      <c r="L34" s="73">
        <v>232677252.311681</v>
      </c>
      <c r="M34" s="73">
        <v>648119.57323729899</v>
      </c>
      <c r="N34" s="73">
        <v>5022290.04654436</v>
      </c>
      <c r="O34" s="73">
        <v>10888994.1727161</v>
      </c>
      <c r="P34" s="73">
        <f t="shared" si="9"/>
        <v>222.83046670308806</v>
      </c>
      <c r="Q34" s="74">
        <f t="shared" si="10"/>
        <v>0.57747055417323268</v>
      </c>
      <c r="R34" s="73">
        <f t="shared" si="0"/>
        <v>1</v>
      </c>
    </row>
    <row r="38" spans="1:18" x14ac:dyDescent="0.25">
      <c r="R38" s="83"/>
    </row>
    <row r="47" spans="1:18" x14ac:dyDescent="0.25">
      <c r="R47" s="83"/>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53DC6-B5A0-486F-AE94-7FA2997177FF}">
  <dimension ref="A2:R12"/>
  <sheetViews>
    <sheetView showGridLines="0" topLeftCell="D1" workbookViewId="0">
      <selection activeCell="K2" sqref="K2:R5"/>
    </sheetView>
  </sheetViews>
  <sheetFormatPr defaultRowHeight="15" x14ac:dyDescent="0.25"/>
  <cols>
    <col min="1" max="1" width="9.5703125" customWidth="1"/>
    <col min="2" max="2" width="10.42578125" customWidth="1"/>
    <col min="3" max="3" width="11.5703125" bestFit="1" customWidth="1"/>
    <col min="4" max="4" width="13.42578125" customWidth="1"/>
    <col min="5" max="5" width="12.85546875" customWidth="1"/>
    <col min="6" max="6" width="15.28515625" customWidth="1"/>
    <col min="7" max="9" width="12.85546875" customWidth="1"/>
    <col min="11" max="11" width="11.140625" bestFit="1" customWidth="1"/>
    <col min="13" max="13" width="13.140625" customWidth="1"/>
    <col min="14" max="14" width="12.140625" customWidth="1"/>
    <col min="15" max="15" width="11.7109375" customWidth="1"/>
    <col min="16" max="16" width="16.85546875" customWidth="1"/>
    <col min="17" max="17" width="14.28515625" customWidth="1"/>
    <col min="18" max="18" width="12.85546875" customWidth="1"/>
  </cols>
  <sheetData>
    <row r="2" spans="1:18" x14ac:dyDescent="0.25">
      <c r="A2" s="64" t="s">
        <v>332</v>
      </c>
      <c r="B2" s="65" t="s">
        <v>304</v>
      </c>
      <c r="C2" s="65" t="s">
        <v>149</v>
      </c>
      <c r="D2" s="64" t="s">
        <v>122</v>
      </c>
      <c r="E2" s="64" t="s">
        <v>333</v>
      </c>
      <c r="F2" s="64" t="s">
        <v>147</v>
      </c>
      <c r="G2" s="64" t="s">
        <v>334</v>
      </c>
      <c r="H2" s="64" t="s">
        <v>335</v>
      </c>
      <c r="I2" s="64" t="s">
        <v>148</v>
      </c>
      <c r="K2" s="64" t="s">
        <v>319</v>
      </c>
      <c r="L2" s="65" t="s">
        <v>161</v>
      </c>
      <c r="M2" s="65" t="s">
        <v>89</v>
      </c>
      <c r="N2" s="65" t="s">
        <v>162</v>
      </c>
      <c r="O2" s="65" t="s">
        <v>139</v>
      </c>
      <c r="P2" s="65" t="s">
        <v>330</v>
      </c>
      <c r="Q2" s="65" t="s">
        <v>138</v>
      </c>
      <c r="R2" s="65" t="s">
        <v>101</v>
      </c>
    </row>
    <row r="3" spans="1:18" x14ac:dyDescent="0.25">
      <c r="A3">
        <v>216</v>
      </c>
      <c r="B3">
        <f>_xlfn.MAXIFS(FinalResults!$B:$B,FinalResults!$A:$A,payoffMatrix!$A3)</f>
        <v>3</v>
      </c>
      <c r="C3" s="1" t="str">
        <f>VLOOKUP(A3,FinalResults!$A:$C,3,0)</f>
        <v>5,6,7</v>
      </c>
      <c r="D3" s="62">
        <f>_xlfn.MAXIFS(FinalResults!$L:$L,FinalResults!$A:$A,payoffMatrix!$A3,FinalResults!$R:$R,1)</f>
        <v>262293352.941412</v>
      </c>
      <c r="E3" s="62">
        <f>_xlfn.MINIFS(FinalResults!$L:$L,FinalResults!$A:$A,payoffMatrix!$A3,FinalResults!$R:$R,1)</f>
        <v>224246932.81352201</v>
      </c>
      <c r="F3" s="67">
        <f>(D3-E3)/E3</f>
        <v>0.16966305692808925</v>
      </c>
      <c r="G3" s="62">
        <f>_xlfn.MAXIFS(FinalResults!$N:$N,FinalResults!$A:$A,payoffMatrix!$A3,FinalResults!$R:$R,1)</f>
        <v>5149726.5067256503</v>
      </c>
      <c r="H3" s="62">
        <f>_xlfn.MINIFS(FinalResults!$N:$N,FinalResults!$A:$A,payoffMatrix!$A3,FinalResults!$R:$R,1)</f>
        <v>4845075.6264524199</v>
      </c>
      <c r="I3" s="67">
        <f>(G3-H3)/H3</f>
        <v>6.2878457172049707E-2</v>
      </c>
      <c r="K3" s="98" t="s">
        <v>122</v>
      </c>
      <c r="L3" s="97">
        <v>82991.692974521095</v>
      </c>
      <c r="M3" s="97">
        <v>19708408.465762299</v>
      </c>
      <c r="N3" s="97">
        <f>M3/L3</f>
        <v>237.47447195483636</v>
      </c>
      <c r="O3" s="97">
        <v>624348.57291987399</v>
      </c>
      <c r="P3" s="47">
        <f>O3/O5</f>
        <v>0.88421812484976692</v>
      </c>
      <c r="Q3" s="99">
        <v>266445003.188086</v>
      </c>
      <c r="R3" s="97">
        <v>4671327.4185307398</v>
      </c>
    </row>
    <row r="4" spans="1:18" x14ac:dyDescent="0.25">
      <c r="A4">
        <v>217</v>
      </c>
      <c r="B4">
        <f>_xlfn.MAXIFS(FinalResults!$B:$B,FinalResults!$A:$A,payoffMatrix!$A4)</f>
        <v>3</v>
      </c>
      <c r="C4" s="1" t="str">
        <f>VLOOKUP(A4,FinalResults!$A:$C,3,0)</f>
        <v>6,7,8</v>
      </c>
      <c r="D4" s="62">
        <f>_xlfn.MAXIFS(FinalResults!$L:$L,FinalResults!$A:$A,payoffMatrix!$A4,FinalResults!$R:$R,1)</f>
        <v>266445003.188086</v>
      </c>
      <c r="E4" s="62">
        <f>_xlfn.MINIFS(FinalResults!$L:$L,FinalResults!$A:$A,payoffMatrix!$A4,FinalResults!$R:$R,1)</f>
        <v>232677252.311681</v>
      </c>
      <c r="F4" s="67">
        <f>(D4-E4)/E4</f>
        <v>0.14512699690630554</v>
      </c>
      <c r="G4" s="62">
        <f>_xlfn.MAXIFS(FinalResults!$N:$N,FinalResults!$A:$A,payoffMatrix!$A4,FinalResults!$R:$R,1)</f>
        <v>5022290.04654436</v>
      </c>
      <c r="H4" s="62">
        <f>_xlfn.MINIFS(FinalResults!$N:$N,FinalResults!$A:$A,payoffMatrix!$A4,FinalResults!$R:$R,1)</f>
        <v>4671327.4185307398</v>
      </c>
      <c r="I4" s="67">
        <f>(G4-H4)/H4</f>
        <v>7.5131241415744621E-2</v>
      </c>
      <c r="K4" s="98" t="s">
        <v>123</v>
      </c>
      <c r="L4" s="97">
        <v>84622.012871349798</v>
      </c>
      <c r="M4" s="97">
        <v>18856362.6214776</v>
      </c>
      <c r="N4" s="97">
        <f t="shared" ref="N4:N5" si="0">M4/L4</f>
        <v>222.83046670308806</v>
      </c>
      <c r="O4" s="97">
        <v>648119.57323729899</v>
      </c>
      <c r="P4" s="47">
        <f>O4/O5</f>
        <v>0.91788321233155434</v>
      </c>
      <c r="Q4" s="97">
        <v>232677252.311681</v>
      </c>
      <c r="R4" s="99">
        <v>5022290.04654436</v>
      </c>
    </row>
    <row r="5" spans="1:18" x14ac:dyDescent="0.25">
      <c r="A5">
        <v>218</v>
      </c>
      <c r="B5">
        <f>_xlfn.MAXIFS(FinalResults!$B:$B,FinalResults!$A:$A,payoffMatrix!$A5)</f>
        <v>4</v>
      </c>
      <c r="C5" s="1" t="str">
        <f>VLOOKUP(A5,FinalResults!$A:$C,3,0)</f>
        <v>6,7,8,9</v>
      </c>
      <c r="D5" s="62">
        <f>_xlfn.MAXIFS(FinalResults!$L:$L,FinalResults!$A:$A,payoffMatrix!$A5,FinalResults!$R:$R,1)</f>
        <v>266612274.75874901</v>
      </c>
      <c r="E5" s="62">
        <f>_xlfn.MINIFS(FinalResults!$L:$L,FinalResults!$A:$A,payoffMatrix!$A5,FinalResults!$R:$R,1)</f>
        <v>232677252.311681</v>
      </c>
      <c r="F5" s="67">
        <f>(D5-E5)/E5</f>
        <v>0.14584589645063631</v>
      </c>
      <c r="G5" s="62">
        <f>_xlfn.MAXIFS(FinalResults!$N:$N,FinalResults!$A:$A,payoffMatrix!$A5,FinalResults!$R:$R,1)</f>
        <v>5022290.04654436</v>
      </c>
      <c r="H5" s="62">
        <f>_xlfn.MINIFS(FinalResults!$N:$N,FinalResults!$A:$A,payoffMatrix!$A5,FinalResults!$R:$R,1)</f>
        <v>4656634.1058398401</v>
      </c>
      <c r="I5" s="67">
        <f>(G5-H5)/H5</f>
        <v>7.8523657301301439E-2</v>
      </c>
      <c r="K5" t="s">
        <v>331</v>
      </c>
      <c r="L5" s="62">
        <v>81694.937165562806</v>
      </c>
      <c r="M5" s="62">
        <v>18335677.988059901</v>
      </c>
      <c r="N5" s="97">
        <f t="shared" si="0"/>
        <v>224.4408114409936</v>
      </c>
      <c r="O5" s="62">
        <v>706102.43714010494</v>
      </c>
      <c r="P5" s="47"/>
      <c r="Q5" s="62">
        <v>239414188.539323</v>
      </c>
      <c r="R5" s="62">
        <v>4801415.0982839204</v>
      </c>
    </row>
    <row r="8" spans="1:18" x14ac:dyDescent="0.25">
      <c r="J8" s="95"/>
      <c r="K8" s="95"/>
    </row>
    <row r="9" spans="1:18" x14ac:dyDescent="0.25">
      <c r="J9" s="96"/>
      <c r="K9" s="96"/>
    </row>
    <row r="10" spans="1:18" x14ac:dyDescent="0.25">
      <c r="J10" s="96"/>
      <c r="K10" s="96"/>
    </row>
    <row r="11" spans="1:18" x14ac:dyDescent="0.25">
      <c r="I11" s="47"/>
    </row>
    <row r="12" spans="1:18" x14ac:dyDescent="0.25">
      <c r="C12" s="1"/>
      <c r="D12" s="62"/>
      <c r="E12" s="62"/>
      <c r="F12" s="47"/>
      <c r="G12" s="62"/>
      <c r="H12" s="62"/>
      <c r="I12" s="4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3C342-E99A-44D5-BC99-C5B9B8371952}">
  <dimension ref="A1:N172"/>
  <sheetViews>
    <sheetView topLeftCell="A4" workbookViewId="0">
      <selection activeCell="N38" sqref="N38"/>
    </sheetView>
  </sheetViews>
  <sheetFormatPr defaultRowHeight="15" x14ac:dyDescent="0.25"/>
  <cols>
    <col min="1" max="1" width="11.28515625" customWidth="1"/>
    <col min="2" max="2" width="12.140625" customWidth="1"/>
    <col min="3" max="3" width="11.42578125" customWidth="1"/>
    <col min="4" max="4" width="14.5703125" customWidth="1"/>
    <col min="6" max="6" width="17.5703125" bestFit="1" customWidth="1"/>
    <col min="7" max="7" width="16.28515625" bestFit="1" customWidth="1"/>
    <col min="8" max="8" width="9" bestFit="1" customWidth="1"/>
    <col min="9" max="9" width="11.140625" bestFit="1" customWidth="1"/>
    <col min="10" max="10" width="12" bestFit="1" customWidth="1"/>
  </cols>
  <sheetData>
    <row r="1" spans="1:14" x14ac:dyDescent="0.25">
      <c r="A1" t="s">
        <v>157</v>
      </c>
      <c r="B1" t="s">
        <v>305</v>
      </c>
      <c r="C1" t="s">
        <v>306</v>
      </c>
      <c r="D1" t="s">
        <v>307</v>
      </c>
      <c r="F1" s="90" t="s">
        <v>157</v>
      </c>
      <c r="G1" s="105">
        <v>4400</v>
      </c>
      <c r="H1">
        <v>4371</v>
      </c>
      <c r="I1" t="s">
        <v>122</v>
      </c>
    </row>
    <row r="2" spans="1:14" x14ac:dyDescent="0.25">
      <c r="A2">
        <v>4371</v>
      </c>
      <c r="B2">
        <v>1</v>
      </c>
      <c r="C2">
        <v>1</v>
      </c>
      <c r="D2">
        <v>239584</v>
      </c>
      <c r="H2">
        <v>4373</v>
      </c>
      <c r="I2" t="s">
        <v>123</v>
      </c>
    </row>
    <row r="3" spans="1:14" ht="18.75" x14ac:dyDescent="0.3">
      <c r="A3">
        <v>4371</v>
      </c>
      <c r="B3">
        <v>1</v>
      </c>
      <c r="C3">
        <v>2</v>
      </c>
      <c r="D3">
        <v>450187.5</v>
      </c>
      <c r="F3" s="90" t="s">
        <v>310</v>
      </c>
      <c r="G3" s="90" t="s">
        <v>309</v>
      </c>
      <c r="K3" s="126" t="s">
        <v>336</v>
      </c>
      <c r="L3" s="126"/>
      <c r="M3" s="126"/>
      <c r="N3" s="126"/>
    </row>
    <row r="4" spans="1:14" ht="18.75" x14ac:dyDescent="0.3">
      <c r="A4">
        <v>4371</v>
      </c>
      <c r="B4">
        <v>1</v>
      </c>
      <c r="C4">
        <v>3</v>
      </c>
      <c r="D4">
        <v>601164</v>
      </c>
      <c r="F4" s="90" t="s">
        <v>308</v>
      </c>
      <c r="G4">
        <v>1</v>
      </c>
      <c r="H4">
        <v>2</v>
      </c>
      <c r="I4">
        <v>3</v>
      </c>
      <c r="K4" s="127" t="s">
        <v>122</v>
      </c>
      <c r="L4" s="127"/>
      <c r="M4" s="127"/>
      <c r="N4" s="127"/>
    </row>
    <row r="5" spans="1:14" x14ac:dyDescent="0.25">
      <c r="A5">
        <v>4371</v>
      </c>
      <c r="B5">
        <v>2</v>
      </c>
      <c r="C5">
        <v>1</v>
      </c>
      <c r="D5">
        <v>201302.564583397</v>
      </c>
      <c r="F5" s="105">
        <v>1</v>
      </c>
      <c r="G5" s="91">
        <v>239584.00000001199</v>
      </c>
      <c r="H5" s="91">
        <v>450187.5</v>
      </c>
      <c r="I5" s="91">
        <v>601164.00000000105</v>
      </c>
    </row>
    <row r="6" spans="1:14" x14ac:dyDescent="0.25">
      <c r="A6">
        <v>4371</v>
      </c>
      <c r="B6">
        <v>2</v>
      </c>
      <c r="C6">
        <v>2</v>
      </c>
      <c r="D6">
        <v>390001.87709566898</v>
      </c>
      <c r="F6" s="105">
        <v>2</v>
      </c>
      <c r="G6" s="91">
        <v>222498.44377620399</v>
      </c>
      <c r="H6" s="91">
        <v>431395.99999999901</v>
      </c>
      <c r="I6" s="91">
        <v>609336.00000004296</v>
      </c>
    </row>
    <row r="7" spans="1:14" x14ac:dyDescent="0.25">
      <c r="A7">
        <v>4371</v>
      </c>
      <c r="B7">
        <v>2</v>
      </c>
      <c r="C7">
        <v>3</v>
      </c>
      <c r="D7">
        <v>609336</v>
      </c>
      <c r="F7" s="105">
        <v>3</v>
      </c>
      <c r="G7" s="91">
        <v>278123.05472025502</v>
      </c>
      <c r="H7" s="91">
        <v>389126.178518778</v>
      </c>
      <c r="I7" s="91">
        <v>604987.24653495697</v>
      </c>
    </row>
    <row r="8" spans="1:14" x14ac:dyDescent="0.25">
      <c r="A8">
        <v>4371</v>
      </c>
      <c r="B8">
        <v>3</v>
      </c>
      <c r="C8">
        <v>1</v>
      </c>
      <c r="D8">
        <v>251628.20572924599</v>
      </c>
      <c r="F8" s="105">
        <v>4</v>
      </c>
      <c r="G8" s="91">
        <v>263943.15329696098</v>
      </c>
      <c r="H8" s="91">
        <v>350213.56066690001</v>
      </c>
      <c r="I8" s="91">
        <v>544488.52188146103</v>
      </c>
    </row>
    <row r="9" spans="1:14" x14ac:dyDescent="0.25">
      <c r="A9">
        <v>4371</v>
      </c>
      <c r="B9">
        <v>3</v>
      </c>
      <c r="C9">
        <v>2</v>
      </c>
      <c r="D9">
        <v>351001.68938610202</v>
      </c>
      <c r="F9" s="105">
        <v>5</v>
      </c>
      <c r="G9" s="91">
        <v>237548.83796726499</v>
      </c>
      <c r="H9" s="91">
        <v>315192.20460021001</v>
      </c>
      <c r="I9" s="91">
        <v>490039.66969331598</v>
      </c>
    </row>
    <row r="10" spans="1:14" x14ac:dyDescent="0.25">
      <c r="A10">
        <v>4371</v>
      </c>
      <c r="B10">
        <v>3</v>
      </c>
      <c r="C10">
        <v>3</v>
      </c>
      <c r="D10">
        <v>559302.50959731895</v>
      </c>
      <c r="F10" s="105">
        <v>6</v>
      </c>
      <c r="G10" s="91">
        <v>213793.954170538</v>
      </c>
      <c r="H10" s="91">
        <v>296256.00142450799</v>
      </c>
      <c r="I10" s="91">
        <v>447292.66386152798</v>
      </c>
    </row>
    <row r="11" spans="1:14" x14ac:dyDescent="0.25">
      <c r="A11">
        <v>4371</v>
      </c>
      <c r="B11">
        <v>4</v>
      </c>
      <c r="C11">
        <v>1</v>
      </c>
      <c r="D11">
        <v>233123.51291302199</v>
      </c>
      <c r="F11" s="105">
        <v>7</v>
      </c>
      <c r="G11" s="91">
        <v>192414.55875348399</v>
      </c>
      <c r="H11" s="91">
        <v>370320.00178063498</v>
      </c>
      <c r="I11" s="91">
        <v>559115.82982689398</v>
      </c>
    </row>
    <row r="12" spans="1:14" x14ac:dyDescent="0.25">
      <c r="A12">
        <v>4371</v>
      </c>
      <c r="B12">
        <v>4</v>
      </c>
      <c r="C12">
        <v>2</v>
      </c>
      <c r="D12">
        <v>315901.52044749202</v>
      </c>
      <c r="F12" s="105">
        <v>8</v>
      </c>
      <c r="G12" s="91">
        <v>173173.10287813601</v>
      </c>
      <c r="H12" s="91">
        <v>462900.00222579302</v>
      </c>
      <c r="I12" s="91">
        <v>503204.24684420502</v>
      </c>
    </row>
    <row r="13" spans="1:14" x14ac:dyDescent="0.25">
      <c r="A13">
        <v>4371</v>
      </c>
      <c r="B13">
        <v>4</v>
      </c>
      <c r="C13">
        <v>3</v>
      </c>
      <c r="D13">
        <v>503372.25863758702</v>
      </c>
      <c r="F13" s="105">
        <v>9</v>
      </c>
      <c r="G13" s="91">
        <v>211740.495876753</v>
      </c>
      <c r="H13" s="91">
        <v>578625.00278224202</v>
      </c>
      <c r="I13" s="91">
        <v>452883.82215978397</v>
      </c>
    </row>
    <row r="14" spans="1:14" x14ac:dyDescent="0.25">
      <c r="A14">
        <v>4371</v>
      </c>
      <c r="B14">
        <v>5</v>
      </c>
      <c r="C14">
        <v>1</v>
      </c>
      <c r="D14">
        <v>209811.16162172001</v>
      </c>
      <c r="F14" s="105">
        <v>10</v>
      </c>
      <c r="G14" s="91">
        <v>208665.03118065899</v>
      </c>
      <c r="H14" s="91">
        <v>547349.34933070699</v>
      </c>
      <c r="I14" s="91">
        <v>407595.43994380598</v>
      </c>
    </row>
    <row r="15" spans="1:14" x14ac:dyDescent="0.25">
      <c r="A15">
        <v>4371</v>
      </c>
      <c r="B15">
        <v>5</v>
      </c>
      <c r="C15">
        <v>2</v>
      </c>
      <c r="D15">
        <v>284311.36840274301</v>
      </c>
      <c r="F15" s="105">
        <v>11</v>
      </c>
      <c r="G15" s="91">
        <v>187798.52806259299</v>
      </c>
      <c r="H15" s="91">
        <v>492614.41439763701</v>
      </c>
      <c r="I15" s="91">
        <v>366835.895949425</v>
      </c>
    </row>
    <row r="16" spans="1:14" x14ac:dyDescent="0.25">
      <c r="A16">
        <v>4371</v>
      </c>
      <c r="B16">
        <v>5</v>
      </c>
      <c r="C16">
        <v>3</v>
      </c>
      <c r="D16">
        <v>466148.263651922</v>
      </c>
      <c r="F16" s="105">
        <v>12</v>
      </c>
      <c r="G16" s="91">
        <v>169018.67525633401</v>
      </c>
      <c r="H16" s="91">
        <v>443352.97295787302</v>
      </c>
      <c r="I16" s="91">
        <v>330152.30635448301</v>
      </c>
    </row>
    <row r="17" spans="1:9" x14ac:dyDescent="0.25">
      <c r="A17">
        <v>4371</v>
      </c>
      <c r="B17">
        <v>6</v>
      </c>
      <c r="C17">
        <v>1</v>
      </c>
      <c r="D17">
        <v>188830.04545954801</v>
      </c>
      <c r="F17" s="105">
        <v>13</v>
      </c>
      <c r="G17" s="91">
        <v>152116.80773067399</v>
      </c>
      <c r="H17" s="91">
        <v>477041.59656327998</v>
      </c>
      <c r="I17" s="91">
        <v>297137.07571903401</v>
      </c>
    </row>
    <row r="18" spans="1:9" x14ac:dyDescent="0.25">
      <c r="A18">
        <v>4371</v>
      </c>
      <c r="B18">
        <v>6</v>
      </c>
      <c r="C18">
        <v>2</v>
      </c>
      <c r="D18">
        <v>255880.23156246901</v>
      </c>
      <c r="F18" s="105">
        <v>14</v>
      </c>
      <c r="G18" s="91">
        <v>165584.37284867899</v>
      </c>
      <c r="H18" s="91">
        <v>516980.03767328197</v>
      </c>
      <c r="I18" s="91">
        <v>267423.368147131</v>
      </c>
    </row>
    <row r="19" spans="1:9" x14ac:dyDescent="0.25">
      <c r="A19">
        <v>4371</v>
      </c>
      <c r="B19">
        <v>6</v>
      </c>
      <c r="C19">
        <v>3</v>
      </c>
      <c r="D19">
        <v>582685.32956490305</v>
      </c>
      <c r="F19" s="105">
        <v>15</v>
      </c>
      <c r="G19" s="91">
        <v>206980.46606084899</v>
      </c>
      <c r="H19" s="91">
        <v>521850.11280289001</v>
      </c>
      <c r="I19" s="91">
        <v>240681.031332418</v>
      </c>
    </row>
    <row r="20" spans="1:9" x14ac:dyDescent="0.25">
      <c r="A20">
        <v>4371</v>
      </c>
      <c r="B20">
        <v>7</v>
      </c>
      <c r="C20">
        <v>1</v>
      </c>
      <c r="D20">
        <v>169947.04091359299</v>
      </c>
      <c r="F20" s="105">
        <v>16</v>
      </c>
      <c r="G20" s="91">
        <v>186282.41945471001</v>
      </c>
      <c r="H20" s="91">
        <v>602781.697749799</v>
      </c>
      <c r="I20" s="91">
        <v>216612.92819917601</v>
      </c>
    </row>
    <row r="21" spans="1:9" x14ac:dyDescent="0.25">
      <c r="A21">
        <v>4371</v>
      </c>
      <c r="B21">
        <v>7</v>
      </c>
      <c r="C21">
        <v>2</v>
      </c>
      <c r="D21">
        <v>230292.20840622199</v>
      </c>
      <c r="F21" s="105">
        <v>17</v>
      </c>
      <c r="G21" s="91">
        <v>208811.86671270599</v>
      </c>
      <c r="H21" s="91">
        <v>753477.12218724797</v>
      </c>
      <c r="I21" s="91">
        <v>194951.635379246</v>
      </c>
    </row>
    <row r="22" spans="1:9" x14ac:dyDescent="0.25">
      <c r="A22">
        <v>4371</v>
      </c>
      <c r="B22">
        <v>7</v>
      </c>
      <c r="C22">
        <v>3</v>
      </c>
      <c r="D22">
        <v>728356.66195612901</v>
      </c>
      <c r="F22" s="105">
        <v>18</v>
      </c>
      <c r="G22" s="91">
        <v>187930.68004143599</v>
      </c>
      <c r="H22" s="91">
        <v>678129.40996852296</v>
      </c>
      <c r="I22" s="91">
        <v>175456.47184132101</v>
      </c>
    </row>
    <row r="23" spans="1:9" x14ac:dyDescent="0.25">
      <c r="A23">
        <v>4371</v>
      </c>
      <c r="B23">
        <v>8</v>
      </c>
      <c r="C23">
        <v>1</v>
      </c>
      <c r="D23">
        <v>152952.33682223401</v>
      </c>
      <c r="F23" s="105">
        <v>19</v>
      </c>
      <c r="G23" s="91">
        <v>169137.61203729201</v>
      </c>
      <c r="H23" s="91">
        <v>610316.46897167095</v>
      </c>
      <c r="I23" s="91">
        <v>157910.82465718899</v>
      </c>
    </row>
    <row r="24" spans="1:9" x14ac:dyDescent="0.25">
      <c r="A24">
        <v>4371</v>
      </c>
      <c r="B24">
        <v>8</v>
      </c>
      <c r="C24">
        <v>2</v>
      </c>
      <c r="D24">
        <v>207262.98756559999</v>
      </c>
    </row>
    <row r="25" spans="1:9" x14ac:dyDescent="0.25">
      <c r="A25">
        <v>4371</v>
      </c>
      <c r="B25">
        <v>8</v>
      </c>
      <c r="C25">
        <v>3</v>
      </c>
      <c r="D25">
        <v>910445.82744516095</v>
      </c>
    </row>
    <row r="26" spans="1:9" x14ac:dyDescent="0.25">
      <c r="A26">
        <v>4371</v>
      </c>
      <c r="B26">
        <v>9</v>
      </c>
      <c r="C26">
        <v>1</v>
      </c>
      <c r="D26">
        <v>137657.10314001</v>
      </c>
    </row>
    <row r="27" spans="1:9" x14ac:dyDescent="0.25">
      <c r="A27">
        <v>4371</v>
      </c>
      <c r="B27">
        <v>9</v>
      </c>
      <c r="C27">
        <v>2</v>
      </c>
      <c r="D27">
        <v>186536.68880904</v>
      </c>
    </row>
    <row r="28" spans="1:9" x14ac:dyDescent="0.25">
      <c r="A28">
        <v>4371</v>
      </c>
      <c r="B28">
        <v>9</v>
      </c>
      <c r="C28">
        <v>3</v>
      </c>
      <c r="D28">
        <v>819401.24470064498</v>
      </c>
    </row>
    <row r="29" spans="1:9" x14ac:dyDescent="0.25">
      <c r="A29">
        <v>4371</v>
      </c>
      <c r="B29">
        <v>10</v>
      </c>
      <c r="C29">
        <v>1</v>
      </c>
      <c r="D29">
        <v>123891.392826009</v>
      </c>
    </row>
    <row r="30" spans="1:9" x14ac:dyDescent="0.25">
      <c r="A30">
        <v>4371</v>
      </c>
      <c r="B30">
        <v>10</v>
      </c>
      <c r="C30">
        <v>2</v>
      </c>
      <c r="D30">
        <v>232013.29475828799</v>
      </c>
    </row>
    <row r="31" spans="1:9" x14ac:dyDescent="0.25">
      <c r="A31">
        <v>4371</v>
      </c>
      <c r="B31">
        <v>10</v>
      </c>
      <c r="C31">
        <v>3</v>
      </c>
      <c r="D31">
        <v>737461.12023057998</v>
      </c>
    </row>
    <row r="32" spans="1:9" x14ac:dyDescent="0.25">
      <c r="A32">
        <v>4371</v>
      </c>
      <c r="B32">
        <v>11</v>
      </c>
      <c r="C32">
        <v>1</v>
      </c>
      <c r="D32">
        <v>138169.66192579101</v>
      </c>
    </row>
    <row r="33" spans="1:4" x14ac:dyDescent="0.25">
      <c r="A33">
        <v>4371</v>
      </c>
      <c r="B33">
        <v>11</v>
      </c>
      <c r="C33">
        <v>2</v>
      </c>
      <c r="D33">
        <v>220031.46110335301</v>
      </c>
    </row>
    <row r="34" spans="1:4" x14ac:dyDescent="0.25">
      <c r="A34">
        <v>4371</v>
      </c>
      <c r="B34">
        <v>11</v>
      </c>
      <c r="C34">
        <v>3</v>
      </c>
      <c r="D34">
        <v>698339.19426876004</v>
      </c>
    </row>
    <row r="35" spans="1:4" x14ac:dyDescent="0.25">
      <c r="A35">
        <v>4371</v>
      </c>
      <c r="B35">
        <v>12</v>
      </c>
      <c r="C35">
        <v>1</v>
      </c>
      <c r="D35">
        <v>172712.077407239</v>
      </c>
    </row>
    <row r="36" spans="1:4" x14ac:dyDescent="0.25">
      <c r="A36">
        <v>4371</v>
      </c>
      <c r="B36">
        <v>12</v>
      </c>
      <c r="C36">
        <v>2</v>
      </c>
      <c r="D36">
        <v>223392.72411008101</v>
      </c>
    </row>
    <row r="37" spans="1:4" x14ac:dyDescent="0.25">
      <c r="A37">
        <v>4371</v>
      </c>
      <c r="B37">
        <v>12</v>
      </c>
      <c r="C37">
        <v>3</v>
      </c>
      <c r="D37">
        <v>628505.27484188101</v>
      </c>
    </row>
    <row r="38" spans="1:4" x14ac:dyDescent="0.25">
      <c r="A38">
        <v>4371</v>
      </c>
      <c r="B38">
        <v>13</v>
      </c>
      <c r="C38">
        <v>1</v>
      </c>
      <c r="D38">
        <v>215890.09675904899</v>
      </c>
    </row>
    <row r="39" spans="1:4" x14ac:dyDescent="0.25">
      <c r="A39">
        <v>4371</v>
      </c>
      <c r="B39">
        <v>13</v>
      </c>
      <c r="C39">
        <v>2</v>
      </c>
      <c r="D39">
        <v>241445.37315381801</v>
      </c>
    </row>
    <row r="40" spans="1:4" x14ac:dyDescent="0.25">
      <c r="A40">
        <v>4371</v>
      </c>
      <c r="B40">
        <v>13</v>
      </c>
      <c r="C40">
        <v>3</v>
      </c>
      <c r="D40">
        <v>565654.74735769304</v>
      </c>
    </row>
    <row r="41" spans="1:4" x14ac:dyDescent="0.25">
      <c r="A41">
        <v>4371</v>
      </c>
      <c r="B41">
        <v>14</v>
      </c>
      <c r="C41">
        <v>1</v>
      </c>
      <c r="D41">
        <v>232267.63552431899</v>
      </c>
    </row>
    <row r="42" spans="1:4" x14ac:dyDescent="0.25">
      <c r="A42">
        <v>4371</v>
      </c>
      <c r="B42">
        <v>14</v>
      </c>
      <c r="C42">
        <v>2</v>
      </c>
      <c r="D42">
        <v>217300.83583843699</v>
      </c>
    </row>
    <row r="43" spans="1:4" x14ac:dyDescent="0.25">
      <c r="A43">
        <v>4371</v>
      </c>
      <c r="B43">
        <v>14</v>
      </c>
      <c r="C43">
        <v>3</v>
      </c>
      <c r="D43">
        <v>594723.21850869397</v>
      </c>
    </row>
    <row r="44" spans="1:4" x14ac:dyDescent="0.25">
      <c r="A44">
        <v>4371</v>
      </c>
      <c r="B44">
        <v>15</v>
      </c>
      <c r="C44">
        <v>1</v>
      </c>
      <c r="D44">
        <v>209040.87197188701</v>
      </c>
    </row>
    <row r="45" spans="1:4" x14ac:dyDescent="0.25">
      <c r="A45">
        <v>4371</v>
      </c>
      <c r="B45">
        <v>15</v>
      </c>
      <c r="C45">
        <v>2</v>
      </c>
      <c r="D45">
        <v>195570.75225459301</v>
      </c>
    </row>
    <row r="46" spans="1:4" x14ac:dyDescent="0.25">
      <c r="A46">
        <v>4371</v>
      </c>
      <c r="B46">
        <v>15</v>
      </c>
      <c r="C46">
        <v>3</v>
      </c>
      <c r="D46">
        <v>656618.69170707103</v>
      </c>
    </row>
    <row r="47" spans="1:4" x14ac:dyDescent="0.25">
      <c r="A47">
        <v>4371</v>
      </c>
      <c r="B47">
        <v>16</v>
      </c>
      <c r="C47">
        <v>1</v>
      </c>
      <c r="D47">
        <v>188136.784774698</v>
      </c>
    </row>
    <row r="48" spans="1:4" x14ac:dyDescent="0.25">
      <c r="A48">
        <v>4371</v>
      </c>
      <c r="B48">
        <v>16</v>
      </c>
      <c r="C48">
        <v>2</v>
      </c>
      <c r="D48">
        <v>176013.67702913401</v>
      </c>
    </row>
    <row r="49" spans="1:4" x14ac:dyDescent="0.25">
      <c r="A49">
        <v>4371</v>
      </c>
      <c r="B49">
        <v>16</v>
      </c>
      <c r="C49">
        <v>3</v>
      </c>
      <c r="D49">
        <v>703371.75572520401</v>
      </c>
    </row>
    <row r="50" spans="1:4" x14ac:dyDescent="0.25">
      <c r="A50">
        <v>4371</v>
      </c>
      <c r="B50">
        <v>17</v>
      </c>
      <c r="C50">
        <v>1</v>
      </c>
      <c r="D50">
        <v>169323.10629722901</v>
      </c>
    </row>
    <row r="51" spans="1:4" x14ac:dyDescent="0.25">
      <c r="A51">
        <v>4371</v>
      </c>
      <c r="B51">
        <v>17</v>
      </c>
      <c r="C51">
        <v>2</v>
      </c>
      <c r="D51">
        <v>158412.309326221</v>
      </c>
    </row>
    <row r="52" spans="1:4" x14ac:dyDescent="0.25">
      <c r="A52">
        <v>4371</v>
      </c>
      <c r="B52">
        <v>17</v>
      </c>
      <c r="C52">
        <v>3</v>
      </c>
      <c r="D52">
        <v>633034.58015268401</v>
      </c>
    </row>
    <row r="53" spans="1:4" x14ac:dyDescent="0.25">
      <c r="A53">
        <v>4371</v>
      </c>
      <c r="B53">
        <v>18</v>
      </c>
      <c r="C53">
        <v>1</v>
      </c>
      <c r="D53">
        <v>157451.66539862499</v>
      </c>
    </row>
    <row r="54" spans="1:4" x14ac:dyDescent="0.25">
      <c r="A54">
        <v>4371</v>
      </c>
      <c r="B54">
        <v>18</v>
      </c>
      <c r="C54">
        <v>2</v>
      </c>
      <c r="D54">
        <v>198015.38665777599</v>
      </c>
    </row>
    <row r="55" spans="1:4" x14ac:dyDescent="0.25">
      <c r="A55">
        <v>4371</v>
      </c>
      <c r="B55">
        <v>18</v>
      </c>
      <c r="C55">
        <v>3</v>
      </c>
      <c r="D55">
        <v>785196.63744143106</v>
      </c>
    </row>
    <row r="56" spans="1:4" x14ac:dyDescent="0.25">
      <c r="A56">
        <v>4371</v>
      </c>
      <c r="B56">
        <v>19</v>
      </c>
      <c r="C56">
        <v>1</v>
      </c>
      <c r="D56">
        <v>141706.49885876299</v>
      </c>
    </row>
    <row r="57" spans="1:4" x14ac:dyDescent="0.25">
      <c r="A57">
        <v>4371</v>
      </c>
      <c r="B57">
        <v>19</v>
      </c>
      <c r="C57">
        <v>2</v>
      </c>
      <c r="D57">
        <v>178213.84799199799</v>
      </c>
    </row>
    <row r="58" spans="1:4" x14ac:dyDescent="0.25">
      <c r="A58">
        <v>4371</v>
      </c>
      <c r="B58">
        <v>19</v>
      </c>
      <c r="C58">
        <v>3</v>
      </c>
      <c r="D58">
        <v>706676.97369728796</v>
      </c>
    </row>
    <row r="59" spans="1:4" x14ac:dyDescent="0.25">
      <c r="A59">
        <v>4373</v>
      </c>
      <c r="B59">
        <v>1</v>
      </c>
      <c r="C59">
        <v>1</v>
      </c>
      <c r="D59">
        <v>239584</v>
      </c>
    </row>
    <row r="60" spans="1:4" x14ac:dyDescent="0.25">
      <c r="A60">
        <v>4373</v>
      </c>
      <c r="B60">
        <v>1</v>
      </c>
      <c r="C60">
        <v>2</v>
      </c>
      <c r="D60">
        <v>450187.5</v>
      </c>
    </row>
    <row r="61" spans="1:4" x14ac:dyDescent="0.25">
      <c r="A61">
        <v>4373</v>
      </c>
      <c r="B61">
        <v>1</v>
      </c>
      <c r="C61">
        <v>3</v>
      </c>
      <c r="D61">
        <v>601164</v>
      </c>
    </row>
    <row r="62" spans="1:4" x14ac:dyDescent="0.25">
      <c r="A62">
        <v>4373</v>
      </c>
      <c r="B62">
        <v>2</v>
      </c>
      <c r="C62">
        <v>1</v>
      </c>
      <c r="D62">
        <v>158122.826591233</v>
      </c>
    </row>
    <row r="63" spans="1:4" x14ac:dyDescent="0.25">
      <c r="A63">
        <v>4373</v>
      </c>
      <c r="B63">
        <v>2</v>
      </c>
      <c r="C63">
        <v>2</v>
      </c>
      <c r="D63">
        <v>431396</v>
      </c>
    </row>
    <row r="64" spans="1:4" x14ac:dyDescent="0.25">
      <c r="A64">
        <v>4373</v>
      </c>
      <c r="B64">
        <v>2</v>
      </c>
      <c r="C64">
        <v>3</v>
      </c>
      <c r="D64">
        <v>589388.14143096202</v>
      </c>
    </row>
    <row r="65" spans="1:4" x14ac:dyDescent="0.25">
      <c r="A65">
        <v>4373</v>
      </c>
      <c r="B65">
        <v>3</v>
      </c>
      <c r="C65">
        <v>1</v>
      </c>
      <c r="D65">
        <v>197653.53323904099</v>
      </c>
    </row>
    <row r="66" spans="1:4" x14ac:dyDescent="0.25">
      <c r="A66">
        <v>4373</v>
      </c>
      <c r="B66">
        <v>3</v>
      </c>
      <c r="C66">
        <v>2</v>
      </c>
      <c r="D66">
        <v>392271.54684065102</v>
      </c>
    </row>
    <row r="67" spans="1:4" x14ac:dyDescent="0.25">
      <c r="A67">
        <v>4373</v>
      </c>
      <c r="B67">
        <v>3</v>
      </c>
      <c r="C67">
        <v>3</v>
      </c>
      <c r="D67">
        <v>530449.32728786604</v>
      </c>
    </row>
    <row r="68" spans="1:4" x14ac:dyDescent="0.25">
      <c r="A68">
        <v>4373</v>
      </c>
      <c r="B68">
        <v>4</v>
      </c>
      <c r="C68">
        <v>1</v>
      </c>
      <c r="D68">
        <v>235034.48924380899</v>
      </c>
    </row>
    <row r="69" spans="1:4" x14ac:dyDescent="0.25">
      <c r="A69">
        <v>4373</v>
      </c>
      <c r="B69">
        <v>4</v>
      </c>
      <c r="C69">
        <v>2</v>
      </c>
      <c r="D69">
        <v>353044.39215658599</v>
      </c>
    </row>
    <row r="70" spans="1:4" x14ac:dyDescent="0.25">
      <c r="A70">
        <v>4373</v>
      </c>
      <c r="B70">
        <v>4</v>
      </c>
      <c r="C70">
        <v>3</v>
      </c>
      <c r="D70">
        <v>477404.39455907902</v>
      </c>
    </row>
    <row r="71" spans="1:4" x14ac:dyDescent="0.25">
      <c r="A71">
        <v>4373</v>
      </c>
      <c r="B71">
        <v>5</v>
      </c>
      <c r="C71">
        <v>1</v>
      </c>
      <c r="D71">
        <v>293793.11155476101</v>
      </c>
    </row>
    <row r="72" spans="1:4" x14ac:dyDescent="0.25">
      <c r="A72">
        <v>4373</v>
      </c>
      <c r="B72">
        <v>5</v>
      </c>
      <c r="C72">
        <v>2</v>
      </c>
      <c r="D72">
        <v>317739.95294092799</v>
      </c>
    </row>
    <row r="73" spans="1:4" x14ac:dyDescent="0.25">
      <c r="A73">
        <v>4373</v>
      </c>
      <c r="B73">
        <v>5</v>
      </c>
      <c r="C73">
        <v>3</v>
      </c>
      <c r="D73">
        <v>429663.955103171</v>
      </c>
    </row>
    <row r="74" spans="1:4" x14ac:dyDescent="0.25">
      <c r="A74">
        <v>4373</v>
      </c>
      <c r="B74">
        <v>6</v>
      </c>
      <c r="C74">
        <v>1</v>
      </c>
      <c r="D74">
        <v>367241.38944345101</v>
      </c>
    </row>
    <row r="75" spans="1:4" x14ac:dyDescent="0.25">
      <c r="A75">
        <v>4373</v>
      </c>
      <c r="B75">
        <v>6</v>
      </c>
      <c r="C75">
        <v>2</v>
      </c>
      <c r="D75">
        <v>285965.95764683501</v>
      </c>
    </row>
    <row r="76" spans="1:4" x14ac:dyDescent="0.25">
      <c r="A76">
        <v>4373</v>
      </c>
      <c r="B76">
        <v>6</v>
      </c>
      <c r="C76">
        <v>3</v>
      </c>
      <c r="D76">
        <v>386697.559592854</v>
      </c>
    </row>
    <row r="77" spans="1:4" x14ac:dyDescent="0.25">
      <c r="A77">
        <v>4373</v>
      </c>
      <c r="B77">
        <v>7</v>
      </c>
      <c r="C77">
        <v>1</v>
      </c>
      <c r="D77">
        <v>459051.73680431402</v>
      </c>
    </row>
    <row r="78" spans="1:4" x14ac:dyDescent="0.25">
      <c r="A78">
        <v>4373</v>
      </c>
      <c r="B78">
        <v>7</v>
      </c>
      <c r="C78">
        <v>2</v>
      </c>
      <c r="D78">
        <v>298130.17489308998</v>
      </c>
    </row>
    <row r="79" spans="1:4" x14ac:dyDescent="0.25">
      <c r="A79">
        <v>4373</v>
      </c>
      <c r="B79">
        <v>7</v>
      </c>
      <c r="C79">
        <v>3</v>
      </c>
      <c r="D79">
        <v>348027.80363356898</v>
      </c>
    </row>
    <row r="80" spans="1:4" x14ac:dyDescent="0.25">
      <c r="A80">
        <v>4373</v>
      </c>
      <c r="B80">
        <v>8</v>
      </c>
      <c r="C80">
        <v>1</v>
      </c>
      <c r="D80">
        <v>573814.67100539303</v>
      </c>
    </row>
    <row r="81" spans="1:4" x14ac:dyDescent="0.25">
      <c r="A81">
        <v>4373</v>
      </c>
      <c r="B81">
        <v>8</v>
      </c>
      <c r="C81">
        <v>2</v>
      </c>
      <c r="D81">
        <v>268317.15740378102</v>
      </c>
    </row>
    <row r="82" spans="1:4" x14ac:dyDescent="0.25">
      <c r="A82">
        <v>4373</v>
      </c>
      <c r="B82">
        <v>8</v>
      </c>
      <c r="C82">
        <v>3</v>
      </c>
      <c r="D82">
        <v>313225.023270212</v>
      </c>
    </row>
    <row r="83" spans="1:4" x14ac:dyDescent="0.25">
      <c r="A83">
        <v>4373</v>
      </c>
      <c r="B83">
        <v>9</v>
      </c>
      <c r="C83">
        <v>1</v>
      </c>
      <c r="D83">
        <v>674248.36451294296</v>
      </c>
    </row>
    <row r="84" spans="1:4" x14ac:dyDescent="0.25">
      <c r="A84">
        <v>4373</v>
      </c>
      <c r="B84">
        <v>9</v>
      </c>
      <c r="C84">
        <v>2</v>
      </c>
      <c r="D84">
        <v>241485.44166340301</v>
      </c>
    </row>
    <row r="85" spans="1:4" x14ac:dyDescent="0.25">
      <c r="A85">
        <v>4373</v>
      </c>
      <c r="B85">
        <v>9</v>
      </c>
      <c r="C85">
        <v>3</v>
      </c>
      <c r="D85">
        <v>281902.52094319102</v>
      </c>
    </row>
    <row r="86" spans="1:4" x14ac:dyDescent="0.25">
      <c r="A86">
        <v>4373</v>
      </c>
      <c r="B86">
        <v>10</v>
      </c>
      <c r="C86">
        <v>1</v>
      </c>
      <c r="D86">
        <v>606823.52806164895</v>
      </c>
    </row>
    <row r="87" spans="1:4" x14ac:dyDescent="0.25">
      <c r="A87">
        <v>4373</v>
      </c>
      <c r="B87">
        <v>10</v>
      </c>
      <c r="C87">
        <v>2</v>
      </c>
      <c r="D87">
        <v>217336.89749706301</v>
      </c>
    </row>
    <row r="88" spans="1:4" x14ac:dyDescent="0.25">
      <c r="A88">
        <v>4373</v>
      </c>
      <c r="B88">
        <v>10</v>
      </c>
      <c r="C88">
        <v>3</v>
      </c>
      <c r="D88">
        <v>253712.26884887199</v>
      </c>
    </row>
    <row r="89" spans="1:4" x14ac:dyDescent="0.25">
      <c r="A89">
        <v>4373</v>
      </c>
      <c r="B89">
        <v>11</v>
      </c>
      <c r="C89">
        <v>1</v>
      </c>
      <c r="D89">
        <v>546141.17525548395</v>
      </c>
    </row>
    <row r="90" spans="1:4" x14ac:dyDescent="0.25">
      <c r="A90">
        <v>4373</v>
      </c>
      <c r="B90">
        <v>11</v>
      </c>
      <c r="C90">
        <v>2</v>
      </c>
      <c r="D90">
        <v>195603.20774735601</v>
      </c>
    </row>
    <row r="91" spans="1:4" x14ac:dyDescent="0.25">
      <c r="A91">
        <v>4373</v>
      </c>
      <c r="B91">
        <v>11</v>
      </c>
      <c r="C91">
        <v>3</v>
      </c>
      <c r="D91">
        <v>228341.04196398499</v>
      </c>
    </row>
    <row r="92" spans="1:4" x14ac:dyDescent="0.25">
      <c r="A92">
        <v>4373</v>
      </c>
      <c r="B92">
        <v>12</v>
      </c>
      <c r="C92">
        <v>1</v>
      </c>
      <c r="D92">
        <v>491527.05772993597</v>
      </c>
    </row>
    <row r="93" spans="1:4" x14ac:dyDescent="0.25">
      <c r="A93">
        <v>4373</v>
      </c>
      <c r="B93">
        <v>12</v>
      </c>
      <c r="C93">
        <v>2</v>
      </c>
      <c r="D93">
        <v>176042.886972621</v>
      </c>
    </row>
    <row r="94" spans="1:4" x14ac:dyDescent="0.25">
      <c r="A94">
        <v>4373</v>
      </c>
      <c r="B94">
        <v>12</v>
      </c>
      <c r="C94">
        <v>3</v>
      </c>
      <c r="D94">
        <v>205506.937767586</v>
      </c>
    </row>
    <row r="95" spans="1:4" x14ac:dyDescent="0.25">
      <c r="A95">
        <v>4373</v>
      </c>
      <c r="B95">
        <v>13</v>
      </c>
      <c r="C95">
        <v>1</v>
      </c>
      <c r="D95">
        <v>442374.351956942</v>
      </c>
    </row>
    <row r="96" spans="1:4" x14ac:dyDescent="0.25">
      <c r="A96">
        <v>4373</v>
      </c>
      <c r="B96">
        <v>13</v>
      </c>
      <c r="C96">
        <v>2</v>
      </c>
      <c r="D96">
        <v>220053.608715776</v>
      </c>
    </row>
    <row r="97" spans="1:4" x14ac:dyDescent="0.25">
      <c r="A97">
        <v>4373</v>
      </c>
      <c r="B97">
        <v>13</v>
      </c>
      <c r="C97">
        <v>3</v>
      </c>
      <c r="D97">
        <v>211902.51432407499</v>
      </c>
    </row>
    <row r="98" spans="1:4" x14ac:dyDescent="0.25">
      <c r="A98">
        <v>4373</v>
      </c>
      <c r="B98">
        <v>14</v>
      </c>
      <c r="C98">
        <v>1</v>
      </c>
      <c r="D98">
        <v>447459.29144841398</v>
      </c>
    </row>
    <row r="99" spans="1:4" x14ac:dyDescent="0.25">
      <c r="A99">
        <v>4373</v>
      </c>
      <c r="B99">
        <v>14</v>
      </c>
      <c r="C99">
        <v>2</v>
      </c>
      <c r="D99">
        <v>242466.22605085399</v>
      </c>
    </row>
    <row r="100" spans="1:4" x14ac:dyDescent="0.25">
      <c r="A100">
        <v>4373</v>
      </c>
      <c r="B100">
        <v>14</v>
      </c>
      <c r="C100">
        <v>3</v>
      </c>
      <c r="D100">
        <v>193791.21248647399</v>
      </c>
    </row>
    <row r="101" spans="1:4" x14ac:dyDescent="0.25">
      <c r="A101">
        <v>4373</v>
      </c>
      <c r="B101">
        <v>15</v>
      </c>
      <c r="C101">
        <v>1</v>
      </c>
      <c r="D101">
        <v>516208.25733693002</v>
      </c>
    </row>
    <row r="102" spans="1:4" x14ac:dyDescent="0.25">
      <c r="A102">
        <v>4373</v>
      </c>
      <c r="B102">
        <v>15</v>
      </c>
      <c r="C102">
        <v>2</v>
      </c>
      <c r="D102">
        <v>218219.603445769</v>
      </c>
    </row>
    <row r="103" spans="1:4" x14ac:dyDescent="0.25">
      <c r="A103">
        <v>4373</v>
      </c>
      <c r="B103">
        <v>15</v>
      </c>
      <c r="C103">
        <v>3</v>
      </c>
      <c r="D103">
        <v>174412.091237827</v>
      </c>
    </row>
    <row r="104" spans="1:4" x14ac:dyDescent="0.25">
      <c r="A104">
        <v>4373</v>
      </c>
      <c r="B104">
        <v>16</v>
      </c>
      <c r="C104">
        <v>1</v>
      </c>
      <c r="D104">
        <v>537537.83724165603</v>
      </c>
    </row>
    <row r="105" spans="1:4" x14ac:dyDescent="0.25">
      <c r="A105">
        <v>4373</v>
      </c>
      <c r="B105">
        <v>16</v>
      </c>
      <c r="C105">
        <v>2</v>
      </c>
      <c r="D105">
        <v>196397.64310119199</v>
      </c>
    </row>
    <row r="106" spans="1:4" x14ac:dyDescent="0.25">
      <c r="A106">
        <v>4373</v>
      </c>
      <c r="B106">
        <v>16</v>
      </c>
      <c r="C106">
        <v>3</v>
      </c>
      <c r="D106">
        <v>218015.11404728299</v>
      </c>
    </row>
    <row r="107" spans="1:4" x14ac:dyDescent="0.25">
      <c r="A107">
        <v>4373</v>
      </c>
      <c r="B107">
        <v>17</v>
      </c>
      <c r="C107">
        <v>1</v>
      </c>
      <c r="D107">
        <v>667294.22679653601</v>
      </c>
    </row>
    <row r="108" spans="1:4" x14ac:dyDescent="0.25">
      <c r="A108">
        <v>4373</v>
      </c>
      <c r="B108">
        <v>17</v>
      </c>
      <c r="C108">
        <v>2</v>
      </c>
      <c r="D108">
        <v>176757.87879107299</v>
      </c>
    </row>
    <row r="109" spans="1:4" x14ac:dyDescent="0.25">
      <c r="A109">
        <v>4373</v>
      </c>
      <c r="B109">
        <v>17</v>
      </c>
      <c r="C109">
        <v>3</v>
      </c>
      <c r="D109">
        <v>272518.89255910402</v>
      </c>
    </row>
    <row r="110" spans="1:4" x14ac:dyDescent="0.25">
      <c r="A110">
        <v>4373</v>
      </c>
      <c r="B110">
        <v>18</v>
      </c>
      <c r="C110">
        <v>1</v>
      </c>
      <c r="D110">
        <v>600564.80411688297</v>
      </c>
    </row>
    <row r="111" spans="1:4" x14ac:dyDescent="0.25">
      <c r="A111">
        <v>4373</v>
      </c>
      <c r="B111">
        <v>18</v>
      </c>
      <c r="C111">
        <v>2</v>
      </c>
      <c r="D111">
        <v>159082.090911965</v>
      </c>
    </row>
    <row r="112" spans="1:4" x14ac:dyDescent="0.25">
      <c r="A112">
        <v>4373</v>
      </c>
      <c r="B112">
        <v>18</v>
      </c>
      <c r="C112">
        <v>3</v>
      </c>
      <c r="D112">
        <v>245267.00330319401</v>
      </c>
    </row>
    <row r="113" spans="1:4" x14ac:dyDescent="0.25">
      <c r="A113">
        <v>4373</v>
      </c>
      <c r="B113">
        <v>19</v>
      </c>
      <c r="C113">
        <v>1</v>
      </c>
      <c r="D113">
        <v>540508.32370519405</v>
      </c>
    </row>
    <row r="114" spans="1:4" x14ac:dyDescent="0.25">
      <c r="A114">
        <v>4373</v>
      </c>
      <c r="B114">
        <v>19</v>
      </c>
      <c r="C114">
        <v>2</v>
      </c>
      <c r="D114">
        <v>143173.88182076899</v>
      </c>
    </row>
    <row r="115" spans="1:4" x14ac:dyDescent="0.25">
      <c r="A115">
        <v>4373</v>
      </c>
      <c r="B115">
        <v>19</v>
      </c>
      <c r="C115">
        <v>3</v>
      </c>
      <c r="D115">
        <v>220740.30297287399</v>
      </c>
    </row>
    <row r="116" spans="1:4" x14ac:dyDescent="0.25">
      <c r="A116">
        <v>4400</v>
      </c>
      <c r="B116">
        <v>1</v>
      </c>
      <c r="C116">
        <v>1</v>
      </c>
      <c r="D116">
        <v>239584.00000001199</v>
      </c>
    </row>
    <row r="117" spans="1:4" x14ac:dyDescent="0.25">
      <c r="A117">
        <v>4400</v>
      </c>
      <c r="B117">
        <v>1</v>
      </c>
      <c r="C117">
        <v>2</v>
      </c>
      <c r="D117">
        <v>450187.5</v>
      </c>
    </row>
    <row r="118" spans="1:4" x14ac:dyDescent="0.25">
      <c r="A118">
        <v>4400</v>
      </c>
      <c r="B118">
        <v>1</v>
      </c>
      <c r="C118">
        <v>3</v>
      </c>
      <c r="D118">
        <v>601164.00000000105</v>
      </c>
    </row>
    <row r="119" spans="1:4" x14ac:dyDescent="0.25">
      <c r="A119">
        <v>4400</v>
      </c>
      <c r="B119">
        <v>2</v>
      </c>
      <c r="C119">
        <v>1</v>
      </c>
      <c r="D119">
        <v>222498.44377620399</v>
      </c>
    </row>
    <row r="120" spans="1:4" x14ac:dyDescent="0.25">
      <c r="A120">
        <v>4400</v>
      </c>
      <c r="B120">
        <v>2</v>
      </c>
      <c r="C120">
        <v>2</v>
      </c>
      <c r="D120">
        <v>431395.99999999901</v>
      </c>
    </row>
    <row r="121" spans="1:4" x14ac:dyDescent="0.25">
      <c r="A121">
        <v>4400</v>
      </c>
      <c r="B121">
        <v>2</v>
      </c>
      <c r="C121">
        <v>3</v>
      </c>
      <c r="D121">
        <v>609336.00000004296</v>
      </c>
    </row>
    <row r="122" spans="1:4" x14ac:dyDescent="0.25">
      <c r="A122">
        <v>4400</v>
      </c>
      <c r="B122">
        <v>3</v>
      </c>
      <c r="C122">
        <v>1</v>
      </c>
      <c r="D122">
        <v>278123.05472025502</v>
      </c>
    </row>
    <row r="123" spans="1:4" x14ac:dyDescent="0.25">
      <c r="A123">
        <v>4400</v>
      </c>
      <c r="B123">
        <v>3</v>
      </c>
      <c r="C123">
        <v>2</v>
      </c>
      <c r="D123">
        <v>389126.178518778</v>
      </c>
    </row>
    <row r="124" spans="1:4" x14ac:dyDescent="0.25">
      <c r="A124">
        <v>4400</v>
      </c>
      <c r="B124">
        <v>3</v>
      </c>
      <c r="C124">
        <v>3</v>
      </c>
      <c r="D124">
        <v>604987.24653495697</v>
      </c>
    </row>
    <row r="125" spans="1:4" x14ac:dyDescent="0.25">
      <c r="A125">
        <v>4400</v>
      </c>
      <c r="B125">
        <v>4</v>
      </c>
      <c r="C125">
        <v>1</v>
      </c>
      <c r="D125">
        <v>263943.15329696098</v>
      </c>
    </row>
    <row r="126" spans="1:4" x14ac:dyDescent="0.25">
      <c r="A126">
        <v>4400</v>
      </c>
      <c r="B126">
        <v>4</v>
      </c>
      <c r="C126">
        <v>2</v>
      </c>
      <c r="D126">
        <v>350213.56066690001</v>
      </c>
    </row>
    <row r="127" spans="1:4" x14ac:dyDescent="0.25">
      <c r="A127">
        <v>4400</v>
      </c>
      <c r="B127">
        <v>4</v>
      </c>
      <c r="C127">
        <v>3</v>
      </c>
      <c r="D127">
        <v>544488.52188146103</v>
      </c>
    </row>
    <row r="128" spans="1:4" x14ac:dyDescent="0.25">
      <c r="A128">
        <v>4400</v>
      </c>
      <c r="B128">
        <v>5</v>
      </c>
      <c r="C128">
        <v>1</v>
      </c>
      <c r="D128">
        <v>237548.83796726499</v>
      </c>
    </row>
    <row r="129" spans="1:4" x14ac:dyDescent="0.25">
      <c r="A129">
        <v>4400</v>
      </c>
      <c r="B129">
        <v>5</v>
      </c>
      <c r="C129">
        <v>2</v>
      </c>
      <c r="D129">
        <v>315192.20460021001</v>
      </c>
    </row>
    <row r="130" spans="1:4" x14ac:dyDescent="0.25">
      <c r="A130">
        <v>4400</v>
      </c>
      <c r="B130">
        <v>5</v>
      </c>
      <c r="C130">
        <v>3</v>
      </c>
      <c r="D130">
        <v>490039.66969331598</v>
      </c>
    </row>
    <row r="131" spans="1:4" x14ac:dyDescent="0.25">
      <c r="A131">
        <v>4400</v>
      </c>
      <c r="B131">
        <v>6</v>
      </c>
      <c r="C131">
        <v>1</v>
      </c>
      <c r="D131">
        <v>213793.954170538</v>
      </c>
    </row>
    <row r="132" spans="1:4" x14ac:dyDescent="0.25">
      <c r="A132">
        <v>4400</v>
      </c>
      <c r="B132">
        <v>6</v>
      </c>
      <c r="C132">
        <v>2</v>
      </c>
      <c r="D132">
        <v>296256.00142450799</v>
      </c>
    </row>
    <row r="133" spans="1:4" x14ac:dyDescent="0.25">
      <c r="A133">
        <v>4400</v>
      </c>
      <c r="B133">
        <v>6</v>
      </c>
      <c r="C133">
        <v>3</v>
      </c>
      <c r="D133">
        <v>447292.66386152798</v>
      </c>
    </row>
    <row r="134" spans="1:4" x14ac:dyDescent="0.25">
      <c r="A134">
        <v>4400</v>
      </c>
      <c r="B134">
        <v>7</v>
      </c>
      <c r="C134">
        <v>1</v>
      </c>
      <c r="D134">
        <v>192414.55875348399</v>
      </c>
    </row>
    <row r="135" spans="1:4" x14ac:dyDescent="0.25">
      <c r="A135">
        <v>4400</v>
      </c>
      <c r="B135">
        <v>7</v>
      </c>
      <c r="C135">
        <v>2</v>
      </c>
      <c r="D135">
        <v>370320.00178063498</v>
      </c>
    </row>
    <row r="136" spans="1:4" x14ac:dyDescent="0.25">
      <c r="A136">
        <v>4400</v>
      </c>
      <c r="B136">
        <v>7</v>
      </c>
      <c r="C136">
        <v>3</v>
      </c>
      <c r="D136">
        <v>559115.82982689398</v>
      </c>
    </row>
    <row r="137" spans="1:4" x14ac:dyDescent="0.25">
      <c r="A137">
        <v>4400</v>
      </c>
      <c r="B137">
        <v>8</v>
      </c>
      <c r="C137">
        <v>1</v>
      </c>
      <c r="D137">
        <v>173173.10287813601</v>
      </c>
    </row>
    <row r="138" spans="1:4" x14ac:dyDescent="0.25">
      <c r="A138">
        <v>4400</v>
      </c>
      <c r="B138">
        <v>8</v>
      </c>
      <c r="C138">
        <v>2</v>
      </c>
      <c r="D138">
        <v>462900.00222579302</v>
      </c>
    </row>
    <row r="139" spans="1:4" x14ac:dyDescent="0.25">
      <c r="A139">
        <v>4400</v>
      </c>
      <c r="B139">
        <v>8</v>
      </c>
      <c r="C139">
        <v>3</v>
      </c>
      <c r="D139">
        <v>503204.24684420502</v>
      </c>
    </row>
    <row r="140" spans="1:4" x14ac:dyDescent="0.25">
      <c r="A140">
        <v>4400</v>
      </c>
      <c r="B140">
        <v>9</v>
      </c>
      <c r="C140">
        <v>1</v>
      </c>
      <c r="D140">
        <v>211740.495876753</v>
      </c>
    </row>
    <row r="141" spans="1:4" x14ac:dyDescent="0.25">
      <c r="A141">
        <v>4400</v>
      </c>
      <c r="B141">
        <v>9</v>
      </c>
      <c r="C141">
        <v>2</v>
      </c>
      <c r="D141">
        <v>578625.00278224202</v>
      </c>
    </row>
    <row r="142" spans="1:4" x14ac:dyDescent="0.25">
      <c r="A142">
        <v>4400</v>
      </c>
      <c r="B142">
        <v>9</v>
      </c>
      <c r="C142">
        <v>3</v>
      </c>
      <c r="D142">
        <v>452883.82215978397</v>
      </c>
    </row>
    <row r="143" spans="1:4" x14ac:dyDescent="0.25">
      <c r="A143">
        <v>4400</v>
      </c>
      <c r="B143">
        <v>10</v>
      </c>
      <c r="C143">
        <v>1</v>
      </c>
      <c r="D143">
        <v>208665.03118065899</v>
      </c>
    </row>
    <row r="144" spans="1:4" x14ac:dyDescent="0.25">
      <c r="A144">
        <v>4400</v>
      </c>
      <c r="B144">
        <v>10</v>
      </c>
      <c r="C144">
        <v>2</v>
      </c>
      <c r="D144">
        <v>547349.34933070699</v>
      </c>
    </row>
    <row r="145" spans="1:4" x14ac:dyDescent="0.25">
      <c r="A145">
        <v>4400</v>
      </c>
      <c r="B145">
        <v>10</v>
      </c>
      <c r="C145">
        <v>3</v>
      </c>
      <c r="D145">
        <v>407595.43994380598</v>
      </c>
    </row>
    <row r="146" spans="1:4" x14ac:dyDescent="0.25">
      <c r="A146">
        <v>4400</v>
      </c>
      <c r="B146">
        <v>11</v>
      </c>
      <c r="C146">
        <v>1</v>
      </c>
      <c r="D146">
        <v>187798.52806259299</v>
      </c>
    </row>
    <row r="147" spans="1:4" x14ac:dyDescent="0.25">
      <c r="A147">
        <v>4400</v>
      </c>
      <c r="B147">
        <v>11</v>
      </c>
      <c r="C147">
        <v>2</v>
      </c>
      <c r="D147">
        <v>492614.41439763701</v>
      </c>
    </row>
    <row r="148" spans="1:4" x14ac:dyDescent="0.25">
      <c r="A148">
        <v>4400</v>
      </c>
      <c r="B148">
        <v>11</v>
      </c>
      <c r="C148">
        <v>3</v>
      </c>
      <c r="D148">
        <v>366835.895949425</v>
      </c>
    </row>
    <row r="149" spans="1:4" x14ac:dyDescent="0.25">
      <c r="A149">
        <v>4400</v>
      </c>
      <c r="B149">
        <v>12</v>
      </c>
      <c r="C149">
        <v>1</v>
      </c>
      <c r="D149">
        <v>169018.67525633401</v>
      </c>
    </row>
    <row r="150" spans="1:4" x14ac:dyDescent="0.25">
      <c r="A150">
        <v>4400</v>
      </c>
      <c r="B150">
        <v>12</v>
      </c>
      <c r="C150">
        <v>2</v>
      </c>
      <c r="D150">
        <v>443352.97295787302</v>
      </c>
    </row>
    <row r="151" spans="1:4" x14ac:dyDescent="0.25">
      <c r="A151">
        <v>4400</v>
      </c>
      <c r="B151">
        <v>12</v>
      </c>
      <c r="C151">
        <v>3</v>
      </c>
      <c r="D151">
        <v>330152.30635448301</v>
      </c>
    </row>
    <row r="152" spans="1:4" x14ac:dyDescent="0.25">
      <c r="A152">
        <v>4400</v>
      </c>
      <c r="B152">
        <v>13</v>
      </c>
      <c r="C152">
        <v>1</v>
      </c>
      <c r="D152">
        <v>152116.80773067399</v>
      </c>
    </row>
    <row r="153" spans="1:4" x14ac:dyDescent="0.25">
      <c r="A153">
        <v>4400</v>
      </c>
      <c r="B153">
        <v>13</v>
      </c>
      <c r="C153">
        <v>2</v>
      </c>
      <c r="D153">
        <v>477041.59656327998</v>
      </c>
    </row>
    <row r="154" spans="1:4" x14ac:dyDescent="0.25">
      <c r="A154">
        <v>4400</v>
      </c>
      <c r="B154">
        <v>13</v>
      </c>
      <c r="C154">
        <v>3</v>
      </c>
      <c r="D154">
        <v>297137.07571903401</v>
      </c>
    </row>
    <row r="155" spans="1:4" x14ac:dyDescent="0.25">
      <c r="A155">
        <v>4400</v>
      </c>
      <c r="B155">
        <v>14</v>
      </c>
      <c r="C155">
        <v>1</v>
      </c>
      <c r="D155">
        <v>165584.37284867899</v>
      </c>
    </row>
    <row r="156" spans="1:4" x14ac:dyDescent="0.25">
      <c r="A156">
        <v>4400</v>
      </c>
      <c r="B156">
        <v>14</v>
      </c>
      <c r="C156">
        <v>2</v>
      </c>
      <c r="D156">
        <v>516980.03767328197</v>
      </c>
    </row>
    <row r="157" spans="1:4" x14ac:dyDescent="0.25">
      <c r="A157">
        <v>4400</v>
      </c>
      <c r="B157">
        <v>14</v>
      </c>
      <c r="C157">
        <v>3</v>
      </c>
      <c r="D157">
        <v>267423.368147131</v>
      </c>
    </row>
    <row r="158" spans="1:4" x14ac:dyDescent="0.25">
      <c r="A158">
        <v>4400</v>
      </c>
      <c r="B158">
        <v>15</v>
      </c>
      <c r="C158">
        <v>1</v>
      </c>
      <c r="D158">
        <v>206980.46606084899</v>
      </c>
    </row>
    <row r="159" spans="1:4" x14ac:dyDescent="0.25">
      <c r="A159">
        <v>4400</v>
      </c>
      <c r="B159">
        <v>15</v>
      </c>
      <c r="C159">
        <v>2</v>
      </c>
      <c r="D159">
        <v>521850.11280289001</v>
      </c>
    </row>
    <row r="160" spans="1:4" x14ac:dyDescent="0.25">
      <c r="A160">
        <v>4400</v>
      </c>
      <c r="B160">
        <v>15</v>
      </c>
      <c r="C160">
        <v>3</v>
      </c>
      <c r="D160">
        <v>240681.031332418</v>
      </c>
    </row>
    <row r="161" spans="1:4" x14ac:dyDescent="0.25">
      <c r="A161">
        <v>4400</v>
      </c>
      <c r="B161">
        <v>16</v>
      </c>
      <c r="C161">
        <v>1</v>
      </c>
      <c r="D161">
        <v>186282.41945471001</v>
      </c>
    </row>
    <row r="162" spans="1:4" x14ac:dyDescent="0.25">
      <c r="A162">
        <v>4400</v>
      </c>
      <c r="B162">
        <v>16</v>
      </c>
      <c r="C162">
        <v>2</v>
      </c>
      <c r="D162">
        <v>602781.697749799</v>
      </c>
    </row>
    <row r="163" spans="1:4" x14ac:dyDescent="0.25">
      <c r="A163">
        <v>4400</v>
      </c>
      <c r="B163">
        <v>16</v>
      </c>
      <c r="C163">
        <v>3</v>
      </c>
      <c r="D163">
        <v>216612.92819917601</v>
      </c>
    </row>
    <row r="164" spans="1:4" x14ac:dyDescent="0.25">
      <c r="A164">
        <v>4400</v>
      </c>
      <c r="B164">
        <v>17</v>
      </c>
      <c r="C164">
        <v>1</v>
      </c>
      <c r="D164">
        <v>208811.86671270599</v>
      </c>
    </row>
    <row r="165" spans="1:4" x14ac:dyDescent="0.25">
      <c r="A165">
        <v>4400</v>
      </c>
      <c r="B165">
        <v>17</v>
      </c>
      <c r="C165">
        <v>2</v>
      </c>
      <c r="D165">
        <v>753477.12218724797</v>
      </c>
    </row>
    <row r="166" spans="1:4" x14ac:dyDescent="0.25">
      <c r="A166">
        <v>4400</v>
      </c>
      <c r="B166">
        <v>17</v>
      </c>
      <c r="C166">
        <v>3</v>
      </c>
      <c r="D166">
        <v>194951.635379246</v>
      </c>
    </row>
    <row r="167" spans="1:4" x14ac:dyDescent="0.25">
      <c r="A167">
        <v>4400</v>
      </c>
      <c r="B167">
        <v>18</v>
      </c>
      <c r="C167">
        <v>1</v>
      </c>
      <c r="D167">
        <v>187930.68004143599</v>
      </c>
    </row>
    <row r="168" spans="1:4" x14ac:dyDescent="0.25">
      <c r="A168">
        <v>4400</v>
      </c>
      <c r="B168">
        <v>18</v>
      </c>
      <c r="C168">
        <v>2</v>
      </c>
      <c r="D168">
        <v>678129.40996852296</v>
      </c>
    </row>
    <row r="169" spans="1:4" x14ac:dyDescent="0.25">
      <c r="A169">
        <v>4400</v>
      </c>
      <c r="B169">
        <v>18</v>
      </c>
      <c r="C169">
        <v>3</v>
      </c>
      <c r="D169">
        <v>175456.47184132101</v>
      </c>
    </row>
    <row r="170" spans="1:4" x14ac:dyDescent="0.25">
      <c r="A170">
        <v>4400</v>
      </c>
      <c r="B170">
        <v>19</v>
      </c>
      <c r="C170">
        <v>1</v>
      </c>
      <c r="D170">
        <v>169137.61203729201</v>
      </c>
    </row>
    <row r="171" spans="1:4" x14ac:dyDescent="0.25">
      <c r="A171">
        <v>4400</v>
      </c>
      <c r="B171">
        <v>19</v>
      </c>
      <c r="C171">
        <v>2</v>
      </c>
      <c r="D171">
        <v>610316.46897167095</v>
      </c>
    </row>
    <row r="172" spans="1:4" x14ac:dyDescent="0.25">
      <c r="A172">
        <v>4400</v>
      </c>
      <c r="B172">
        <v>19</v>
      </c>
      <c r="C172">
        <v>3</v>
      </c>
      <c r="D172">
        <v>157910.82465718899</v>
      </c>
    </row>
  </sheetData>
  <mergeCells count="2">
    <mergeCell ref="K3:N3"/>
    <mergeCell ref="K4:N4"/>
  </mergeCell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F2CFD-1BBB-4B63-BE43-EA0A067A1E9B}">
  <dimension ref="A1:BO647"/>
  <sheetViews>
    <sheetView topLeftCell="K1" workbookViewId="0">
      <selection activeCell="Z34" sqref="Z33:Z34"/>
    </sheetView>
  </sheetViews>
  <sheetFormatPr defaultRowHeight="15" x14ac:dyDescent="0.25"/>
  <cols>
    <col min="1" max="1" width="10.42578125" customWidth="1"/>
    <col min="2" max="2" width="11" customWidth="1"/>
    <col min="3" max="3" width="12.42578125" customWidth="1"/>
    <col min="4" max="4" width="10" customWidth="1"/>
    <col min="10" max="10" width="13.140625" customWidth="1"/>
    <col min="11" max="11" width="11.7109375" customWidth="1"/>
    <col min="12" max="13" width="13.85546875" customWidth="1"/>
    <col min="14" max="15" width="13.28515625" customWidth="1"/>
    <col min="16" max="16" width="17.5703125" bestFit="1" customWidth="1"/>
    <col min="17" max="17" width="16.28515625" bestFit="1" customWidth="1"/>
    <col min="18" max="18" width="10.5703125" bestFit="1" customWidth="1"/>
    <col min="19" max="19" width="8" bestFit="1" customWidth="1"/>
    <col min="20" max="20" width="12" bestFit="1" customWidth="1"/>
    <col min="21" max="21" width="5" bestFit="1" customWidth="1"/>
    <col min="22" max="25" width="12" bestFit="1" customWidth="1"/>
    <col min="31" max="32" width="13.28515625" bestFit="1" customWidth="1"/>
    <col min="33" max="33" width="14.42578125" customWidth="1"/>
    <col min="34" max="34" width="14.7109375" customWidth="1"/>
    <col min="35" max="35" width="13.42578125" customWidth="1"/>
    <col min="36" max="36" width="14.28515625" customWidth="1"/>
    <col min="50" max="50" width="8.85546875" bestFit="1" customWidth="1"/>
  </cols>
  <sheetData>
    <row r="1" spans="1:67" x14ac:dyDescent="0.25">
      <c r="A1" t="s">
        <v>157</v>
      </c>
      <c r="B1" t="s">
        <v>311</v>
      </c>
      <c r="C1" t="s">
        <v>314</v>
      </c>
      <c r="D1" t="s">
        <v>315</v>
      </c>
      <c r="E1" t="s">
        <v>316</v>
      </c>
      <c r="F1" t="s">
        <v>312</v>
      </c>
      <c r="G1" t="s">
        <v>313</v>
      </c>
      <c r="H1" t="s">
        <v>296</v>
      </c>
      <c r="I1" t="s">
        <v>161</v>
      </c>
      <c r="J1" t="s">
        <v>317</v>
      </c>
      <c r="K1" t="s">
        <v>156</v>
      </c>
      <c r="L1" t="s">
        <v>162</v>
      </c>
      <c r="M1" t="s">
        <v>89</v>
      </c>
      <c r="N1" t="s">
        <v>101</v>
      </c>
      <c r="BJ1" s="113"/>
    </row>
    <row r="2" spans="1:67" x14ac:dyDescent="0.25">
      <c r="A2">
        <v>4371</v>
      </c>
      <c r="B2">
        <v>0</v>
      </c>
      <c r="C2">
        <v>0</v>
      </c>
      <c r="D2">
        <v>0</v>
      </c>
      <c r="E2" t="s">
        <v>91</v>
      </c>
      <c r="F2">
        <v>1</v>
      </c>
      <c r="G2">
        <v>0</v>
      </c>
      <c r="H2">
        <v>1</v>
      </c>
      <c r="I2">
        <v>500</v>
      </c>
      <c r="J2" t="str">
        <f>E2&amp;"-"&amp;H2</f>
        <v>ina-1</v>
      </c>
      <c r="K2" s="85">
        <f>IF(E2="ina",0,VLOOKUP(J2,Densities!$N$3:$V$29,9,0))</f>
        <v>0</v>
      </c>
      <c r="L2" s="85">
        <f>VLOOKUP(J2,productionTab!$A$2:$H$55,8,0)</f>
        <v>10.676</v>
      </c>
      <c r="M2" s="85">
        <f>Table1[[#This Row],[Productivity]]*Table1[[#This Row],[Area]]</f>
        <v>5338</v>
      </c>
      <c r="N2" s="62">
        <f>L2*K2*I2</f>
        <v>0</v>
      </c>
      <c r="O2" s="62"/>
      <c r="P2" s="90" t="s">
        <v>157</v>
      </c>
      <c r="Q2" s="105">
        <v>4400</v>
      </c>
      <c r="AB2">
        <v>4371</v>
      </c>
      <c r="AC2" t="s">
        <v>122</v>
      </c>
      <c r="AE2" s="132" t="s">
        <v>320</v>
      </c>
      <c r="AF2" s="133"/>
      <c r="AG2" s="128" t="s">
        <v>321</v>
      </c>
      <c r="AH2" s="129"/>
      <c r="AI2" s="128" t="s">
        <v>323</v>
      </c>
      <c r="AJ2" s="129"/>
      <c r="AV2" t="s">
        <v>374</v>
      </c>
      <c r="AW2" t="s">
        <v>161</v>
      </c>
      <c r="AX2" s="109" t="s">
        <v>311</v>
      </c>
      <c r="AY2" s="109" t="s">
        <v>314</v>
      </c>
      <c r="AZ2" s="109" t="s">
        <v>315</v>
      </c>
      <c r="BA2" s="109" t="s">
        <v>316</v>
      </c>
      <c r="BB2" s="109" t="s">
        <v>312</v>
      </c>
      <c r="BC2" s="109" t="s">
        <v>313</v>
      </c>
      <c r="BD2" s="109" t="s">
        <v>296</v>
      </c>
      <c r="BG2" s="112" t="s">
        <v>157</v>
      </c>
      <c r="BH2" s="109" t="s">
        <v>311</v>
      </c>
      <c r="BI2" s="109" t="s">
        <v>314</v>
      </c>
      <c r="BJ2" s="109" t="s">
        <v>315</v>
      </c>
      <c r="BK2" s="109" t="s">
        <v>316</v>
      </c>
      <c r="BL2" s="109" t="s">
        <v>312</v>
      </c>
      <c r="BM2" s="109" t="s">
        <v>313</v>
      </c>
      <c r="BN2" s="109" t="s">
        <v>296</v>
      </c>
      <c r="BO2" s="109" t="s">
        <v>161</v>
      </c>
    </row>
    <row r="3" spans="1:67" ht="18.75" x14ac:dyDescent="0.3">
      <c r="A3">
        <v>4371</v>
      </c>
      <c r="B3">
        <v>0</v>
      </c>
      <c r="C3">
        <v>0</v>
      </c>
      <c r="D3">
        <v>0</v>
      </c>
      <c r="E3" t="s">
        <v>91</v>
      </c>
      <c r="F3">
        <v>10</v>
      </c>
      <c r="G3">
        <v>0</v>
      </c>
      <c r="H3">
        <v>4</v>
      </c>
      <c r="I3">
        <v>1400</v>
      </c>
      <c r="J3" t="str">
        <f t="shared" ref="J3:J66" si="0">E3&amp;"-"&amp;H3</f>
        <v>ina-4</v>
      </c>
      <c r="K3" s="85">
        <f>IF(E3="ina",0,VLOOKUP(J3,Densities!$N$3:$V$29,9,0))</f>
        <v>0</v>
      </c>
      <c r="L3" s="85">
        <f>VLOOKUP(J3,productionTab!$A$2:$H$55,8,0)</f>
        <v>144.3725</v>
      </c>
      <c r="M3" s="85">
        <f>Table1[[#This Row],[Productivity]]*Table1[[#This Row],[Area]]</f>
        <v>202121.5</v>
      </c>
      <c r="N3" s="62">
        <f t="shared" ref="N3:N66" si="1">L3*K3*I3</f>
        <v>0</v>
      </c>
      <c r="O3" s="62"/>
      <c r="AB3">
        <v>4373</v>
      </c>
      <c r="AC3" t="s">
        <v>123</v>
      </c>
      <c r="AE3" s="130" t="s">
        <v>319</v>
      </c>
      <c r="AF3" s="131"/>
      <c r="AG3" s="130" t="s">
        <v>319</v>
      </c>
      <c r="AH3" s="131"/>
      <c r="AI3" s="130" t="s">
        <v>319</v>
      </c>
      <c r="AJ3" s="131"/>
      <c r="AL3" s="126" t="s">
        <v>336</v>
      </c>
      <c r="AM3" s="126"/>
      <c r="AN3" s="126"/>
      <c r="AO3" s="126"/>
      <c r="AX3" t="s">
        <v>375</v>
      </c>
      <c r="BD3" t="s">
        <v>377</v>
      </c>
      <c r="BG3">
        <v>4400</v>
      </c>
      <c r="BH3">
        <f t="shared" ref="BH3:BH66" si="2">_xlfn.NUMBERVALUE(RIGHT(AX3,LEN(AX3)-1))</f>
        <v>0</v>
      </c>
      <c r="BI3">
        <v>0</v>
      </c>
      <c r="BJ3">
        <v>0</v>
      </c>
      <c r="BK3" t="s">
        <v>376</v>
      </c>
      <c r="BL3">
        <v>1</v>
      </c>
      <c r="BM3">
        <v>0</v>
      </c>
      <c r="BN3" s="96">
        <f t="shared" ref="BN3:BN66" si="3">_xlfn.NUMBERVALUE(LEFT(BD3,2))</f>
        <v>1</v>
      </c>
      <c r="BO3">
        <v>500</v>
      </c>
    </row>
    <row r="4" spans="1:67" x14ac:dyDescent="0.25">
      <c r="A4">
        <v>4371</v>
      </c>
      <c r="B4">
        <v>0</v>
      </c>
      <c r="C4">
        <v>0</v>
      </c>
      <c r="D4">
        <v>0</v>
      </c>
      <c r="E4" t="s">
        <v>91</v>
      </c>
      <c r="F4">
        <v>11</v>
      </c>
      <c r="G4">
        <v>0</v>
      </c>
      <c r="H4">
        <v>5</v>
      </c>
      <c r="I4">
        <v>750</v>
      </c>
      <c r="J4" t="str">
        <f t="shared" si="0"/>
        <v>ina-5</v>
      </c>
      <c r="K4" s="85">
        <f>IF(E4="ina",0,VLOOKUP(J4,Densities!$N$3:$V$29,9,0))</f>
        <v>0</v>
      </c>
      <c r="L4" s="85">
        <f>VLOOKUP(J4,productionTab!$A$2:$H$55,8,0)</f>
        <v>208.28399999999999</v>
      </c>
      <c r="M4" s="85">
        <f>Table1[[#This Row],[Productivity]]*Table1[[#This Row],[Area]]</f>
        <v>156213</v>
      </c>
      <c r="N4" s="62">
        <f t="shared" si="1"/>
        <v>0</v>
      </c>
      <c r="O4" s="62"/>
      <c r="P4" s="90" t="s">
        <v>435</v>
      </c>
      <c r="Q4" s="90" t="s">
        <v>309</v>
      </c>
      <c r="AE4" s="1">
        <v>4371</v>
      </c>
      <c r="AF4" s="1">
        <v>4373</v>
      </c>
      <c r="AG4" s="1">
        <v>4371</v>
      </c>
      <c r="AH4" s="1">
        <v>4373</v>
      </c>
      <c r="AI4" s="1">
        <v>4371</v>
      </c>
      <c r="AJ4" s="1">
        <v>4373</v>
      </c>
      <c r="AX4" t="s">
        <v>375</v>
      </c>
      <c r="BD4" t="s">
        <v>378</v>
      </c>
      <c r="BG4">
        <v>4400</v>
      </c>
      <c r="BH4">
        <f t="shared" si="2"/>
        <v>0</v>
      </c>
      <c r="BI4">
        <v>0</v>
      </c>
      <c r="BJ4">
        <v>0</v>
      </c>
      <c r="BK4" t="s">
        <v>376</v>
      </c>
      <c r="BL4">
        <v>10</v>
      </c>
      <c r="BM4">
        <v>0</v>
      </c>
      <c r="BN4" s="96">
        <f t="shared" si="3"/>
        <v>4</v>
      </c>
      <c r="BO4">
        <v>1400</v>
      </c>
    </row>
    <row r="5" spans="1:67" x14ac:dyDescent="0.25">
      <c r="A5">
        <v>4371</v>
      </c>
      <c r="B5">
        <v>0</v>
      </c>
      <c r="C5">
        <v>0</v>
      </c>
      <c r="D5">
        <v>0</v>
      </c>
      <c r="E5" t="s">
        <v>91</v>
      </c>
      <c r="F5">
        <v>12</v>
      </c>
      <c r="G5">
        <v>0</v>
      </c>
      <c r="H5">
        <v>6</v>
      </c>
      <c r="I5">
        <v>650</v>
      </c>
      <c r="J5" t="str">
        <f t="shared" si="0"/>
        <v>ina-6</v>
      </c>
      <c r="K5" s="85">
        <f>IF(E5="ina",0,VLOOKUP(J5,Densities!$N$3:$V$29,9,0))</f>
        <v>0</v>
      </c>
      <c r="L5" s="85">
        <f>VLOOKUP(J5,productionTab!$A$2:$H$55,8,0)</f>
        <v>269.08449999999999</v>
      </c>
      <c r="M5" s="85">
        <f>Table1[[#This Row],[Productivity]]*Table1[[#This Row],[Area]]</f>
        <v>174904.92499999999</v>
      </c>
      <c r="N5" s="62">
        <f t="shared" si="1"/>
        <v>0</v>
      </c>
      <c r="O5" s="62"/>
      <c r="P5" s="90" t="s">
        <v>308</v>
      </c>
      <c r="Q5">
        <v>6</v>
      </c>
      <c r="R5">
        <v>7</v>
      </c>
      <c r="S5">
        <v>8</v>
      </c>
      <c r="AE5" s="1" t="s">
        <v>122</v>
      </c>
      <c r="AF5" s="1" t="s">
        <v>322</v>
      </c>
      <c r="AG5" s="1" t="s">
        <v>122</v>
      </c>
      <c r="AH5" s="1" t="s">
        <v>322</v>
      </c>
      <c r="AI5" s="1" t="s">
        <v>122</v>
      </c>
      <c r="AJ5" s="1" t="s">
        <v>123</v>
      </c>
      <c r="AX5" t="s">
        <v>375</v>
      </c>
      <c r="BD5" t="s">
        <v>379</v>
      </c>
      <c r="BG5">
        <v>4400</v>
      </c>
      <c r="BH5">
        <f t="shared" si="2"/>
        <v>0</v>
      </c>
      <c r="BI5">
        <v>0</v>
      </c>
      <c r="BJ5">
        <v>0</v>
      </c>
      <c r="BK5" t="s">
        <v>376</v>
      </c>
      <c r="BL5">
        <v>11</v>
      </c>
      <c r="BM5">
        <v>0</v>
      </c>
      <c r="BN5" s="96">
        <f t="shared" si="3"/>
        <v>5</v>
      </c>
      <c r="BO5">
        <v>750</v>
      </c>
    </row>
    <row r="6" spans="1:67" x14ac:dyDescent="0.25">
      <c r="A6">
        <v>4371</v>
      </c>
      <c r="B6">
        <v>0</v>
      </c>
      <c r="C6">
        <v>0</v>
      </c>
      <c r="D6">
        <v>0</v>
      </c>
      <c r="E6" t="s">
        <v>91</v>
      </c>
      <c r="F6">
        <v>13</v>
      </c>
      <c r="G6">
        <v>0</v>
      </c>
      <c r="H6">
        <v>1</v>
      </c>
      <c r="I6">
        <v>2200</v>
      </c>
      <c r="J6" t="str">
        <f t="shared" si="0"/>
        <v>ina-1</v>
      </c>
      <c r="K6" s="85">
        <f>IF(E6="ina",0,VLOOKUP(J6,Densities!$N$3:$V$29,9,0))</f>
        <v>0</v>
      </c>
      <c r="L6" s="85">
        <f>VLOOKUP(J6,productionTab!$A$2:$H$55,8,0)</f>
        <v>10.676</v>
      </c>
      <c r="M6" s="85">
        <f>Table1[[#This Row],[Productivity]]*Table1[[#This Row],[Area]]</f>
        <v>23487.200000000001</v>
      </c>
      <c r="N6" s="62">
        <f t="shared" si="1"/>
        <v>0</v>
      </c>
      <c r="O6" s="62"/>
      <c r="P6" s="98">
        <v>1</v>
      </c>
      <c r="Q6" s="114">
        <v>536836.14070771611</v>
      </c>
      <c r="R6" s="91">
        <v>743102.48673093331</v>
      </c>
      <c r="S6" s="91"/>
      <c r="AD6">
        <v>1</v>
      </c>
      <c r="AE6" s="62">
        <f>SUMIFS(Table1[Production],Table1[idResult],AE$4,Table1[Period],$AD6)</f>
        <v>1379643.33</v>
      </c>
      <c r="AF6" s="62">
        <f>SUMIFS(Table1[Production],Table1[idResult],AF$4,Table1[Period],$AD6)</f>
        <v>1154170.1010830575</v>
      </c>
      <c r="AG6" s="62">
        <f>SUMIFS(Table1[Pulp],Table1[idResult],AG$4,Table1[Period],$AD6)</f>
        <v>287242.92501600005</v>
      </c>
      <c r="AH6" s="62">
        <f>SUMIFS(Table1[Pulp],Table1[idResult],AF$4,Table1[Period],$AD6)</f>
        <v>349228.21454235195</v>
      </c>
      <c r="AI6" s="29">
        <f>AG6/AE6</f>
        <v>0.20820085798262081</v>
      </c>
      <c r="AJ6" s="29">
        <f>AH6/AF6</f>
        <v>0.30257950211553825</v>
      </c>
      <c r="AX6" t="s">
        <v>375</v>
      </c>
      <c r="BD6" t="s">
        <v>380</v>
      </c>
      <c r="BG6">
        <v>4400</v>
      </c>
      <c r="BH6">
        <f t="shared" si="2"/>
        <v>0</v>
      </c>
      <c r="BI6">
        <v>0</v>
      </c>
      <c r="BJ6">
        <v>0</v>
      </c>
      <c r="BK6" t="s">
        <v>376</v>
      </c>
      <c r="BL6">
        <v>12</v>
      </c>
      <c r="BM6">
        <v>0</v>
      </c>
      <c r="BN6" s="96">
        <f t="shared" si="3"/>
        <v>6</v>
      </c>
      <c r="BO6">
        <v>650</v>
      </c>
    </row>
    <row r="7" spans="1:67" x14ac:dyDescent="0.25">
      <c r="A7">
        <v>4371</v>
      </c>
      <c r="B7">
        <v>0</v>
      </c>
      <c r="C7">
        <v>0</v>
      </c>
      <c r="D7">
        <v>0</v>
      </c>
      <c r="E7" t="s">
        <v>91</v>
      </c>
      <c r="F7">
        <v>14</v>
      </c>
      <c r="G7">
        <v>0</v>
      </c>
      <c r="H7">
        <v>2</v>
      </c>
      <c r="I7">
        <v>1900</v>
      </c>
      <c r="J7" t="str">
        <f t="shared" si="0"/>
        <v>ina-2</v>
      </c>
      <c r="K7" s="85">
        <f>IF(E7="ina",0,VLOOKUP(J7,Densities!$N$3:$V$29,9,0))</f>
        <v>0</v>
      </c>
      <c r="L7" s="85">
        <f>VLOOKUP(J7,productionTab!$A$2:$H$55,8,0)</f>
        <v>35.334499999999998</v>
      </c>
      <c r="M7" s="85">
        <f>Table1[[#This Row],[Productivity]]*Table1[[#This Row],[Area]]</f>
        <v>67135.55</v>
      </c>
      <c r="N7" s="62">
        <f t="shared" si="1"/>
        <v>0</v>
      </c>
      <c r="O7" s="62"/>
      <c r="P7" s="98">
        <v>2</v>
      </c>
      <c r="Q7" s="114">
        <v>1076191.2013131487</v>
      </c>
      <c r="R7" s="91">
        <v>168525.25000000774</v>
      </c>
      <c r="S7" s="91"/>
      <c r="AD7">
        <v>2</v>
      </c>
      <c r="AE7" s="62">
        <f>SUMIFS(Table1[Production],Table1[idResult],AE$4,Table1[Period],$AD7)</f>
        <v>1219050.4417115599</v>
      </c>
      <c r="AF7" s="62">
        <f>SUMIFS(Table1[Production],Table1[idResult],AF$4,Table1[Period],$AD7)</f>
        <v>1101587.3774879812</v>
      </c>
      <c r="AG7" s="62">
        <f>SUMIFS(Table1[Pulp],Table1[idResult],AG$4,Table1[Period],$AD7)</f>
        <v>276639.8851481399</v>
      </c>
      <c r="AH7" s="62">
        <f>SUMIFS(Table1[Pulp],Table1[idResult],AF$4,Table1[Period],$AD7)</f>
        <v>294300.37214567343</v>
      </c>
      <c r="AI7" s="29">
        <f t="shared" ref="AI7:AI24" si="4">AG7/AE7</f>
        <v>0.22693063033530797</v>
      </c>
      <c r="AJ7" s="29">
        <f t="shared" ref="AJ7:AJ24" si="5">AH7/AF7</f>
        <v>0.26716026178221564</v>
      </c>
      <c r="AX7" t="s">
        <v>375</v>
      </c>
      <c r="BD7" t="s">
        <v>377</v>
      </c>
      <c r="BG7">
        <v>4400</v>
      </c>
      <c r="BH7">
        <f t="shared" si="2"/>
        <v>0</v>
      </c>
      <c r="BI7">
        <v>0</v>
      </c>
      <c r="BJ7">
        <v>0</v>
      </c>
      <c r="BK7" t="s">
        <v>376</v>
      </c>
      <c r="BL7">
        <v>13</v>
      </c>
      <c r="BM7">
        <v>0</v>
      </c>
      <c r="BN7" s="96">
        <f t="shared" si="3"/>
        <v>1</v>
      </c>
      <c r="BO7">
        <v>2200</v>
      </c>
    </row>
    <row r="8" spans="1:67" x14ac:dyDescent="0.25">
      <c r="A8">
        <v>4371</v>
      </c>
      <c r="B8">
        <v>0</v>
      </c>
      <c r="C8">
        <v>0</v>
      </c>
      <c r="D8">
        <v>0</v>
      </c>
      <c r="E8" t="s">
        <v>91</v>
      </c>
      <c r="F8">
        <v>15</v>
      </c>
      <c r="G8">
        <v>0</v>
      </c>
      <c r="H8">
        <v>3</v>
      </c>
      <c r="I8">
        <v>1900</v>
      </c>
      <c r="J8" t="str">
        <f t="shared" si="0"/>
        <v>ina-3</v>
      </c>
      <c r="K8" s="85">
        <f>IF(E8="ina",0,VLOOKUP(J8,Densities!$N$3:$V$29,9,0))</f>
        <v>0</v>
      </c>
      <c r="L8" s="85">
        <f>VLOOKUP(J8,productionTab!$A$2:$H$55,8,0)</f>
        <v>75.114500000000007</v>
      </c>
      <c r="M8" s="85">
        <f>Table1[[#This Row],[Productivity]]*Table1[[#This Row],[Area]]</f>
        <v>142717.55000000002</v>
      </c>
      <c r="N8" s="62">
        <f t="shared" si="1"/>
        <v>0</v>
      </c>
      <c r="O8" s="62"/>
      <c r="P8" s="98">
        <v>3</v>
      </c>
      <c r="Q8" s="114">
        <v>1042920.5786217247</v>
      </c>
      <c r="R8" s="91">
        <v>227931.93078505859</v>
      </c>
      <c r="S8" s="91"/>
      <c r="AD8">
        <v>3</v>
      </c>
      <c r="AE8" s="62">
        <f>SUMIFS(Table1[Production],Table1[idResult],AE$4,Table1[Period],$AD8)</f>
        <v>1179124.4080232701</v>
      </c>
      <c r="AF8" s="62">
        <f>SUMIFS(Table1[Production],Table1[idResult],AF$4,Table1[Period],$AD8)</f>
        <v>1050092.3522678902</v>
      </c>
      <c r="AG8" s="62">
        <f>SUMIFS(Table1[Pulp],Table1[idResult],AG$4,Table1[Period],$AD8)</f>
        <v>273592.75971382763</v>
      </c>
      <c r="AH8" s="62">
        <f>SUMIFS(Table1[Pulp],Table1[idResult],AF$4,Table1[Period],$AD8)</f>
        <v>283646.24295055086</v>
      </c>
      <c r="AI8" s="29">
        <f t="shared" si="4"/>
        <v>0.23203044382101221</v>
      </c>
      <c r="AJ8" s="29">
        <f t="shared" si="5"/>
        <v>0.2701155211138892</v>
      </c>
      <c r="AX8" t="s">
        <v>375</v>
      </c>
      <c r="BD8" t="s">
        <v>381</v>
      </c>
      <c r="BG8">
        <v>4400</v>
      </c>
      <c r="BH8">
        <f t="shared" si="2"/>
        <v>0</v>
      </c>
      <c r="BI8">
        <v>0</v>
      </c>
      <c r="BJ8">
        <v>0</v>
      </c>
      <c r="BK8" t="s">
        <v>376</v>
      </c>
      <c r="BL8">
        <v>14</v>
      </c>
      <c r="BM8">
        <v>0</v>
      </c>
      <c r="BN8" s="96">
        <f t="shared" si="3"/>
        <v>2</v>
      </c>
      <c r="BO8">
        <v>1900</v>
      </c>
    </row>
    <row r="9" spans="1:67" x14ac:dyDescent="0.25">
      <c r="A9">
        <v>4371</v>
      </c>
      <c r="B9">
        <v>0</v>
      </c>
      <c r="C9">
        <v>0</v>
      </c>
      <c r="D9">
        <v>0</v>
      </c>
      <c r="E9" t="s">
        <v>91</v>
      </c>
      <c r="F9">
        <v>16</v>
      </c>
      <c r="G9">
        <v>0</v>
      </c>
      <c r="H9">
        <v>4</v>
      </c>
      <c r="I9">
        <v>1800</v>
      </c>
      <c r="J9" t="str">
        <f t="shared" si="0"/>
        <v>ina-4</v>
      </c>
      <c r="K9" s="85">
        <f>IF(E9="ina",0,VLOOKUP(J9,Densities!$N$3:$V$29,9,0))</f>
        <v>0</v>
      </c>
      <c r="L9" s="85">
        <f>VLOOKUP(J9,productionTab!$A$2:$H$55,8,0)</f>
        <v>144.3725</v>
      </c>
      <c r="M9" s="85">
        <f>Table1[[#This Row],[Productivity]]*Table1[[#This Row],[Area]]</f>
        <v>259870.5</v>
      </c>
      <c r="N9" s="62">
        <f t="shared" si="1"/>
        <v>0</v>
      </c>
      <c r="O9" s="62"/>
      <c r="P9" s="98">
        <v>4</v>
      </c>
      <c r="Q9" s="114">
        <v>657273.302225149</v>
      </c>
      <c r="R9" s="91">
        <v>498304.56228581403</v>
      </c>
      <c r="S9" s="91"/>
      <c r="AD9">
        <v>4</v>
      </c>
      <c r="AE9" s="62">
        <f>SUMIFS(Table1[Production],Table1[idResult],AE$4,Table1[Period],$AD9)</f>
        <v>1061074.014862706</v>
      </c>
      <c r="AF9" s="62">
        <f>SUMIFS(Table1[Production],Table1[idResult],AF$4,Table1[Period],$AD9)</f>
        <v>1007053.6333366428</v>
      </c>
      <c r="AG9" s="62">
        <f>SUMIFS(Table1[Pulp],Table1[idResult],AG$4,Table1[Period],$AD9)</f>
        <v>255395.97257611217</v>
      </c>
      <c r="AH9" s="62">
        <f>SUMIFS(Table1[Pulp],Table1[idResult],AF$4,Table1[Period],$AD9)</f>
        <v>276428.06209445238</v>
      </c>
      <c r="AI9" s="29">
        <f t="shared" si="4"/>
        <v>0.24069571867628692</v>
      </c>
      <c r="AJ9" s="29">
        <f t="shared" si="5"/>
        <v>0.27449189689984138</v>
      </c>
      <c r="AX9" t="s">
        <v>375</v>
      </c>
      <c r="BD9" t="s">
        <v>382</v>
      </c>
      <c r="BG9">
        <v>4400</v>
      </c>
      <c r="BH9">
        <f t="shared" si="2"/>
        <v>0</v>
      </c>
      <c r="BI9">
        <v>0</v>
      </c>
      <c r="BJ9">
        <v>0</v>
      </c>
      <c r="BK9" t="s">
        <v>376</v>
      </c>
      <c r="BL9">
        <v>15</v>
      </c>
      <c r="BM9">
        <v>0</v>
      </c>
      <c r="BN9" s="96">
        <f t="shared" si="3"/>
        <v>3</v>
      </c>
      <c r="BO9">
        <v>1900</v>
      </c>
    </row>
    <row r="10" spans="1:67" x14ac:dyDescent="0.25">
      <c r="A10">
        <v>4371</v>
      </c>
      <c r="B10">
        <v>0</v>
      </c>
      <c r="C10">
        <v>0</v>
      </c>
      <c r="D10">
        <v>0</v>
      </c>
      <c r="E10" t="s">
        <v>91</v>
      </c>
      <c r="F10">
        <v>17</v>
      </c>
      <c r="G10">
        <v>0</v>
      </c>
      <c r="H10">
        <v>5</v>
      </c>
      <c r="I10">
        <v>900</v>
      </c>
      <c r="J10" t="str">
        <f t="shared" si="0"/>
        <v>ina-5</v>
      </c>
      <c r="K10" s="85">
        <f>IF(E10="ina",0,VLOOKUP(J10,Densities!$N$3:$V$29,9,0))</f>
        <v>0</v>
      </c>
      <c r="L10" s="85">
        <f>VLOOKUP(J10,productionTab!$A$2:$H$55,8,0)</f>
        <v>208.28399999999999</v>
      </c>
      <c r="M10" s="85">
        <f>Table1[[#This Row],[Productivity]]*Table1[[#This Row],[Area]]</f>
        <v>187455.6</v>
      </c>
      <c r="N10" s="62">
        <f t="shared" si="1"/>
        <v>0</v>
      </c>
      <c r="O10" s="62"/>
      <c r="P10" s="98">
        <v>5</v>
      </c>
      <c r="Q10" s="114">
        <v>428795.06721962371</v>
      </c>
      <c r="R10" s="91">
        <v>609513.03673338518</v>
      </c>
      <c r="S10" s="91"/>
      <c r="AD10">
        <v>5</v>
      </c>
      <c r="AE10" s="62">
        <f>SUMIFS(Table1[Production],Table1[idResult],AE$4,Table1[Period],$AD10)</f>
        <v>961522.573122425</v>
      </c>
      <c r="AF10" s="62">
        <f>SUMIFS(Table1[Production],Table1[idResult],AF$4,Table1[Period],$AD10)</f>
        <v>993368.48533962062</v>
      </c>
      <c r="AG10" s="62">
        <f>SUMIFS(Table1[Pulp],Table1[idResult],AG$4,Table1[Period],$AD10)</f>
        <v>237407.0138612233</v>
      </c>
      <c r="AH10" s="62">
        <f>SUMIFS(Table1[Pulp],Table1[idResult],AF$4,Table1[Period],$AD10)</f>
        <v>279555.17208872183</v>
      </c>
      <c r="AI10" s="29">
        <f t="shared" si="4"/>
        <v>0.24690737430144102</v>
      </c>
      <c r="AJ10" s="29">
        <f t="shared" si="5"/>
        <v>0.28142142237695944</v>
      </c>
      <c r="AX10" t="s">
        <v>375</v>
      </c>
      <c r="BD10" t="s">
        <v>378</v>
      </c>
      <c r="BG10">
        <v>4400</v>
      </c>
      <c r="BH10">
        <f t="shared" si="2"/>
        <v>0</v>
      </c>
      <c r="BI10">
        <v>0</v>
      </c>
      <c r="BJ10">
        <v>0</v>
      </c>
      <c r="BK10" t="s">
        <v>376</v>
      </c>
      <c r="BL10">
        <v>16</v>
      </c>
      <c r="BM10">
        <v>0</v>
      </c>
      <c r="BN10" s="96">
        <f t="shared" si="3"/>
        <v>4</v>
      </c>
      <c r="BO10">
        <v>1800</v>
      </c>
    </row>
    <row r="11" spans="1:67" x14ac:dyDescent="0.25">
      <c r="A11">
        <v>4371</v>
      </c>
      <c r="B11">
        <v>0</v>
      </c>
      <c r="C11">
        <v>0</v>
      </c>
      <c r="D11">
        <v>0</v>
      </c>
      <c r="E11" t="s">
        <v>91</v>
      </c>
      <c r="F11">
        <v>18</v>
      </c>
      <c r="G11">
        <v>0</v>
      </c>
      <c r="H11">
        <v>6</v>
      </c>
      <c r="I11">
        <v>800</v>
      </c>
      <c r="J11" t="str">
        <f t="shared" si="0"/>
        <v>ina-6</v>
      </c>
      <c r="K11" s="85">
        <f>IF(E11="ina",0,VLOOKUP(J11,Densities!$N$3:$V$29,9,0))</f>
        <v>0</v>
      </c>
      <c r="L11" s="85">
        <f>VLOOKUP(J11,productionTab!$A$2:$H$55,8,0)</f>
        <v>269.08449999999999</v>
      </c>
      <c r="M11" s="85">
        <f>Table1[[#This Row],[Productivity]]*Table1[[#This Row],[Area]]</f>
        <v>215267.6</v>
      </c>
      <c r="N11" s="62">
        <f t="shared" si="1"/>
        <v>0</v>
      </c>
      <c r="O11" s="62"/>
      <c r="P11" s="98">
        <v>6</v>
      </c>
      <c r="Q11" s="114"/>
      <c r="R11" s="91">
        <v>883363.88184549718</v>
      </c>
      <c r="S11" s="91">
        <v>78706.693114755224</v>
      </c>
      <c r="AD11">
        <v>6</v>
      </c>
      <c r="AE11" s="62">
        <f>SUMIFS(Table1[Production],Table1[idResult],AE$4,Table1[Period],$AD11)</f>
        <v>1027900.4246399913</v>
      </c>
      <c r="AF11" s="62">
        <f>SUMIFS(Table1[Production],Table1[idResult],AF$4,Table1[Period],$AD11)</f>
        <v>998949.83272135234</v>
      </c>
      <c r="AG11" s="62">
        <f>SUMIFS(Table1[Pulp],Table1[idResult],AG$4,Table1[Period],$AD11)</f>
        <v>252256.95084465216</v>
      </c>
      <c r="AH11" s="62">
        <f>SUMIFS(Table1[Pulp],Table1[idResult],AF$4,Table1[Period],$AD11)</f>
        <v>286850.30842414568</v>
      </c>
      <c r="AI11" s="29">
        <f t="shared" si="4"/>
        <v>0.24540991014086008</v>
      </c>
      <c r="AJ11" s="29">
        <f t="shared" si="5"/>
        <v>0.28715186591773512</v>
      </c>
      <c r="AX11" t="s">
        <v>375</v>
      </c>
      <c r="BD11" t="s">
        <v>379</v>
      </c>
      <c r="BG11">
        <v>4400</v>
      </c>
      <c r="BH11">
        <f t="shared" si="2"/>
        <v>0</v>
      </c>
      <c r="BI11">
        <v>0</v>
      </c>
      <c r="BJ11">
        <v>0</v>
      </c>
      <c r="BK11" t="s">
        <v>376</v>
      </c>
      <c r="BL11">
        <v>17</v>
      </c>
      <c r="BM11">
        <v>0</v>
      </c>
      <c r="BN11" s="96">
        <f t="shared" si="3"/>
        <v>5</v>
      </c>
      <c r="BO11">
        <v>900</v>
      </c>
    </row>
    <row r="12" spans="1:67" x14ac:dyDescent="0.25">
      <c r="A12">
        <v>4371</v>
      </c>
      <c r="B12">
        <v>0</v>
      </c>
      <c r="C12">
        <v>0</v>
      </c>
      <c r="D12">
        <v>0</v>
      </c>
      <c r="E12" t="s">
        <v>91</v>
      </c>
      <c r="F12">
        <v>2</v>
      </c>
      <c r="G12">
        <v>0</v>
      </c>
      <c r="H12">
        <v>2</v>
      </c>
      <c r="I12">
        <v>1000</v>
      </c>
      <c r="J12" t="str">
        <f t="shared" si="0"/>
        <v>ina-2</v>
      </c>
      <c r="K12" s="85">
        <f>IF(E12="ina",0,VLOOKUP(J12,Densities!$N$3:$V$29,9,0))</f>
        <v>0</v>
      </c>
      <c r="L12" s="85">
        <f>VLOOKUP(J12,productionTab!$A$2:$H$55,8,0)</f>
        <v>35.334499999999998</v>
      </c>
      <c r="M12" s="85">
        <f>Table1[[#This Row],[Productivity]]*Table1[[#This Row],[Area]]</f>
        <v>35334.5</v>
      </c>
      <c r="N12" s="62">
        <f t="shared" si="1"/>
        <v>0</v>
      </c>
      <c r="O12" s="62"/>
      <c r="P12" s="98">
        <v>7</v>
      </c>
      <c r="Q12" s="114">
        <v>1111336.1624339046</v>
      </c>
      <c r="R12" s="91"/>
      <c r="S12" s="91"/>
      <c r="AD12">
        <v>7</v>
      </c>
      <c r="AE12" s="62">
        <f>SUMIFS(Table1[Production],Table1[idResult],AE$4,Table1[Period],$AD12)</f>
        <v>1132122.0362878544</v>
      </c>
      <c r="AF12" s="62">
        <f>SUMIFS(Table1[Production],Table1[idResult],AF$4,Table1[Period],$AD12)</f>
        <v>1073990.9548343269</v>
      </c>
      <c r="AG12" s="62">
        <f>SUMIFS(Table1[Pulp],Table1[idResult],AG$4,Table1[Period],$AD12)</f>
        <v>261569.63242499775</v>
      </c>
      <c r="AH12" s="62">
        <f>SUMIFS(Table1[Pulp],Table1[idResult],AF$4,Table1[Period],$AD12)</f>
        <v>303894.50547390833</v>
      </c>
      <c r="AI12" s="29">
        <f t="shared" si="4"/>
        <v>0.23104367200789191</v>
      </c>
      <c r="AJ12" s="29">
        <f t="shared" si="5"/>
        <v>0.28295816096587789</v>
      </c>
      <c r="AX12" t="s">
        <v>375</v>
      </c>
      <c r="BD12" t="s">
        <v>380</v>
      </c>
      <c r="BG12">
        <v>4400</v>
      </c>
      <c r="BH12">
        <f t="shared" si="2"/>
        <v>0</v>
      </c>
      <c r="BI12">
        <v>0</v>
      </c>
      <c r="BJ12">
        <v>0</v>
      </c>
      <c r="BK12" t="s">
        <v>376</v>
      </c>
      <c r="BL12">
        <v>18</v>
      </c>
      <c r="BM12">
        <v>0</v>
      </c>
      <c r="BN12" s="96">
        <f t="shared" si="3"/>
        <v>6</v>
      </c>
      <c r="BO12">
        <v>800</v>
      </c>
    </row>
    <row r="13" spans="1:67" x14ac:dyDescent="0.25">
      <c r="A13">
        <v>4371</v>
      </c>
      <c r="B13">
        <v>0</v>
      </c>
      <c r="C13">
        <v>0</v>
      </c>
      <c r="D13">
        <v>0</v>
      </c>
      <c r="E13" t="s">
        <v>91</v>
      </c>
      <c r="F13">
        <v>3</v>
      </c>
      <c r="G13">
        <v>0</v>
      </c>
      <c r="H13">
        <v>3</v>
      </c>
      <c r="I13">
        <v>1100</v>
      </c>
      <c r="J13" t="str">
        <f t="shared" si="0"/>
        <v>ina-3</v>
      </c>
      <c r="K13" s="85">
        <f>IF(E13="ina",0,VLOOKUP(J13,Densities!$N$3:$V$29,9,0))</f>
        <v>0</v>
      </c>
      <c r="L13" s="85">
        <f>VLOOKUP(J13,productionTab!$A$2:$H$55,8,0)</f>
        <v>75.114500000000007</v>
      </c>
      <c r="M13" s="85">
        <f>Table1[[#This Row],[Productivity]]*Table1[[#This Row],[Area]]</f>
        <v>82625.950000000012</v>
      </c>
      <c r="N13" s="62">
        <f t="shared" si="1"/>
        <v>0</v>
      </c>
      <c r="O13" s="62"/>
      <c r="P13" s="98">
        <v>8</v>
      </c>
      <c r="Q13" s="114">
        <v>1008094.0258825227</v>
      </c>
      <c r="R13" s="91">
        <v>111724.71050829253</v>
      </c>
      <c r="S13" s="91"/>
      <c r="AD13">
        <v>8</v>
      </c>
      <c r="AE13" s="62">
        <f>SUMIFS(Table1[Production],Table1[idResult],AE$4,Table1[Period],$AD13)</f>
        <v>1268513.6009593424</v>
      </c>
      <c r="AF13" s="62">
        <f>SUMIFS(Table1[Production],Table1[idResult],AF$4,Table1[Period],$AD13)</f>
        <v>1146679.0215217604</v>
      </c>
      <c r="AG13" s="62">
        <f>SUMIFS(Table1[Pulp],Table1[idResult],AG$4,Table1[Period],$AD13)</f>
        <v>287793.31537344615</v>
      </c>
      <c r="AH13" s="62">
        <f>SUMIFS(Table1[Pulp],Table1[idResult],AF$4,Table1[Period],$AD13)</f>
        <v>313306.64567822375</v>
      </c>
      <c r="AI13" s="29">
        <f t="shared" si="4"/>
        <v>0.22687444198926671</v>
      </c>
      <c r="AJ13" s="29">
        <f t="shared" si="5"/>
        <v>0.27322959590072016</v>
      </c>
      <c r="AX13" t="s">
        <v>375</v>
      </c>
      <c r="BD13" t="s">
        <v>381</v>
      </c>
      <c r="BG13">
        <v>4400</v>
      </c>
      <c r="BH13">
        <f t="shared" si="2"/>
        <v>0</v>
      </c>
      <c r="BI13">
        <v>0</v>
      </c>
      <c r="BJ13">
        <v>0</v>
      </c>
      <c r="BK13" t="s">
        <v>376</v>
      </c>
      <c r="BL13">
        <v>2</v>
      </c>
      <c r="BM13">
        <v>0</v>
      </c>
      <c r="BN13" s="96">
        <f t="shared" si="3"/>
        <v>2</v>
      </c>
      <c r="BO13">
        <v>1000</v>
      </c>
    </row>
    <row r="14" spans="1:67" x14ac:dyDescent="0.25">
      <c r="A14">
        <v>4371</v>
      </c>
      <c r="B14">
        <v>0</v>
      </c>
      <c r="C14">
        <v>0</v>
      </c>
      <c r="D14">
        <v>0</v>
      </c>
      <c r="E14" t="s">
        <v>91</v>
      </c>
      <c r="F14">
        <v>4</v>
      </c>
      <c r="G14">
        <v>0</v>
      </c>
      <c r="H14">
        <v>4</v>
      </c>
      <c r="I14">
        <v>1000</v>
      </c>
      <c r="J14" t="str">
        <f t="shared" si="0"/>
        <v>ina-4</v>
      </c>
      <c r="K14" s="85">
        <f>IF(E14="ina",0,VLOOKUP(J14,Densities!$N$3:$V$29,9,0))</f>
        <v>0</v>
      </c>
      <c r="L14" s="85">
        <f>VLOOKUP(J14,productionTab!$A$2:$H$55,8,0)</f>
        <v>144.3725</v>
      </c>
      <c r="M14" s="85">
        <f>Table1[[#This Row],[Productivity]]*Table1[[#This Row],[Area]]</f>
        <v>144372.5</v>
      </c>
      <c r="N14" s="62">
        <f t="shared" si="1"/>
        <v>0</v>
      </c>
      <c r="O14" s="62"/>
      <c r="P14" s="98">
        <v>9</v>
      </c>
      <c r="Q14" s="114">
        <v>994893.68077755417</v>
      </c>
      <c r="R14" s="91">
        <v>228145.04209738312</v>
      </c>
      <c r="S14" s="91"/>
      <c r="AD14">
        <v>9</v>
      </c>
      <c r="AE14" s="62">
        <f>SUMIFS(Table1[Production],Table1[idResult],AE$4,Table1[Period],$AD14)</f>
        <v>1143593.929074415</v>
      </c>
      <c r="AF14" s="62">
        <f>SUMIFS(Table1[Production],Table1[idResult],AF$4,Table1[Period],$AD14)</f>
        <v>1198126.595706532</v>
      </c>
      <c r="AG14" s="62">
        <f>SUMIFS(Table1[Pulp],Table1[idResult],AG$4,Table1[Period],$AD14)</f>
        <v>258875.73105793347</v>
      </c>
      <c r="AH14" s="62">
        <f>SUMIFS(Table1[Pulp],Table1[idResult],AF$4,Table1[Period],$AD14)</f>
        <v>330656.30121520534</v>
      </c>
      <c r="AI14" s="29">
        <f t="shared" si="4"/>
        <v>0.22637032645622598</v>
      </c>
      <c r="AJ14" s="29">
        <f t="shared" si="5"/>
        <v>0.27597776595570706</v>
      </c>
      <c r="AX14" t="s">
        <v>375</v>
      </c>
      <c r="BD14" t="s">
        <v>382</v>
      </c>
      <c r="BG14">
        <v>4400</v>
      </c>
      <c r="BH14">
        <f t="shared" si="2"/>
        <v>0</v>
      </c>
      <c r="BI14">
        <v>0</v>
      </c>
      <c r="BJ14">
        <v>0</v>
      </c>
      <c r="BK14" t="s">
        <v>376</v>
      </c>
      <c r="BL14">
        <v>3</v>
      </c>
      <c r="BM14">
        <v>0</v>
      </c>
      <c r="BN14" s="96">
        <f t="shared" si="3"/>
        <v>3</v>
      </c>
      <c r="BO14">
        <v>1100</v>
      </c>
    </row>
    <row r="15" spans="1:67" x14ac:dyDescent="0.25">
      <c r="A15">
        <v>4371</v>
      </c>
      <c r="B15">
        <v>0</v>
      </c>
      <c r="C15">
        <v>0</v>
      </c>
      <c r="D15">
        <v>0</v>
      </c>
      <c r="E15" t="s">
        <v>91</v>
      </c>
      <c r="F15">
        <v>5</v>
      </c>
      <c r="G15">
        <v>0</v>
      </c>
      <c r="H15">
        <v>5</v>
      </c>
      <c r="I15">
        <v>500</v>
      </c>
      <c r="J15" t="str">
        <f t="shared" si="0"/>
        <v>ina-5</v>
      </c>
      <c r="K15" s="85">
        <f>IF(E15="ina",0,VLOOKUP(J15,Densities!$N$3:$V$29,9,0))</f>
        <v>0</v>
      </c>
      <c r="L15" s="85">
        <f>VLOOKUP(J15,productionTab!$A$2:$H$55,8,0)</f>
        <v>208.28399999999999</v>
      </c>
      <c r="M15" s="85">
        <f>Table1[[#This Row],[Productivity]]*Table1[[#This Row],[Area]]</f>
        <v>104142</v>
      </c>
      <c r="N15" s="62">
        <f t="shared" si="1"/>
        <v>0</v>
      </c>
      <c r="O15" s="62"/>
      <c r="P15" s="98">
        <v>10</v>
      </c>
      <c r="Q15" s="114">
        <v>885694.01902623347</v>
      </c>
      <c r="R15" s="91">
        <v>256564.16896630143</v>
      </c>
      <c r="S15" s="91"/>
      <c r="AD15">
        <v>10</v>
      </c>
      <c r="AE15" s="62">
        <f>SUMIFS(Table1[Production],Table1[idResult],AE$4,Table1[Period],$AD15)</f>
        <v>1084293.4621195132</v>
      </c>
      <c r="AF15" s="62">
        <f>SUMIFS(Table1[Production],Table1[idResult],AF$4,Table1[Period],$AD15)</f>
        <v>1076134.1186924132</v>
      </c>
      <c r="AG15" s="62">
        <f>SUMIFS(Table1[Pulp],Table1[idResult],AG$4,Table1[Period],$AD15)</f>
        <v>252562.3785187701</v>
      </c>
      <c r="AH15" s="62">
        <f>SUMIFS(Table1[Pulp],Table1[idResult],AF$4,Table1[Period],$AD15)</f>
        <v>296227.50413300487</v>
      </c>
      <c r="AI15" s="29">
        <f t="shared" si="4"/>
        <v>0.23292806545663017</v>
      </c>
      <c r="AJ15" s="29">
        <f t="shared" si="5"/>
        <v>0.27527006066208953</v>
      </c>
      <c r="AX15" t="s">
        <v>375</v>
      </c>
      <c r="BD15" t="s">
        <v>378</v>
      </c>
      <c r="BG15">
        <v>4400</v>
      </c>
      <c r="BH15">
        <f t="shared" si="2"/>
        <v>0</v>
      </c>
      <c r="BI15">
        <v>0</v>
      </c>
      <c r="BJ15">
        <v>0</v>
      </c>
      <c r="BK15" t="s">
        <v>376</v>
      </c>
      <c r="BL15">
        <v>4</v>
      </c>
      <c r="BM15">
        <v>0</v>
      </c>
      <c r="BN15" s="96">
        <f t="shared" si="3"/>
        <v>4</v>
      </c>
      <c r="BO15">
        <v>1000</v>
      </c>
    </row>
    <row r="16" spans="1:67" x14ac:dyDescent="0.25">
      <c r="A16">
        <v>4371</v>
      </c>
      <c r="B16">
        <v>0</v>
      </c>
      <c r="C16">
        <v>0</v>
      </c>
      <c r="D16">
        <v>0</v>
      </c>
      <c r="E16" t="s">
        <v>91</v>
      </c>
      <c r="F16">
        <v>6</v>
      </c>
      <c r="G16">
        <v>0</v>
      </c>
      <c r="H16">
        <v>6</v>
      </c>
      <c r="I16">
        <v>800</v>
      </c>
      <c r="J16" t="str">
        <f t="shared" si="0"/>
        <v>ina-6</v>
      </c>
      <c r="K16" s="85">
        <f>IF(E16="ina",0,VLOOKUP(J16,Densities!$N$3:$V$29,9,0))</f>
        <v>0</v>
      </c>
      <c r="L16" s="85">
        <f>VLOOKUP(J16,productionTab!$A$2:$H$55,8,0)</f>
        <v>269.08449999999999</v>
      </c>
      <c r="M16" s="85">
        <f>Table1[[#This Row],[Productivity]]*Table1[[#This Row],[Area]]</f>
        <v>215267.6</v>
      </c>
      <c r="N16" s="62">
        <f t="shared" si="1"/>
        <v>0</v>
      </c>
      <c r="O16" s="62"/>
      <c r="P16" s="98">
        <v>11</v>
      </c>
      <c r="Q16" s="114">
        <v>797114.03819830611</v>
      </c>
      <c r="R16" s="91">
        <v>230727.20948759271</v>
      </c>
      <c r="S16" s="91"/>
      <c r="AD16">
        <v>11</v>
      </c>
      <c r="AE16" s="62">
        <f>SUMIFS(Table1[Production],Table1[idResult],AE$4,Table1[Period],$AD16)</f>
        <v>1058755.9565736644</v>
      </c>
      <c r="AF16" s="62">
        <f>SUMIFS(Table1[Production],Table1[idResult],AF$4,Table1[Period],$AD16)</f>
        <v>970095.54641014792</v>
      </c>
      <c r="AG16" s="62">
        <f>SUMIFS(Table1[Pulp],Table1[idResult],AG$4,Table1[Period],$AD16)</f>
        <v>240707.28095064475</v>
      </c>
      <c r="AH16" s="62">
        <f>SUMIFS(Table1[Pulp],Table1[idResult],AF$4,Table1[Period],$AD16)</f>
        <v>266284.53865515627</v>
      </c>
      <c r="AI16" s="29">
        <f t="shared" si="4"/>
        <v>0.22734916338002883</v>
      </c>
      <c r="AJ16" s="29">
        <f t="shared" si="5"/>
        <v>0.27449310497357288</v>
      </c>
      <c r="AX16" t="s">
        <v>375</v>
      </c>
      <c r="BD16" t="s">
        <v>379</v>
      </c>
      <c r="BG16">
        <v>4400</v>
      </c>
      <c r="BH16">
        <f t="shared" si="2"/>
        <v>0</v>
      </c>
      <c r="BI16">
        <v>0</v>
      </c>
      <c r="BJ16">
        <v>0</v>
      </c>
      <c r="BK16" t="s">
        <v>376</v>
      </c>
      <c r="BL16">
        <v>5</v>
      </c>
      <c r="BM16">
        <v>0</v>
      </c>
      <c r="BN16" s="96">
        <f t="shared" si="3"/>
        <v>5</v>
      </c>
      <c r="BO16">
        <v>500</v>
      </c>
    </row>
    <row r="17" spans="1:67" x14ac:dyDescent="0.25">
      <c r="A17">
        <v>4371</v>
      </c>
      <c r="B17">
        <v>0</v>
      </c>
      <c r="C17">
        <v>0</v>
      </c>
      <c r="D17">
        <v>0</v>
      </c>
      <c r="E17" t="s">
        <v>91</v>
      </c>
      <c r="F17">
        <v>7</v>
      </c>
      <c r="G17">
        <v>0</v>
      </c>
      <c r="H17">
        <v>1</v>
      </c>
      <c r="I17">
        <v>1200</v>
      </c>
      <c r="J17" t="str">
        <f t="shared" si="0"/>
        <v>ina-1</v>
      </c>
      <c r="K17" s="85">
        <f>IF(E17="ina",0,VLOOKUP(J17,Densities!$N$3:$V$29,9,0))</f>
        <v>0</v>
      </c>
      <c r="L17" s="85">
        <f>VLOOKUP(J17,productionTab!$A$2:$H$55,8,0)</f>
        <v>10.676</v>
      </c>
      <c r="M17" s="85">
        <f>Table1[[#This Row],[Productivity]]*Table1[[#This Row],[Area]]</f>
        <v>12811.2</v>
      </c>
      <c r="N17" s="62">
        <f t="shared" si="1"/>
        <v>0</v>
      </c>
      <c r="O17" s="62"/>
      <c r="P17" s="98">
        <v>12</v>
      </c>
      <c r="Q17" s="114">
        <v>732039.69859741873</v>
      </c>
      <c r="R17" s="91">
        <v>193727.66285868769</v>
      </c>
      <c r="S17" s="91"/>
      <c r="AD17">
        <v>12</v>
      </c>
      <c r="AE17" s="62">
        <f>SUMIFS(Table1[Production],Table1[idResult],AE$4,Table1[Period],$AD17)</f>
        <v>1029125.1042337358</v>
      </c>
      <c r="AF17" s="62">
        <f>SUMIFS(Table1[Production],Table1[idResult],AF$4,Table1[Period],$AD17)</f>
        <v>873086.85228808143</v>
      </c>
      <c r="AG17" s="62">
        <f>SUMIFS(Table1[Pulp],Table1[idResult],AG$4,Table1[Period],$AD17)</f>
        <v>237468.54683215267</v>
      </c>
      <c r="AH17" s="62">
        <f>SUMIFS(Table1[Pulp],Table1[idResult],AF$4,Table1[Period],$AD17)</f>
        <v>239096.16701127248</v>
      </c>
      <c r="AI17" s="29">
        <f t="shared" si="4"/>
        <v>0.23074798764040119</v>
      </c>
      <c r="AJ17" s="29">
        <f t="shared" si="5"/>
        <v>0.27385152620804892</v>
      </c>
      <c r="AX17" t="s">
        <v>375</v>
      </c>
      <c r="BD17" t="s">
        <v>380</v>
      </c>
      <c r="BG17">
        <v>4400</v>
      </c>
      <c r="BH17">
        <f t="shared" si="2"/>
        <v>0</v>
      </c>
      <c r="BI17">
        <v>0</v>
      </c>
      <c r="BJ17">
        <v>0</v>
      </c>
      <c r="BK17" t="s">
        <v>376</v>
      </c>
      <c r="BL17">
        <v>6</v>
      </c>
      <c r="BM17">
        <v>0</v>
      </c>
      <c r="BN17" s="96">
        <f t="shared" si="3"/>
        <v>6</v>
      </c>
      <c r="BO17">
        <v>800</v>
      </c>
    </row>
    <row r="18" spans="1:67" x14ac:dyDescent="0.25">
      <c r="A18">
        <v>4371</v>
      </c>
      <c r="B18">
        <v>0</v>
      </c>
      <c r="C18">
        <v>0</v>
      </c>
      <c r="D18">
        <v>0</v>
      </c>
      <c r="E18" t="s">
        <v>91</v>
      </c>
      <c r="F18">
        <v>8</v>
      </c>
      <c r="G18">
        <v>0</v>
      </c>
      <c r="H18">
        <v>2</v>
      </c>
      <c r="I18">
        <v>1300</v>
      </c>
      <c r="J18" t="str">
        <f t="shared" si="0"/>
        <v>ina-2</v>
      </c>
      <c r="K18" s="85">
        <f>IF(E18="ina",0,VLOOKUP(J18,Densities!$N$3:$V$29,9,0))</f>
        <v>0</v>
      </c>
      <c r="L18" s="85">
        <f>VLOOKUP(J18,productionTab!$A$2:$H$55,8,0)</f>
        <v>35.334499999999998</v>
      </c>
      <c r="M18" s="85">
        <f>Table1[[#This Row],[Productivity]]*Table1[[#This Row],[Area]]</f>
        <v>45934.85</v>
      </c>
      <c r="N18" s="62">
        <f t="shared" si="1"/>
        <v>0</v>
      </c>
      <c r="O18" s="62"/>
      <c r="P18" s="98">
        <v>13</v>
      </c>
      <c r="Q18" s="114">
        <v>756900.82272773341</v>
      </c>
      <c r="R18" s="91">
        <v>108478.45201332725</v>
      </c>
      <c r="S18" s="91"/>
      <c r="AD18">
        <v>13</v>
      </c>
      <c r="AE18" s="62">
        <f>SUMIFS(Table1[Production],Table1[idResult],AE$4,Table1[Period],$AD18)</f>
        <v>972642.06969543686</v>
      </c>
      <c r="AF18" s="62">
        <f>SUMIFS(Table1[Production],Table1[idResult],AF$4,Table1[Period],$AD18)</f>
        <v>883804.29916025954</v>
      </c>
      <c r="AG18" s="62">
        <f>SUMIFS(Table1[Pulp],Table1[idResult],AG$4,Table1[Period],$AD18)</f>
        <v>256309.19971662574</v>
      </c>
      <c r="AH18" s="62">
        <f>SUMIFS(Table1[Pulp],Table1[idResult],AF$4,Table1[Period],$AD18)</f>
        <v>233976.75069347673</v>
      </c>
      <c r="AI18" s="29">
        <f t="shared" si="4"/>
        <v>0.26351852104945839</v>
      </c>
      <c r="AJ18" s="29">
        <f t="shared" si="5"/>
        <v>0.26473819024843859</v>
      </c>
      <c r="AX18" t="s">
        <v>375</v>
      </c>
      <c r="BD18" t="s">
        <v>377</v>
      </c>
      <c r="BG18">
        <v>4400</v>
      </c>
      <c r="BH18">
        <f t="shared" si="2"/>
        <v>0</v>
      </c>
      <c r="BI18">
        <v>0</v>
      </c>
      <c r="BJ18">
        <v>0</v>
      </c>
      <c r="BK18" t="s">
        <v>376</v>
      </c>
      <c r="BL18">
        <v>7</v>
      </c>
      <c r="BM18">
        <v>0</v>
      </c>
      <c r="BN18" s="96">
        <f t="shared" si="3"/>
        <v>1</v>
      </c>
      <c r="BO18">
        <v>1200</v>
      </c>
    </row>
    <row r="19" spans="1:67" x14ac:dyDescent="0.25">
      <c r="A19">
        <v>4371</v>
      </c>
      <c r="B19">
        <v>0</v>
      </c>
      <c r="C19">
        <v>0</v>
      </c>
      <c r="D19">
        <v>0</v>
      </c>
      <c r="E19" t="s">
        <v>91</v>
      </c>
      <c r="F19">
        <v>9</v>
      </c>
      <c r="G19">
        <v>0</v>
      </c>
      <c r="H19">
        <v>3</v>
      </c>
      <c r="I19">
        <v>1700</v>
      </c>
      <c r="J19" t="str">
        <f t="shared" si="0"/>
        <v>ina-3</v>
      </c>
      <c r="K19" s="85">
        <f>IF(E19="ina",0,VLOOKUP(J19,Densities!$N$3:$V$29,9,0))</f>
        <v>0</v>
      </c>
      <c r="L19" s="85">
        <f>VLOOKUP(J19,productionTab!$A$2:$H$55,8,0)</f>
        <v>75.114500000000007</v>
      </c>
      <c r="M19" s="85">
        <f>Table1[[#This Row],[Productivity]]*Table1[[#This Row],[Area]]</f>
        <v>127694.65000000001</v>
      </c>
      <c r="N19" s="62">
        <f t="shared" si="1"/>
        <v>0</v>
      </c>
      <c r="O19" s="62"/>
      <c r="P19" s="98">
        <v>14</v>
      </c>
      <c r="Q19" s="114">
        <v>654565.11764970561</v>
      </c>
      <c r="R19" s="91">
        <v>293628.497792668</v>
      </c>
      <c r="S19" s="91"/>
      <c r="AD19">
        <v>14</v>
      </c>
      <c r="AE19" s="62">
        <f>SUMIFS(Table1[Production],Table1[idResult],AE$4,Table1[Period],$AD19)</f>
        <v>923936.19887197996</v>
      </c>
      <c r="AF19" s="62">
        <f>SUMIFS(Table1[Production],Table1[idResult],AF$4,Table1[Period],$AD19)</f>
        <v>873504.26412759384</v>
      </c>
      <c r="AG19" s="62">
        <f>SUMIFS(Table1[Pulp],Table1[idResult],AG$4,Table1[Period],$AD19)</f>
        <v>281341.78974458668</v>
      </c>
      <c r="AH19" s="62">
        <f>SUMIFS(Table1[Pulp],Table1[idResult],AF$4,Table1[Period],$AD19)</f>
        <v>243716.63111096475</v>
      </c>
      <c r="AI19" s="29">
        <f t="shared" si="4"/>
        <v>0.30450348204570049</v>
      </c>
      <c r="AJ19" s="29">
        <f t="shared" si="5"/>
        <v>0.27901023626298493</v>
      </c>
      <c r="AX19" t="s">
        <v>375</v>
      </c>
      <c r="BD19" t="s">
        <v>381</v>
      </c>
      <c r="BG19">
        <v>4400</v>
      </c>
      <c r="BH19">
        <f t="shared" si="2"/>
        <v>0</v>
      </c>
      <c r="BI19">
        <v>0</v>
      </c>
      <c r="BJ19">
        <v>0</v>
      </c>
      <c r="BK19" t="s">
        <v>376</v>
      </c>
      <c r="BL19">
        <v>8</v>
      </c>
      <c r="BM19">
        <v>0</v>
      </c>
      <c r="BN19" s="96">
        <f t="shared" si="3"/>
        <v>2</v>
      </c>
      <c r="BO19">
        <v>1300</v>
      </c>
    </row>
    <row r="20" spans="1:67" x14ac:dyDescent="0.25">
      <c r="A20">
        <v>4371</v>
      </c>
      <c r="B20">
        <v>1</v>
      </c>
      <c r="C20">
        <v>0</v>
      </c>
      <c r="D20">
        <v>1</v>
      </c>
      <c r="E20" t="s">
        <v>92</v>
      </c>
      <c r="F20">
        <v>20</v>
      </c>
      <c r="G20">
        <v>7</v>
      </c>
      <c r="H20">
        <v>8</v>
      </c>
      <c r="I20" s="85">
        <v>5.34425084050046E-12</v>
      </c>
      <c r="J20" t="str">
        <f t="shared" si="0"/>
        <v>cl2-8</v>
      </c>
      <c r="K20" s="85">
        <f>IF(E20="ina",0,VLOOKUP(J20,Densities!$N$3:$V$29,9,0))</f>
        <v>0.27539999999999998</v>
      </c>
      <c r="L20" s="85">
        <f>VLOOKUP(J20,productionTab!$A$2:$H$55,8,0)</f>
        <v>351.50049999999999</v>
      </c>
      <c r="M20" s="85">
        <f>Table1[[#This Row],[Productivity]]*Table1[[#This Row],[Area]]</f>
        <v>1.878506842561332E-9</v>
      </c>
      <c r="N20" s="62">
        <f t="shared" si="1"/>
        <v>5.1734078444139074E-10</v>
      </c>
      <c r="O20" s="62"/>
      <c r="P20" s="98">
        <v>15</v>
      </c>
      <c r="Q20" s="114">
        <v>380745.53284044663</v>
      </c>
      <c r="R20" s="91">
        <v>477737.65801596991</v>
      </c>
      <c r="S20" s="91"/>
      <c r="AD20">
        <v>15</v>
      </c>
      <c r="AE20" s="62">
        <f>SUMIFS(Table1[Production],Table1[idResult],AE$4,Table1[Period],$AD20)</f>
        <v>949433.77269696025</v>
      </c>
      <c r="AF20" s="62">
        <f>SUMIFS(Table1[Production],Table1[idResult],AF$4,Table1[Period],$AD20)</f>
        <v>908704.36841905327</v>
      </c>
      <c r="AG20" s="62">
        <f>SUMIFS(Table1[Pulp],Table1[idResult],AG$4,Table1[Period],$AD20)</f>
        <v>281951.40342113975</v>
      </c>
      <c r="AH20" s="62">
        <f>SUMIFS(Table1[Pulp],Table1[idResult],AF$4,Table1[Period],$AD20)</f>
        <v>256659.46066290987</v>
      </c>
      <c r="AI20" s="29">
        <f t="shared" si="4"/>
        <v>0.29696795240412505</v>
      </c>
      <c r="AJ20" s="29">
        <f t="shared" si="5"/>
        <v>0.28244550107032185</v>
      </c>
      <c r="AX20" t="s">
        <v>375</v>
      </c>
      <c r="BD20" t="s">
        <v>382</v>
      </c>
      <c r="BG20">
        <v>4400</v>
      </c>
      <c r="BH20">
        <f t="shared" si="2"/>
        <v>0</v>
      </c>
      <c r="BI20">
        <v>0</v>
      </c>
      <c r="BJ20">
        <v>0</v>
      </c>
      <c r="BK20" t="s">
        <v>376</v>
      </c>
      <c r="BL20">
        <v>9</v>
      </c>
      <c r="BM20">
        <v>0</v>
      </c>
      <c r="BN20" s="96">
        <f t="shared" si="3"/>
        <v>3</v>
      </c>
      <c r="BO20">
        <v>1700</v>
      </c>
    </row>
    <row r="21" spans="1:67" x14ac:dyDescent="0.25">
      <c r="A21">
        <v>4371</v>
      </c>
      <c r="B21">
        <v>1</v>
      </c>
      <c r="C21">
        <v>0</v>
      </c>
      <c r="D21">
        <v>1</v>
      </c>
      <c r="E21" t="s">
        <v>93</v>
      </c>
      <c r="F21">
        <v>21</v>
      </c>
      <c r="G21">
        <v>7</v>
      </c>
      <c r="H21">
        <v>8</v>
      </c>
      <c r="I21">
        <v>499.999999999995</v>
      </c>
      <c r="J21" t="str">
        <f t="shared" si="0"/>
        <v>cl3-8</v>
      </c>
      <c r="K21" s="85">
        <f>IF(E21="ina",0,VLOOKUP(J21,Densities!$N$3:$V$29,9,0))</f>
        <v>0.218</v>
      </c>
      <c r="L21" s="85">
        <f>VLOOKUP(J21,productionTab!$A$2:$H$55,8,0)</f>
        <v>386.66499999999996</v>
      </c>
      <c r="M21" s="85">
        <f>Table1[[#This Row],[Productivity]]*Table1[[#This Row],[Area]]</f>
        <v>193332.49999999805</v>
      </c>
      <c r="N21" s="62">
        <f t="shared" si="1"/>
        <v>42146.484999999579</v>
      </c>
      <c r="O21" s="62"/>
      <c r="P21" s="98">
        <v>16</v>
      </c>
      <c r="Q21" s="114">
        <v>164208.57931432247</v>
      </c>
      <c r="R21" s="91">
        <v>841468.7401213285</v>
      </c>
      <c r="S21" s="91"/>
      <c r="AD21">
        <v>16</v>
      </c>
      <c r="AE21" s="62">
        <f>SUMIFS(Table1[Production],Table1[idResult],AE$4,Table1[Period],$AD21)</f>
        <v>1008843.9902527868</v>
      </c>
      <c r="AF21" s="62">
        <f>SUMIFS(Table1[Production],Table1[idResult],AF$4,Table1[Period],$AD21)</f>
        <v>1040798.2722887681</v>
      </c>
      <c r="AG21" s="62">
        <f>SUMIFS(Table1[Pulp],Table1[idResult],AG$4,Table1[Period],$AD21)</f>
        <v>266992.10026387102</v>
      </c>
      <c r="AH21" s="62">
        <f>SUMIFS(Table1[Pulp],Table1[idResult],AF$4,Table1[Period],$AD21)</f>
        <v>246329.28355141211</v>
      </c>
      <c r="AI21" s="29">
        <f t="shared" si="4"/>
        <v>0.26465152475852149</v>
      </c>
      <c r="AJ21" s="29">
        <f t="shared" si="5"/>
        <v>0.23667341703952058</v>
      </c>
      <c r="AX21" t="s">
        <v>164</v>
      </c>
      <c r="BD21" t="s">
        <v>383</v>
      </c>
      <c r="BG21">
        <v>4400</v>
      </c>
      <c r="BH21">
        <f t="shared" si="2"/>
        <v>1</v>
      </c>
      <c r="BI21">
        <v>0</v>
      </c>
      <c r="BJ21">
        <v>1</v>
      </c>
      <c r="BK21" t="s">
        <v>168</v>
      </c>
      <c r="BL21">
        <v>19</v>
      </c>
      <c r="BM21">
        <v>6</v>
      </c>
      <c r="BN21" s="96">
        <f t="shared" si="3"/>
        <v>7</v>
      </c>
      <c r="BO21">
        <v>13.089614863443</v>
      </c>
    </row>
    <row r="22" spans="1:67" x14ac:dyDescent="0.25">
      <c r="A22">
        <v>4371</v>
      </c>
      <c r="B22">
        <v>10</v>
      </c>
      <c r="C22">
        <v>0</v>
      </c>
      <c r="D22">
        <v>4</v>
      </c>
      <c r="E22" t="s">
        <v>90</v>
      </c>
      <c r="F22">
        <v>46</v>
      </c>
      <c r="G22">
        <v>2</v>
      </c>
      <c r="H22">
        <v>6</v>
      </c>
      <c r="I22">
        <v>217.089086086756</v>
      </c>
      <c r="J22" t="str">
        <f t="shared" si="0"/>
        <v>cl1-6</v>
      </c>
      <c r="K22" s="85">
        <f>IF(E22="ina",0,VLOOKUP(J22,Densities!$N$3:$V$29,9,0))</f>
        <v>0.31240000000000001</v>
      </c>
      <c r="L22" s="85">
        <f>VLOOKUP(J22,productionTab!$A$2:$H$55,8,0)</f>
        <v>269.08449999999999</v>
      </c>
      <c r="M22" s="85">
        <f>Table1[[#This Row],[Productivity]]*Table1[[#This Row],[Area]]</f>
        <v>58415.308185111695</v>
      </c>
      <c r="N22" s="62">
        <f t="shared" si="1"/>
        <v>18248.942277028895</v>
      </c>
      <c r="O22" s="62"/>
      <c r="P22" s="98">
        <v>17</v>
      </c>
      <c r="Q22" s="114">
        <v>108859.26032505636</v>
      </c>
      <c r="R22" s="91">
        <v>1101355.5228695734</v>
      </c>
      <c r="S22" s="91"/>
      <c r="AD22">
        <v>17</v>
      </c>
      <c r="AE22" s="62">
        <f>SUMIFS(Table1[Production],Table1[idResult],AE$4,Table1[Period],$AD22)</f>
        <v>844485.85987821466</v>
      </c>
      <c r="AF22" s="62">
        <f>SUMIFS(Table1[Production],Table1[idResult],AF$4,Table1[Period],$AD22)</f>
        <v>1068489.4125850375</v>
      </c>
      <c r="AG22" s="62">
        <f>SUMIFS(Table1[Pulp],Table1[idResult],AG$4,Table1[Period],$AD22)</f>
        <v>260227.76306486226</v>
      </c>
      <c r="AH22" s="62">
        <f>SUMIFS(Table1[Pulp],Table1[idResult],AF$4,Table1[Period],$AD22)</f>
        <v>328963.56707312661</v>
      </c>
      <c r="AI22" s="29">
        <f t="shared" si="4"/>
        <v>0.30814934320201681</v>
      </c>
      <c r="AJ22" s="29">
        <f t="shared" si="5"/>
        <v>0.30787723602918293</v>
      </c>
      <c r="AX22" t="s">
        <v>164</v>
      </c>
      <c r="BD22" t="s">
        <v>383</v>
      </c>
      <c r="BG22">
        <v>4400</v>
      </c>
      <c r="BH22">
        <f t="shared" si="2"/>
        <v>1</v>
      </c>
      <c r="BI22">
        <v>0</v>
      </c>
      <c r="BJ22">
        <v>1</v>
      </c>
      <c r="BK22" t="s">
        <v>165</v>
      </c>
      <c r="BL22">
        <v>20</v>
      </c>
      <c r="BM22">
        <v>6</v>
      </c>
      <c r="BN22" s="96">
        <f t="shared" si="3"/>
        <v>7</v>
      </c>
      <c r="BO22">
        <v>486.91038513655701</v>
      </c>
    </row>
    <row r="23" spans="1:67" x14ac:dyDescent="0.25">
      <c r="A23">
        <v>4371</v>
      </c>
      <c r="B23">
        <v>10</v>
      </c>
      <c r="C23">
        <v>0</v>
      </c>
      <c r="D23">
        <v>4</v>
      </c>
      <c r="E23" t="s">
        <v>93</v>
      </c>
      <c r="F23">
        <v>48</v>
      </c>
      <c r="G23">
        <v>2</v>
      </c>
      <c r="H23">
        <v>6</v>
      </c>
      <c r="I23">
        <v>1048.5754725413699</v>
      </c>
      <c r="J23" t="str">
        <f t="shared" si="0"/>
        <v>cl3-6</v>
      </c>
      <c r="K23" s="85">
        <f>IF(E23="ina",0,VLOOKUP(J23,Densities!$N$3:$V$29,9,0))</f>
        <v>0.19720000000000001</v>
      </c>
      <c r="L23" s="85">
        <f>VLOOKUP(J23,productionTab!$A$2:$H$55,8,0)</f>
        <v>338.52099999999996</v>
      </c>
      <c r="M23" s="85">
        <f>Table1[[#This Row],[Productivity]]*Table1[[#This Row],[Area]]</f>
        <v>354964.81754017703</v>
      </c>
      <c r="N23" s="62">
        <f t="shared" si="1"/>
        <v>69999.062018922908</v>
      </c>
      <c r="O23" s="62"/>
      <c r="P23" s="98">
        <v>18</v>
      </c>
      <c r="Q23" s="114">
        <v>59921.82363057194</v>
      </c>
      <c r="R23" s="91">
        <v>928689.00042291591</v>
      </c>
      <c r="S23" s="91"/>
      <c r="AD23">
        <v>18</v>
      </c>
      <c r="AE23" s="62">
        <f>SUMIFS(Table1[Production],Table1[idResult],AE$4,Table1[Period],$AD23)</f>
        <v>1031869.5073520041</v>
      </c>
      <c r="AF23" s="62">
        <f>SUMIFS(Table1[Production],Table1[idResult],AF$4,Table1[Period],$AD23)</f>
        <v>966220.44601725054</v>
      </c>
      <c r="AG23" s="62">
        <f>SUMIFS(Table1[Pulp],Table1[idResult],AG$4,Table1[Period],$AD23)</f>
        <v>295513.60886245756</v>
      </c>
      <c r="AH23" s="62">
        <f>SUMIFS(Table1[Pulp],Table1[idResult],AF$4,Table1[Period],$AD23)</f>
        <v>296866.33018178551</v>
      </c>
      <c r="AI23" s="29">
        <f t="shared" si="4"/>
        <v>0.28638660873002064</v>
      </c>
      <c r="AJ23" s="29">
        <f t="shared" si="5"/>
        <v>0.30724492677159243</v>
      </c>
      <c r="AX23" t="s">
        <v>167</v>
      </c>
      <c r="BD23" t="s">
        <v>380</v>
      </c>
      <c r="BG23">
        <v>4400</v>
      </c>
      <c r="BH23">
        <f t="shared" si="2"/>
        <v>10</v>
      </c>
      <c r="BI23">
        <v>0</v>
      </c>
      <c r="BJ23">
        <v>4</v>
      </c>
      <c r="BK23" t="s">
        <v>168</v>
      </c>
      <c r="BL23">
        <v>46</v>
      </c>
      <c r="BM23">
        <v>2</v>
      </c>
      <c r="BN23" s="96">
        <f t="shared" si="3"/>
        <v>6</v>
      </c>
      <c r="BO23">
        <v>558.80599639990305</v>
      </c>
    </row>
    <row r="24" spans="1:67" x14ac:dyDescent="0.25">
      <c r="A24">
        <v>4371</v>
      </c>
      <c r="B24">
        <v>10</v>
      </c>
      <c r="C24">
        <v>0</v>
      </c>
      <c r="D24">
        <v>4</v>
      </c>
      <c r="E24" t="s">
        <v>93</v>
      </c>
      <c r="F24">
        <v>48</v>
      </c>
      <c r="G24">
        <v>3</v>
      </c>
      <c r="H24">
        <v>7</v>
      </c>
      <c r="I24">
        <v>134.33544137187999</v>
      </c>
      <c r="J24" t="str">
        <f t="shared" si="0"/>
        <v>cl3-7</v>
      </c>
      <c r="K24" s="85">
        <f>IF(E24="ina",0,VLOOKUP(J24,Densities!$N$3:$V$29,9,0))</f>
        <v>0.2082</v>
      </c>
      <c r="L24" s="85">
        <f>VLOOKUP(J24,productionTab!$A$2:$H$55,8,0)</f>
        <v>370.61699999999996</v>
      </c>
      <c r="M24" s="85">
        <f>Table1[[#This Row],[Productivity]]*Table1[[#This Row],[Area]]</f>
        <v>49786.998274922043</v>
      </c>
      <c r="N24" s="62">
        <f t="shared" si="1"/>
        <v>10365.653040838768</v>
      </c>
      <c r="O24" s="62"/>
      <c r="P24" s="98">
        <v>19</v>
      </c>
      <c r="Q24" s="114"/>
      <c r="R24" s="91">
        <v>945869.91170532571</v>
      </c>
      <c r="S24" s="91"/>
      <c r="AD24">
        <v>19</v>
      </c>
      <c r="AE24" s="62">
        <f>SUMIFS(Table1[Production],Table1[idResult],AE$4,Table1[Period],$AD24)</f>
        <v>984003.59155272145</v>
      </c>
      <c r="AF24" s="62">
        <f>SUMIFS(Table1[Production],Table1[idResult],AF$4,Table1[Period],$AD24)</f>
        <v>900830.24274164694</v>
      </c>
      <c r="AG24" s="62">
        <f>SUMIFS(Table1[Pulp],Table1[idResult],AG$4,Table1[Period],$AD24)</f>
        <v>251782.35780423495</v>
      </c>
      <c r="AH24" s="62">
        <f>SUMIFS(Table1[Pulp],Table1[idResult],AF$4,Table1[Period],$AD24)</f>
        <v>258858.85300250596</v>
      </c>
      <c r="AI24" s="29">
        <f t="shared" si="4"/>
        <v>0.25587544594926903</v>
      </c>
      <c r="AJ24" s="29">
        <f t="shared" si="5"/>
        <v>0.28735586431321136</v>
      </c>
      <c r="AX24" t="s">
        <v>167</v>
      </c>
      <c r="BD24" t="s">
        <v>383</v>
      </c>
      <c r="BG24">
        <v>4400</v>
      </c>
      <c r="BH24">
        <f t="shared" si="2"/>
        <v>10</v>
      </c>
      <c r="BI24">
        <v>0</v>
      </c>
      <c r="BJ24">
        <v>4</v>
      </c>
      <c r="BK24" t="s">
        <v>168</v>
      </c>
      <c r="BL24">
        <v>46</v>
      </c>
      <c r="BM24">
        <v>3</v>
      </c>
      <c r="BN24" s="96">
        <f t="shared" si="3"/>
        <v>7</v>
      </c>
      <c r="BO24" s="85">
        <v>1.63209158738596E-12</v>
      </c>
    </row>
    <row r="25" spans="1:67" x14ac:dyDescent="0.25">
      <c r="A25">
        <v>4371</v>
      </c>
      <c r="B25">
        <v>101</v>
      </c>
      <c r="C25">
        <v>8</v>
      </c>
      <c r="D25">
        <v>6</v>
      </c>
      <c r="E25" t="s">
        <v>92</v>
      </c>
      <c r="F25">
        <v>320</v>
      </c>
      <c r="G25">
        <v>14</v>
      </c>
      <c r="H25">
        <v>6</v>
      </c>
      <c r="I25">
        <v>107.364875784926</v>
      </c>
      <c r="J25" t="str">
        <f t="shared" si="0"/>
        <v>cl2-6</v>
      </c>
      <c r="K25" s="85">
        <f>IF(E25="ina",0,VLOOKUP(J25,Densities!$N$3:$V$29,9,0))</f>
        <v>0.25569999999999998</v>
      </c>
      <c r="L25" s="85">
        <f>VLOOKUP(J25,productionTab!$A$2:$H$55,8,0)</f>
        <v>308.142</v>
      </c>
      <c r="M25" s="85">
        <f>Table1[[#This Row],[Productivity]]*Table1[[#This Row],[Area]]</f>
        <v>33083.62755411867</v>
      </c>
      <c r="N25" s="62">
        <f t="shared" si="1"/>
        <v>8459.4835655881434</v>
      </c>
      <c r="O25" s="62"/>
      <c r="AE25" s="92">
        <f>SUM(AE6:AE24)</f>
        <v>20259934.271908589</v>
      </c>
      <c r="AF25" s="92">
        <f t="shared" ref="AF25:AH25" si="6">SUM(AF6:AF24)</f>
        <v>19285686.177029416</v>
      </c>
      <c r="AG25" s="92">
        <f t="shared" si="6"/>
        <v>5015630.6151956785</v>
      </c>
      <c r="AH25" s="92">
        <f t="shared" si="6"/>
        <v>5384844.9106888492</v>
      </c>
      <c r="AI25" s="93">
        <f t="shared" ref="AI25" si="7">AG25/AE25</f>
        <v>0.24756401219672766</v>
      </c>
      <c r="AJ25" s="93">
        <f t="shared" ref="AJ25" si="8">AH25/AF25</f>
        <v>0.27921458750596967</v>
      </c>
      <c r="AX25" t="s">
        <v>167</v>
      </c>
      <c r="BD25" t="s">
        <v>380</v>
      </c>
      <c r="BG25">
        <v>4400</v>
      </c>
      <c r="BH25">
        <f t="shared" si="2"/>
        <v>10</v>
      </c>
      <c r="BI25">
        <v>0</v>
      </c>
      <c r="BJ25">
        <v>4</v>
      </c>
      <c r="BK25" t="s">
        <v>165</v>
      </c>
      <c r="BL25">
        <v>47</v>
      </c>
      <c r="BM25">
        <v>2</v>
      </c>
      <c r="BN25" s="96">
        <f t="shared" si="3"/>
        <v>6</v>
      </c>
      <c r="BO25">
        <v>802.53284354099696</v>
      </c>
    </row>
    <row r="26" spans="1:67" x14ac:dyDescent="0.25">
      <c r="A26">
        <v>4371</v>
      </c>
      <c r="B26">
        <v>101</v>
      </c>
      <c r="C26">
        <v>8</v>
      </c>
      <c r="D26">
        <v>6</v>
      </c>
      <c r="E26" t="s">
        <v>93</v>
      </c>
      <c r="F26">
        <v>321</v>
      </c>
      <c r="G26">
        <v>15</v>
      </c>
      <c r="H26">
        <v>7</v>
      </c>
      <c r="I26" s="85">
        <v>1.7519173168056E-13</v>
      </c>
      <c r="J26" t="str">
        <f t="shared" si="0"/>
        <v>cl3-7</v>
      </c>
      <c r="K26" s="85">
        <f>IF(E26="ina",0,VLOOKUP(J26,Densities!$N$3:$V$29,9,0))</f>
        <v>0.2082</v>
      </c>
      <c r="L26" s="85">
        <f>VLOOKUP(J26,productionTab!$A$2:$H$55,8,0)</f>
        <v>370.61699999999996</v>
      </c>
      <c r="M26" s="85">
        <f>Table1[[#This Row],[Productivity]]*Table1[[#This Row],[Area]]</f>
        <v>6.4929034020254099E-11</v>
      </c>
      <c r="N26" s="62">
        <f t="shared" si="1"/>
        <v>1.3518224883016903E-11</v>
      </c>
      <c r="O26" s="62"/>
      <c r="AX26" t="s">
        <v>167</v>
      </c>
      <c r="BD26" t="s">
        <v>380</v>
      </c>
      <c r="BG26">
        <v>4400</v>
      </c>
      <c r="BH26">
        <f t="shared" si="2"/>
        <v>10</v>
      </c>
      <c r="BI26">
        <v>0</v>
      </c>
      <c r="BJ26">
        <v>4</v>
      </c>
      <c r="BK26" t="s">
        <v>166</v>
      </c>
      <c r="BL26">
        <v>48</v>
      </c>
      <c r="BM26">
        <v>2</v>
      </c>
      <c r="BN26" s="96">
        <f t="shared" si="3"/>
        <v>6</v>
      </c>
      <c r="BO26">
        <v>38.6611600590983</v>
      </c>
    </row>
    <row r="27" spans="1:67" x14ac:dyDescent="0.25">
      <c r="A27">
        <v>4371</v>
      </c>
      <c r="B27">
        <v>105</v>
      </c>
      <c r="C27">
        <v>9</v>
      </c>
      <c r="D27">
        <v>6</v>
      </c>
      <c r="E27" t="s">
        <v>90</v>
      </c>
      <c r="F27">
        <v>331</v>
      </c>
      <c r="G27">
        <v>16</v>
      </c>
      <c r="H27">
        <v>7</v>
      </c>
      <c r="I27">
        <v>139.96527079951201</v>
      </c>
      <c r="J27" t="str">
        <f t="shared" si="0"/>
        <v>cl1-7</v>
      </c>
      <c r="K27" s="85">
        <f>IF(E27="ina",0,VLOOKUP(J27,Densities!$N$3:$V$29,9,0))</f>
        <v>0.32220000000000004</v>
      </c>
      <c r="L27" s="85">
        <f>VLOOKUP(J27,productionTab!$A$2:$H$55,8,0)</f>
        <v>299.48050000000001</v>
      </c>
      <c r="M27" s="85">
        <f>Table1[[#This Row],[Productivity]]*Table1[[#This Row],[Area]]</f>
        <v>41916.869281673258</v>
      </c>
      <c r="N27" s="62">
        <f t="shared" si="1"/>
        <v>13505.615282555125</v>
      </c>
      <c r="O27" s="62"/>
      <c r="AX27" t="s">
        <v>384</v>
      </c>
      <c r="BD27" t="s">
        <v>383</v>
      </c>
      <c r="BG27">
        <v>4400</v>
      </c>
      <c r="BH27">
        <f t="shared" si="2"/>
        <v>100</v>
      </c>
      <c r="BI27">
        <v>9</v>
      </c>
      <c r="BJ27">
        <v>6</v>
      </c>
      <c r="BK27" t="s">
        <v>168</v>
      </c>
      <c r="BL27">
        <v>316</v>
      </c>
      <c r="BM27">
        <v>16</v>
      </c>
      <c r="BN27" s="96">
        <f t="shared" si="3"/>
        <v>7</v>
      </c>
      <c r="BO27">
        <v>270.39707067145798</v>
      </c>
    </row>
    <row r="28" spans="1:67" x14ac:dyDescent="0.25">
      <c r="A28">
        <v>4371</v>
      </c>
      <c r="B28">
        <v>107</v>
      </c>
      <c r="C28">
        <v>9</v>
      </c>
      <c r="D28">
        <v>6</v>
      </c>
      <c r="E28" t="s">
        <v>90</v>
      </c>
      <c r="F28">
        <v>337</v>
      </c>
      <c r="G28">
        <v>15</v>
      </c>
      <c r="H28">
        <v>6</v>
      </c>
      <c r="I28">
        <v>139.96527079951201</v>
      </c>
      <c r="J28" t="str">
        <f t="shared" si="0"/>
        <v>cl1-6</v>
      </c>
      <c r="K28" s="85">
        <f>IF(E28="ina",0,VLOOKUP(J28,Densities!$N$3:$V$29,9,0))</f>
        <v>0.31240000000000001</v>
      </c>
      <c r="L28" s="85">
        <f>VLOOKUP(J28,productionTab!$A$2:$H$55,8,0)</f>
        <v>269.08449999999999</v>
      </c>
      <c r="M28" s="85">
        <f>Table1[[#This Row],[Productivity]]*Table1[[#This Row],[Area]]</f>
        <v>37662.48491045129</v>
      </c>
      <c r="N28" s="62">
        <f t="shared" si="1"/>
        <v>11765.760286024983</v>
      </c>
      <c r="O28" s="62"/>
      <c r="AX28" t="s">
        <v>385</v>
      </c>
      <c r="BD28" t="s">
        <v>383</v>
      </c>
      <c r="BG28">
        <v>4400</v>
      </c>
      <c r="BH28">
        <f t="shared" si="2"/>
        <v>101</v>
      </c>
      <c r="BI28">
        <v>10</v>
      </c>
      <c r="BJ28">
        <v>6</v>
      </c>
      <c r="BK28" t="s">
        <v>166</v>
      </c>
      <c r="BL28">
        <v>321</v>
      </c>
      <c r="BM28">
        <v>17</v>
      </c>
      <c r="BN28" s="96">
        <f t="shared" si="3"/>
        <v>7</v>
      </c>
      <c r="BO28">
        <v>478.60264430835798</v>
      </c>
    </row>
    <row r="29" spans="1:67" x14ac:dyDescent="0.25">
      <c r="A29">
        <v>4371</v>
      </c>
      <c r="B29">
        <v>108</v>
      </c>
      <c r="C29">
        <v>10</v>
      </c>
      <c r="D29">
        <v>6</v>
      </c>
      <c r="E29" t="s">
        <v>90</v>
      </c>
      <c r="F29">
        <v>340</v>
      </c>
      <c r="G29">
        <v>17</v>
      </c>
      <c r="H29">
        <v>7</v>
      </c>
      <c r="I29">
        <v>528.44405114886899</v>
      </c>
      <c r="J29" t="str">
        <f t="shared" si="0"/>
        <v>cl1-7</v>
      </c>
      <c r="K29" s="85">
        <f>IF(E29="ina",0,VLOOKUP(J29,Densities!$N$3:$V$29,9,0))</f>
        <v>0.32220000000000004</v>
      </c>
      <c r="L29" s="85">
        <f>VLOOKUP(J29,productionTab!$A$2:$H$55,8,0)</f>
        <v>299.48050000000001</v>
      </c>
      <c r="M29" s="85">
        <f>Table1[[#This Row],[Productivity]]*Table1[[#This Row],[Area]]</f>
        <v>158258.68866008887</v>
      </c>
      <c r="N29" s="62">
        <f t="shared" si="1"/>
        <v>50990.949486280639</v>
      </c>
      <c r="O29" s="62"/>
      <c r="AX29" t="s">
        <v>386</v>
      </c>
      <c r="BD29" t="s">
        <v>383</v>
      </c>
      <c r="BG29">
        <v>4400</v>
      </c>
      <c r="BH29">
        <f t="shared" si="2"/>
        <v>103</v>
      </c>
      <c r="BI29">
        <v>9</v>
      </c>
      <c r="BJ29">
        <v>6</v>
      </c>
      <c r="BK29" t="s">
        <v>168</v>
      </c>
      <c r="BL29">
        <v>325</v>
      </c>
      <c r="BM29">
        <v>16</v>
      </c>
      <c r="BN29" s="96">
        <f t="shared" si="3"/>
        <v>7</v>
      </c>
      <c r="BO29">
        <v>251.00028502038299</v>
      </c>
    </row>
    <row r="30" spans="1:67" x14ac:dyDescent="0.25">
      <c r="A30">
        <v>4371</v>
      </c>
      <c r="B30">
        <v>108</v>
      </c>
      <c r="C30">
        <v>9</v>
      </c>
      <c r="D30">
        <v>6</v>
      </c>
      <c r="E30" t="s">
        <v>90</v>
      </c>
      <c r="F30">
        <v>340</v>
      </c>
      <c r="G30">
        <v>16</v>
      </c>
      <c r="H30">
        <v>7</v>
      </c>
      <c r="I30">
        <v>84.260531467181096</v>
      </c>
      <c r="J30" t="str">
        <f t="shared" si="0"/>
        <v>cl1-7</v>
      </c>
      <c r="K30" s="85">
        <f>IF(E30="ina",0,VLOOKUP(J30,Densities!$N$3:$V$29,9,0))</f>
        <v>0.32220000000000004</v>
      </c>
      <c r="L30" s="85">
        <f>VLOOKUP(J30,productionTab!$A$2:$H$55,8,0)</f>
        <v>299.48050000000001</v>
      </c>
      <c r="M30" s="85">
        <f>Table1[[#This Row],[Productivity]]*Table1[[#This Row],[Area]]</f>
        <v>25234.386094057129</v>
      </c>
      <c r="N30" s="62">
        <f t="shared" si="1"/>
        <v>8130.5191995052082</v>
      </c>
      <c r="O30" s="62"/>
      <c r="AX30" t="s">
        <v>172</v>
      </c>
      <c r="BD30" t="s">
        <v>380</v>
      </c>
      <c r="BG30">
        <v>4400</v>
      </c>
      <c r="BH30">
        <f t="shared" si="2"/>
        <v>11</v>
      </c>
      <c r="BI30">
        <v>0</v>
      </c>
      <c r="BJ30">
        <v>5</v>
      </c>
      <c r="BK30" t="s">
        <v>165</v>
      </c>
      <c r="BL30">
        <v>50</v>
      </c>
      <c r="BM30">
        <v>1</v>
      </c>
      <c r="BN30" s="96">
        <f t="shared" si="3"/>
        <v>6</v>
      </c>
      <c r="BO30">
        <v>715.08309333086595</v>
      </c>
    </row>
    <row r="31" spans="1:67" x14ac:dyDescent="0.25">
      <c r="A31">
        <v>4371</v>
      </c>
      <c r="B31">
        <v>109</v>
      </c>
      <c r="C31">
        <v>9</v>
      </c>
      <c r="D31">
        <v>6</v>
      </c>
      <c r="E31" t="s">
        <v>92</v>
      </c>
      <c r="F31">
        <v>344</v>
      </c>
      <c r="G31">
        <v>16</v>
      </c>
      <c r="H31">
        <v>7</v>
      </c>
      <c r="I31">
        <v>271.38871046813398</v>
      </c>
      <c r="J31" t="str">
        <f t="shared" si="0"/>
        <v>cl2-7</v>
      </c>
      <c r="K31" s="85">
        <f>IF(E31="ina",0,VLOOKUP(J31,Densities!$N$3:$V$29,9,0))</f>
        <v>0.2661</v>
      </c>
      <c r="L31" s="85">
        <f>VLOOKUP(J31,productionTab!$A$2:$H$55,8,0)</f>
        <v>337.05049999999994</v>
      </c>
      <c r="M31" s="85">
        <f>Table1[[#This Row],[Productivity]]*Table1[[#This Row],[Area]]</f>
        <v>91471.700557639779</v>
      </c>
      <c r="N31" s="62">
        <f t="shared" si="1"/>
        <v>24340.619518387943</v>
      </c>
      <c r="O31" s="62"/>
      <c r="AX31" t="s">
        <v>172</v>
      </c>
      <c r="BD31" t="s">
        <v>380</v>
      </c>
      <c r="BG31">
        <v>4400</v>
      </c>
      <c r="BH31">
        <f t="shared" si="2"/>
        <v>11</v>
      </c>
      <c r="BI31">
        <v>0</v>
      </c>
      <c r="BJ31">
        <v>5</v>
      </c>
      <c r="BK31" t="s">
        <v>166</v>
      </c>
      <c r="BL31">
        <v>51</v>
      </c>
      <c r="BM31">
        <v>1</v>
      </c>
      <c r="BN31" s="96">
        <f t="shared" si="3"/>
        <v>6</v>
      </c>
      <c r="BO31">
        <v>34.9169066691342</v>
      </c>
    </row>
    <row r="32" spans="1:67" x14ac:dyDescent="0.25">
      <c r="A32">
        <v>4371</v>
      </c>
      <c r="B32">
        <v>109</v>
      </c>
      <c r="C32">
        <v>9</v>
      </c>
      <c r="D32">
        <v>6</v>
      </c>
      <c r="E32" t="s">
        <v>92</v>
      </c>
      <c r="F32">
        <v>344</v>
      </c>
      <c r="G32">
        <v>17</v>
      </c>
      <c r="H32">
        <v>8</v>
      </c>
      <c r="I32" s="85">
        <v>1.2581029886346399E-12</v>
      </c>
      <c r="J32" t="str">
        <f t="shared" si="0"/>
        <v>cl2-8</v>
      </c>
      <c r="K32" s="85">
        <f>IF(E32="ina",0,VLOOKUP(J32,Densities!$N$3:$V$29,9,0))</f>
        <v>0.27539999999999998</v>
      </c>
      <c r="L32" s="85">
        <f>VLOOKUP(J32,productionTab!$A$2:$H$55,8,0)</f>
        <v>351.50049999999999</v>
      </c>
      <c r="M32" s="85">
        <f>Table1[[#This Row],[Productivity]]*Table1[[#This Row],[Area]]</f>
        <v>4.4222382955657024E-10</v>
      </c>
      <c r="N32" s="62">
        <f t="shared" si="1"/>
        <v>1.2178844265987942E-10</v>
      </c>
      <c r="O32" s="62"/>
      <c r="AX32" t="s">
        <v>387</v>
      </c>
      <c r="BD32" t="s">
        <v>383</v>
      </c>
      <c r="BG32">
        <v>4400</v>
      </c>
      <c r="BH32">
        <f t="shared" si="2"/>
        <v>112</v>
      </c>
      <c r="BI32">
        <v>8</v>
      </c>
      <c r="BJ32">
        <v>6</v>
      </c>
      <c r="BK32" t="s">
        <v>168</v>
      </c>
      <c r="BL32">
        <v>352</v>
      </c>
      <c r="BM32">
        <v>15</v>
      </c>
      <c r="BN32" s="96">
        <f t="shared" si="3"/>
        <v>7</v>
      </c>
      <c r="BO32">
        <v>499.999999999983</v>
      </c>
    </row>
    <row r="33" spans="1:67" x14ac:dyDescent="0.25">
      <c r="A33">
        <v>4371</v>
      </c>
      <c r="B33">
        <v>11</v>
      </c>
      <c r="C33">
        <v>0</v>
      </c>
      <c r="D33">
        <v>5</v>
      </c>
      <c r="E33" t="s">
        <v>93</v>
      </c>
      <c r="F33">
        <v>51</v>
      </c>
      <c r="G33">
        <v>1</v>
      </c>
      <c r="H33">
        <v>6</v>
      </c>
      <c r="I33">
        <v>750</v>
      </c>
      <c r="J33" t="str">
        <f t="shared" si="0"/>
        <v>cl3-6</v>
      </c>
      <c r="K33" s="85">
        <f>IF(E33="ina",0,VLOOKUP(J33,Densities!$N$3:$V$29,9,0))</f>
        <v>0.19720000000000001</v>
      </c>
      <c r="L33" s="85">
        <f>VLOOKUP(J33,productionTab!$A$2:$H$55,8,0)</f>
        <v>338.52099999999996</v>
      </c>
      <c r="M33" s="85">
        <f>Table1[[#This Row],[Productivity]]*Table1[[#This Row],[Area]]</f>
        <v>253890.74999999997</v>
      </c>
      <c r="N33" s="62">
        <f t="shared" si="1"/>
        <v>50067.255899999996</v>
      </c>
      <c r="O33" s="62"/>
      <c r="AX33" t="s">
        <v>388</v>
      </c>
      <c r="BD33" t="s">
        <v>380</v>
      </c>
      <c r="BG33">
        <v>4400</v>
      </c>
      <c r="BH33">
        <f t="shared" si="2"/>
        <v>113</v>
      </c>
      <c r="BI33">
        <v>7</v>
      </c>
      <c r="BJ33">
        <v>6</v>
      </c>
      <c r="BK33" t="s">
        <v>168</v>
      </c>
      <c r="BL33">
        <v>355</v>
      </c>
      <c r="BM33">
        <v>13</v>
      </c>
      <c r="BN33" s="96">
        <f t="shared" si="3"/>
        <v>6</v>
      </c>
      <c r="BO33" s="85">
        <v>4.2904406198793E-11</v>
      </c>
    </row>
    <row r="34" spans="1:67" x14ac:dyDescent="0.25">
      <c r="A34">
        <v>4371</v>
      </c>
      <c r="B34">
        <v>116</v>
      </c>
      <c r="C34">
        <v>8</v>
      </c>
      <c r="D34">
        <v>6</v>
      </c>
      <c r="E34" t="s">
        <v>93</v>
      </c>
      <c r="F34">
        <v>366</v>
      </c>
      <c r="G34">
        <v>15</v>
      </c>
      <c r="H34">
        <v>7</v>
      </c>
      <c r="I34" s="85">
        <v>9.7265589454882799E-14</v>
      </c>
      <c r="J34" t="str">
        <f t="shared" si="0"/>
        <v>cl3-7</v>
      </c>
      <c r="K34" s="85">
        <f>IF(E34="ina",0,VLOOKUP(J34,Densities!$N$3:$V$29,9,0))</f>
        <v>0.2082</v>
      </c>
      <c r="L34" s="85">
        <f>VLOOKUP(J34,productionTab!$A$2:$H$55,8,0)</f>
        <v>370.61699999999996</v>
      </c>
      <c r="M34" s="85">
        <f>Table1[[#This Row],[Productivity]]*Table1[[#This Row],[Area]]</f>
        <v>3.6048280967000292E-11</v>
      </c>
      <c r="N34" s="62">
        <f t="shared" si="1"/>
        <v>7.5052520973294613E-12</v>
      </c>
      <c r="O34" s="62"/>
      <c r="AX34" t="s">
        <v>176</v>
      </c>
      <c r="BD34" t="s">
        <v>383</v>
      </c>
      <c r="BG34">
        <v>4400</v>
      </c>
      <c r="BH34">
        <f t="shared" si="2"/>
        <v>12</v>
      </c>
      <c r="BI34">
        <v>0</v>
      </c>
      <c r="BJ34">
        <v>6</v>
      </c>
      <c r="BK34" t="s">
        <v>165</v>
      </c>
      <c r="BL34">
        <v>53</v>
      </c>
      <c r="BM34">
        <v>1</v>
      </c>
      <c r="BN34" s="96">
        <f t="shared" si="3"/>
        <v>7</v>
      </c>
      <c r="BO34">
        <v>296.78901648495503</v>
      </c>
    </row>
    <row r="35" spans="1:67" x14ac:dyDescent="0.25">
      <c r="A35">
        <v>4371</v>
      </c>
      <c r="B35">
        <v>117</v>
      </c>
      <c r="C35">
        <v>9</v>
      </c>
      <c r="D35">
        <v>6</v>
      </c>
      <c r="E35" t="s">
        <v>90</v>
      </c>
      <c r="F35">
        <v>367</v>
      </c>
      <c r="G35">
        <v>16</v>
      </c>
      <c r="H35">
        <v>7</v>
      </c>
      <c r="I35">
        <v>228.611289531865</v>
      </c>
      <c r="J35" t="str">
        <f t="shared" si="0"/>
        <v>cl1-7</v>
      </c>
      <c r="K35" s="85">
        <f>IF(E35="ina",0,VLOOKUP(J35,Densities!$N$3:$V$29,9,0))</f>
        <v>0.32220000000000004</v>
      </c>
      <c r="L35" s="85">
        <f>VLOOKUP(J35,productionTab!$A$2:$H$55,8,0)</f>
        <v>299.48050000000001</v>
      </c>
      <c r="M35" s="85">
        <f>Table1[[#This Row],[Productivity]]*Table1[[#This Row],[Area]]</f>
        <v>68464.623294647696</v>
      </c>
      <c r="N35" s="62">
        <f t="shared" si="1"/>
        <v>22059.301625535492</v>
      </c>
      <c r="O35" s="62"/>
      <c r="AX35" t="s">
        <v>176</v>
      </c>
      <c r="BD35" t="s">
        <v>383</v>
      </c>
      <c r="BG35">
        <v>4400</v>
      </c>
      <c r="BH35">
        <f t="shared" si="2"/>
        <v>12</v>
      </c>
      <c r="BI35">
        <v>0</v>
      </c>
      <c r="BJ35">
        <v>6</v>
      </c>
      <c r="BK35" t="s">
        <v>166</v>
      </c>
      <c r="BL35">
        <v>54</v>
      </c>
      <c r="BM35">
        <v>1</v>
      </c>
      <c r="BN35" s="96">
        <f t="shared" si="3"/>
        <v>7</v>
      </c>
      <c r="BO35">
        <v>353.21098351504497</v>
      </c>
    </row>
    <row r="36" spans="1:67" x14ac:dyDescent="0.25">
      <c r="A36">
        <v>4371</v>
      </c>
      <c r="B36">
        <v>12</v>
      </c>
      <c r="C36">
        <v>0</v>
      </c>
      <c r="D36">
        <v>6</v>
      </c>
      <c r="E36" t="s">
        <v>90</v>
      </c>
      <c r="F36">
        <v>52</v>
      </c>
      <c r="G36">
        <v>1</v>
      </c>
      <c r="H36">
        <v>7</v>
      </c>
      <c r="I36">
        <v>180</v>
      </c>
      <c r="J36" t="str">
        <f t="shared" si="0"/>
        <v>cl1-7</v>
      </c>
      <c r="K36" s="85">
        <f>IF(E36="ina",0,VLOOKUP(J36,Densities!$N$3:$V$29,9,0))</f>
        <v>0.32220000000000004</v>
      </c>
      <c r="L36" s="85">
        <f>VLOOKUP(J36,productionTab!$A$2:$H$55,8,0)</f>
        <v>299.48050000000001</v>
      </c>
      <c r="M36" s="85">
        <f>Table1[[#This Row],[Productivity]]*Table1[[#This Row],[Area]]</f>
        <v>53906.49</v>
      </c>
      <c r="N36" s="62">
        <f t="shared" si="1"/>
        <v>17368.671078000003</v>
      </c>
      <c r="O36" s="62"/>
      <c r="AX36" t="s">
        <v>389</v>
      </c>
      <c r="BD36" t="s">
        <v>383</v>
      </c>
      <c r="BG36">
        <v>4400</v>
      </c>
      <c r="BH36">
        <f t="shared" si="2"/>
        <v>120</v>
      </c>
      <c r="BI36">
        <v>7</v>
      </c>
      <c r="BJ36">
        <v>6</v>
      </c>
      <c r="BK36" t="s">
        <v>168</v>
      </c>
      <c r="BL36">
        <v>376</v>
      </c>
      <c r="BM36">
        <v>14</v>
      </c>
      <c r="BN36" s="96">
        <f t="shared" si="3"/>
        <v>7</v>
      </c>
      <c r="BO36">
        <v>427.55320794124799</v>
      </c>
    </row>
    <row r="37" spans="1:67" x14ac:dyDescent="0.25">
      <c r="A37">
        <v>4371</v>
      </c>
      <c r="B37">
        <v>12</v>
      </c>
      <c r="C37">
        <v>0</v>
      </c>
      <c r="D37">
        <v>6</v>
      </c>
      <c r="E37" t="s">
        <v>92</v>
      </c>
      <c r="F37">
        <v>53</v>
      </c>
      <c r="G37">
        <v>1</v>
      </c>
      <c r="H37">
        <v>7</v>
      </c>
      <c r="I37" s="85">
        <v>1.6424622492217199E-12</v>
      </c>
      <c r="J37" t="str">
        <f t="shared" si="0"/>
        <v>cl2-7</v>
      </c>
      <c r="K37" s="85">
        <f>IF(E37="ina",0,VLOOKUP(J37,Densities!$N$3:$V$29,9,0))</f>
        <v>0.2661</v>
      </c>
      <c r="L37" s="85">
        <f>VLOOKUP(J37,productionTab!$A$2:$H$55,8,0)</f>
        <v>337.05049999999994</v>
      </c>
      <c r="M37" s="85">
        <f>Table1[[#This Row],[Productivity]]*Table1[[#This Row],[Area]]</f>
        <v>5.5359272233130523E-10</v>
      </c>
      <c r="N37" s="62">
        <f t="shared" si="1"/>
        <v>1.4731102341236032E-10</v>
      </c>
      <c r="O37" s="62"/>
      <c r="AX37" t="s">
        <v>389</v>
      </c>
      <c r="BD37" t="s">
        <v>380</v>
      </c>
      <c r="BG37">
        <v>4400</v>
      </c>
      <c r="BH37">
        <f t="shared" si="2"/>
        <v>120</v>
      </c>
      <c r="BI37">
        <v>7</v>
      </c>
      <c r="BJ37">
        <v>6</v>
      </c>
      <c r="BK37" t="s">
        <v>166</v>
      </c>
      <c r="BL37">
        <v>378</v>
      </c>
      <c r="BM37">
        <v>13</v>
      </c>
      <c r="BN37" s="96">
        <f t="shared" si="3"/>
        <v>6</v>
      </c>
      <c r="BO37">
        <v>182.527502573536</v>
      </c>
    </row>
    <row r="38" spans="1:67" x14ac:dyDescent="0.25">
      <c r="A38">
        <v>4371</v>
      </c>
      <c r="B38">
        <v>12</v>
      </c>
      <c r="C38">
        <v>0</v>
      </c>
      <c r="D38">
        <v>6</v>
      </c>
      <c r="E38" t="s">
        <v>93</v>
      </c>
      <c r="F38">
        <v>54</v>
      </c>
      <c r="G38">
        <v>1</v>
      </c>
      <c r="H38">
        <v>7</v>
      </c>
      <c r="I38">
        <v>469.99999999999898</v>
      </c>
      <c r="J38" t="str">
        <f t="shared" si="0"/>
        <v>cl3-7</v>
      </c>
      <c r="K38" s="85">
        <f>IF(E38="ina",0,VLOOKUP(J38,Densities!$N$3:$V$29,9,0))</f>
        <v>0.2082</v>
      </c>
      <c r="L38" s="85">
        <f>VLOOKUP(J38,productionTab!$A$2:$H$55,8,0)</f>
        <v>370.61699999999996</v>
      </c>
      <c r="M38" s="85">
        <f>Table1[[#This Row],[Productivity]]*Table1[[#This Row],[Area]]</f>
        <v>174189.98999999961</v>
      </c>
      <c r="N38" s="62">
        <f t="shared" si="1"/>
        <v>36266.355917999914</v>
      </c>
      <c r="O38" s="62"/>
      <c r="AX38" t="s">
        <v>390</v>
      </c>
      <c r="BD38" t="s">
        <v>380</v>
      </c>
      <c r="BG38">
        <v>4400</v>
      </c>
      <c r="BH38">
        <f t="shared" si="2"/>
        <v>122</v>
      </c>
      <c r="BI38">
        <v>7</v>
      </c>
      <c r="BJ38">
        <v>6</v>
      </c>
      <c r="BK38" t="s">
        <v>168</v>
      </c>
      <c r="BL38">
        <v>382</v>
      </c>
      <c r="BM38">
        <v>13</v>
      </c>
      <c r="BN38" s="96">
        <f t="shared" si="3"/>
        <v>6</v>
      </c>
      <c r="BO38">
        <v>189.91928948521601</v>
      </c>
    </row>
    <row r="39" spans="1:67" x14ac:dyDescent="0.25">
      <c r="A39">
        <v>4371</v>
      </c>
      <c r="B39">
        <v>126</v>
      </c>
      <c r="C39">
        <v>7</v>
      </c>
      <c r="D39">
        <v>6</v>
      </c>
      <c r="E39" t="s">
        <v>90</v>
      </c>
      <c r="F39">
        <v>394</v>
      </c>
      <c r="G39">
        <v>13</v>
      </c>
      <c r="H39">
        <v>6</v>
      </c>
      <c r="I39">
        <v>800</v>
      </c>
      <c r="J39" t="str">
        <f t="shared" si="0"/>
        <v>cl1-6</v>
      </c>
      <c r="K39" s="85">
        <f>IF(E39="ina",0,VLOOKUP(J39,Densities!$N$3:$V$29,9,0))</f>
        <v>0.31240000000000001</v>
      </c>
      <c r="L39" s="85">
        <f>VLOOKUP(J39,productionTab!$A$2:$H$55,8,0)</f>
        <v>269.08449999999999</v>
      </c>
      <c r="M39" s="85">
        <f>Table1[[#This Row],[Productivity]]*Table1[[#This Row],[Area]]</f>
        <v>215267.6</v>
      </c>
      <c r="N39" s="62">
        <f t="shared" si="1"/>
        <v>67249.598240000007</v>
      </c>
      <c r="O39" s="62"/>
      <c r="AX39" t="s">
        <v>178</v>
      </c>
      <c r="BD39" t="s">
        <v>383</v>
      </c>
      <c r="BG39">
        <v>4400</v>
      </c>
      <c r="BH39">
        <f t="shared" si="2"/>
        <v>128</v>
      </c>
      <c r="BI39">
        <v>12</v>
      </c>
      <c r="BJ39">
        <v>6</v>
      </c>
      <c r="BK39" t="s">
        <v>166</v>
      </c>
      <c r="BL39">
        <v>402</v>
      </c>
      <c r="BM39">
        <v>19</v>
      </c>
      <c r="BN39" s="96">
        <f t="shared" si="3"/>
        <v>7</v>
      </c>
      <c r="BO39">
        <v>161.85361323768501</v>
      </c>
    </row>
    <row r="40" spans="1:67" x14ac:dyDescent="0.25">
      <c r="A40">
        <v>4371</v>
      </c>
      <c r="B40">
        <v>13</v>
      </c>
      <c r="C40">
        <v>0</v>
      </c>
      <c r="D40">
        <v>1</v>
      </c>
      <c r="E40" t="s">
        <v>90</v>
      </c>
      <c r="F40">
        <v>55</v>
      </c>
      <c r="G40">
        <v>5</v>
      </c>
      <c r="H40">
        <v>6</v>
      </c>
      <c r="I40">
        <v>593.99972148950201</v>
      </c>
      <c r="J40" t="str">
        <f t="shared" si="0"/>
        <v>cl1-6</v>
      </c>
      <c r="K40" s="85">
        <f>IF(E40="ina",0,VLOOKUP(J40,Densities!$N$3:$V$29,9,0))</f>
        <v>0.31240000000000001</v>
      </c>
      <c r="L40" s="85">
        <f>VLOOKUP(J40,productionTab!$A$2:$H$55,8,0)</f>
        <v>269.08449999999999</v>
      </c>
      <c r="M40" s="85">
        <f>Table1[[#This Row],[Productivity]]*Table1[[#This Row],[Area]]</f>
        <v>159836.1180571419</v>
      </c>
      <c r="N40" s="62">
        <f t="shared" si="1"/>
        <v>49932.803281051129</v>
      </c>
      <c r="O40" s="62"/>
      <c r="AX40" t="s">
        <v>179</v>
      </c>
      <c r="BD40" t="s">
        <v>383</v>
      </c>
      <c r="BG40">
        <v>4400</v>
      </c>
      <c r="BH40">
        <f t="shared" si="2"/>
        <v>13</v>
      </c>
      <c r="BI40">
        <v>0</v>
      </c>
      <c r="BJ40">
        <v>1</v>
      </c>
      <c r="BK40" t="s">
        <v>168</v>
      </c>
      <c r="BL40">
        <v>55</v>
      </c>
      <c r="BM40">
        <v>6</v>
      </c>
      <c r="BN40" s="96">
        <f t="shared" si="3"/>
        <v>7</v>
      </c>
      <c r="BO40">
        <v>362.22208796007499</v>
      </c>
    </row>
    <row r="41" spans="1:67" x14ac:dyDescent="0.25">
      <c r="A41">
        <v>4371</v>
      </c>
      <c r="B41">
        <v>13</v>
      </c>
      <c r="C41">
        <v>0</v>
      </c>
      <c r="D41">
        <v>1</v>
      </c>
      <c r="E41" t="s">
        <v>90</v>
      </c>
      <c r="F41">
        <v>55</v>
      </c>
      <c r="G41">
        <v>6</v>
      </c>
      <c r="H41">
        <v>7</v>
      </c>
      <c r="I41">
        <v>600.07005675463301</v>
      </c>
      <c r="J41" t="str">
        <f t="shared" si="0"/>
        <v>cl1-7</v>
      </c>
      <c r="K41" s="85">
        <f>IF(E41="ina",0,VLOOKUP(J41,Densities!$N$3:$V$29,9,0))</f>
        <v>0.32220000000000004</v>
      </c>
      <c r="L41" s="85">
        <f>VLOOKUP(J41,productionTab!$A$2:$H$55,8,0)</f>
        <v>299.48050000000001</v>
      </c>
      <c r="M41" s="85">
        <f>Table1[[#This Row],[Productivity]]*Table1[[#This Row],[Area]]</f>
        <v>179709.28063190589</v>
      </c>
      <c r="N41" s="62">
        <f t="shared" si="1"/>
        <v>57902.33021960008</v>
      </c>
      <c r="O41" s="62"/>
      <c r="AX41" t="s">
        <v>179</v>
      </c>
      <c r="BD41" t="s">
        <v>383</v>
      </c>
      <c r="BG41">
        <v>4400</v>
      </c>
      <c r="BH41">
        <f t="shared" si="2"/>
        <v>13</v>
      </c>
      <c r="BI41">
        <v>0</v>
      </c>
      <c r="BJ41">
        <v>1</v>
      </c>
      <c r="BK41" t="s">
        <v>165</v>
      </c>
      <c r="BL41">
        <v>56</v>
      </c>
      <c r="BM41">
        <v>6</v>
      </c>
      <c r="BN41" s="96">
        <f t="shared" si="3"/>
        <v>7</v>
      </c>
      <c r="BO41">
        <v>766.79407818451398</v>
      </c>
    </row>
    <row r="42" spans="1:67" x14ac:dyDescent="0.25">
      <c r="A42">
        <v>4371</v>
      </c>
      <c r="B42">
        <v>13</v>
      </c>
      <c r="C42">
        <v>0</v>
      </c>
      <c r="D42">
        <v>1</v>
      </c>
      <c r="E42" t="s">
        <v>93</v>
      </c>
      <c r="F42">
        <v>57</v>
      </c>
      <c r="G42">
        <v>5</v>
      </c>
      <c r="H42">
        <v>6</v>
      </c>
      <c r="I42">
        <v>33.809545239484798</v>
      </c>
      <c r="J42" t="str">
        <f t="shared" si="0"/>
        <v>cl3-6</v>
      </c>
      <c r="K42" s="85">
        <f>IF(E42="ina",0,VLOOKUP(J42,Densities!$N$3:$V$29,9,0))</f>
        <v>0.19720000000000001</v>
      </c>
      <c r="L42" s="85">
        <f>VLOOKUP(J42,productionTab!$A$2:$H$55,8,0)</f>
        <v>338.52099999999996</v>
      </c>
      <c r="M42" s="85">
        <f>Table1[[#This Row],[Productivity]]*Table1[[#This Row],[Area]]</f>
        <v>11445.241064015632</v>
      </c>
      <c r="N42" s="62">
        <f t="shared" si="1"/>
        <v>2257.0015378238827</v>
      </c>
      <c r="O42" s="62"/>
      <c r="AX42" t="s">
        <v>179</v>
      </c>
      <c r="BD42" t="s">
        <v>380</v>
      </c>
      <c r="BG42">
        <v>4400</v>
      </c>
      <c r="BH42">
        <f t="shared" si="2"/>
        <v>13</v>
      </c>
      <c r="BI42">
        <v>0</v>
      </c>
      <c r="BJ42">
        <v>1</v>
      </c>
      <c r="BK42" t="s">
        <v>166</v>
      </c>
      <c r="BL42">
        <v>57</v>
      </c>
      <c r="BM42">
        <v>5</v>
      </c>
      <c r="BN42" s="96">
        <f t="shared" si="3"/>
        <v>6</v>
      </c>
      <c r="BO42">
        <v>993.123242508423</v>
      </c>
    </row>
    <row r="43" spans="1:67" x14ac:dyDescent="0.25">
      <c r="A43">
        <v>4371</v>
      </c>
      <c r="B43">
        <v>13</v>
      </c>
      <c r="C43">
        <v>0</v>
      </c>
      <c r="D43">
        <v>1</v>
      </c>
      <c r="E43" t="s">
        <v>93</v>
      </c>
      <c r="F43">
        <v>57</v>
      </c>
      <c r="G43">
        <v>6</v>
      </c>
      <c r="H43">
        <v>7</v>
      </c>
      <c r="I43">
        <v>972.12067651637994</v>
      </c>
      <c r="J43" t="str">
        <f t="shared" si="0"/>
        <v>cl3-7</v>
      </c>
      <c r="K43" s="85">
        <f>IF(E43="ina",0,VLOOKUP(J43,Densities!$N$3:$V$29,9,0))</f>
        <v>0.2082</v>
      </c>
      <c r="L43" s="85">
        <f>VLOOKUP(J43,productionTab!$A$2:$H$55,8,0)</f>
        <v>370.61699999999996</v>
      </c>
      <c r="M43" s="85">
        <f>Table1[[#This Row],[Productivity]]*Table1[[#This Row],[Area]]</f>
        <v>360284.44876847113</v>
      </c>
      <c r="N43" s="62">
        <f t="shared" si="1"/>
        <v>75011.22223359569</v>
      </c>
      <c r="O43" s="62"/>
      <c r="AX43" t="s">
        <v>179</v>
      </c>
      <c r="BD43" t="s">
        <v>383</v>
      </c>
      <c r="BG43">
        <v>4400</v>
      </c>
      <c r="BH43">
        <f t="shared" si="2"/>
        <v>13</v>
      </c>
      <c r="BI43">
        <v>0</v>
      </c>
      <c r="BJ43">
        <v>1</v>
      </c>
      <c r="BK43" t="s">
        <v>166</v>
      </c>
      <c r="BL43">
        <v>57</v>
      </c>
      <c r="BM43">
        <v>6</v>
      </c>
      <c r="BN43" s="96">
        <f t="shared" si="3"/>
        <v>7</v>
      </c>
      <c r="BO43">
        <v>77.860591346988002</v>
      </c>
    </row>
    <row r="44" spans="1:67" x14ac:dyDescent="0.25">
      <c r="A44">
        <v>4371</v>
      </c>
      <c r="B44">
        <v>130</v>
      </c>
      <c r="C44">
        <v>12</v>
      </c>
      <c r="D44">
        <v>6</v>
      </c>
      <c r="E44" t="s">
        <v>93</v>
      </c>
      <c r="F44">
        <v>408</v>
      </c>
      <c r="G44">
        <v>19</v>
      </c>
      <c r="H44">
        <v>7</v>
      </c>
      <c r="I44">
        <v>139.09886655579899</v>
      </c>
      <c r="J44" t="str">
        <f t="shared" si="0"/>
        <v>cl3-7</v>
      </c>
      <c r="K44" s="85">
        <f>IF(E44="ina",0,VLOOKUP(J44,Densities!$N$3:$V$29,9,0))</f>
        <v>0.2082</v>
      </c>
      <c r="L44" s="85">
        <f>VLOOKUP(J44,productionTab!$A$2:$H$55,8,0)</f>
        <v>370.61699999999996</v>
      </c>
      <c r="M44" s="85">
        <f>Table1[[#This Row],[Productivity]]*Table1[[#This Row],[Area]]</f>
        <v>51552.404626310548</v>
      </c>
      <c r="N44" s="62">
        <f t="shared" si="1"/>
        <v>10733.210643197855</v>
      </c>
      <c r="O44" s="62"/>
      <c r="AX44" t="s">
        <v>181</v>
      </c>
      <c r="BD44" t="s">
        <v>383</v>
      </c>
      <c r="BG44">
        <v>4400</v>
      </c>
      <c r="BH44">
        <f t="shared" si="2"/>
        <v>131</v>
      </c>
      <c r="BI44">
        <v>11</v>
      </c>
      <c r="BJ44">
        <v>6</v>
      </c>
      <c r="BK44" t="s">
        <v>168</v>
      </c>
      <c r="BL44">
        <v>409</v>
      </c>
      <c r="BM44">
        <v>18</v>
      </c>
      <c r="BN44" s="96">
        <f t="shared" si="3"/>
        <v>7</v>
      </c>
      <c r="BO44">
        <v>159.17887029737599</v>
      </c>
    </row>
    <row r="45" spans="1:67" x14ac:dyDescent="0.25">
      <c r="A45">
        <v>4371</v>
      </c>
      <c r="B45">
        <v>131</v>
      </c>
      <c r="C45">
        <v>12</v>
      </c>
      <c r="D45">
        <v>6</v>
      </c>
      <c r="E45" t="s">
        <v>92</v>
      </c>
      <c r="F45">
        <v>410</v>
      </c>
      <c r="G45">
        <v>19</v>
      </c>
      <c r="H45">
        <v>7</v>
      </c>
      <c r="I45">
        <v>238.72650347376799</v>
      </c>
      <c r="J45" t="str">
        <f t="shared" si="0"/>
        <v>cl2-7</v>
      </c>
      <c r="K45" s="85">
        <f>IF(E45="ina",0,VLOOKUP(J45,Densities!$N$3:$V$29,9,0))</f>
        <v>0.2661</v>
      </c>
      <c r="L45" s="85">
        <f>VLOOKUP(J45,productionTab!$A$2:$H$55,8,0)</f>
        <v>337.05049999999994</v>
      </c>
      <c r="M45" s="85">
        <f>Table1[[#This Row],[Productivity]]*Table1[[#This Row],[Area]]</f>
        <v>80462.887359085231</v>
      </c>
      <c r="N45" s="62">
        <f t="shared" si="1"/>
        <v>21411.174326252578</v>
      </c>
      <c r="O45" s="62"/>
      <c r="AX45" t="s">
        <v>181</v>
      </c>
      <c r="BD45" t="s">
        <v>383</v>
      </c>
      <c r="BG45">
        <v>4400</v>
      </c>
      <c r="BH45">
        <f t="shared" si="2"/>
        <v>131</v>
      </c>
      <c r="BI45">
        <v>12</v>
      </c>
      <c r="BJ45">
        <v>6</v>
      </c>
      <c r="BK45" t="s">
        <v>166</v>
      </c>
      <c r="BL45">
        <v>411</v>
      </c>
      <c r="BM45">
        <v>19</v>
      </c>
      <c r="BN45" s="96">
        <f t="shared" si="3"/>
        <v>7</v>
      </c>
      <c r="BO45">
        <v>185.09923940455101</v>
      </c>
    </row>
    <row r="46" spans="1:67" x14ac:dyDescent="0.25">
      <c r="A46">
        <v>4371</v>
      </c>
      <c r="B46">
        <v>139</v>
      </c>
      <c r="C46">
        <v>10</v>
      </c>
      <c r="D46">
        <v>6</v>
      </c>
      <c r="E46" t="s">
        <v>92</v>
      </c>
      <c r="F46">
        <v>434</v>
      </c>
      <c r="G46">
        <v>17</v>
      </c>
      <c r="H46">
        <v>7</v>
      </c>
      <c r="I46">
        <v>250.937142639473</v>
      </c>
      <c r="J46" t="str">
        <f t="shared" si="0"/>
        <v>cl2-7</v>
      </c>
      <c r="K46" s="85">
        <f>IF(E46="ina",0,VLOOKUP(J46,Densities!$N$3:$V$29,9,0))</f>
        <v>0.2661</v>
      </c>
      <c r="L46" s="85">
        <f>VLOOKUP(J46,productionTab!$A$2:$H$55,8,0)</f>
        <v>337.05049999999994</v>
      </c>
      <c r="M46" s="85">
        <f>Table1[[#This Row],[Productivity]]*Table1[[#This Row],[Area]]</f>
        <v>84578.489395205674</v>
      </c>
      <c r="N46" s="62">
        <f t="shared" si="1"/>
        <v>22506.33602806423</v>
      </c>
      <c r="O46" s="62"/>
      <c r="AX46" t="s">
        <v>391</v>
      </c>
      <c r="BD46" t="s">
        <v>383</v>
      </c>
      <c r="BG46">
        <v>4400</v>
      </c>
      <c r="BH46">
        <f t="shared" si="2"/>
        <v>134</v>
      </c>
      <c r="BI46">
        <v>12</v>
      </c>
      <c r="BJ46">
        <v>6</v>
      </c>
      <c r="BK46" t="s">
        <v>165</v>
      </c>
      <c r="BL46">
        <v>419</v>
      </c>
      <c r="BM46">
        <v>19</v>
      </c>
      <c r="BN46" s="96">
        <f t="shared" si="3"/>
        <v>7</v>
      </c>
      <c r="BO46">
        <v>528.77257095369998</v>
      </c>
    </row>
    <row r="47" spans="1:67" x14ac:dyDescent="0.25">
      <c r="A47">
        <v>4371</v>
      </c>
      <c r="B47">
        <v>139</v>
      </c>
      <c r="C47">
        <v>12</v>
      </c>
      <c r="D47">
        <v>6</v>
      </c>
      <c r="E47" t="s">
        <v>93</v>
      </c>
      <c r="F47">
        <v>435</v>
      </c>
      <c r="G47">
        <v>18</v>
      </c>
      <c r="H47">
        <v>6</v>
      </c>
      <c r="I47">
        <v>0.92327092784310205</v>
      </c>
      <c r="J47" t="str">
        <f t="shared" si="0"/>
        <v>cl3-6</v>
      </c>
      <c r="K47" s="85">
        <f>IF(E47="ina",0,VLOOKUP(J47,Densities!$N$3:$V$29,9,0))</f>
        <v>0.19720000000000001</v>
      </c>
      <c r="L47" s="85">
        <f>VLOOKUP(J47,productionTab!$A$2:$H$55,8,0)</f>
        <v>338.52099999999996</v>
      </c>
      <c r="M47" s="85">
        <f>Table1[[#This Row],[Productivity]]*Table1[[#This Row],[Area]]</f>
        <v>312.54659776437472</v>
      </c>
      <c r="N47" s="62">
        <f t="shared" si="1"/>
        <v>61.634189079134693</v>
      </c>
      <c r="O47" s="62"/>
      <c r="AX47" t="s">
        <v>391</v>
      </c>
      <c r="BD47" t="s">
        <v>380</v>
      </c>
      <c r="BG47">
        <v>4400</v>
      </c>
      <c r="BH47">
        <f t="shared" si="2"/>
        <v>134</v>
      </c>
      <c r="BI47">
        <v>12</v>
      </c>
      <c r="BJ47">
        <v>7</v>
      </c>
      <c r="BK47" t="s">
        <v>166</v>
      </c>
      <c r="BL47">
        <v>420</v>
      </c>
      <c r="BM47">
        <v>18</v>
      </c>
      <c r="BN47" s="96">
        <f t="shared" si="3"/>
        <v>6</v>
      </c>
      <c r="BO47">
        <v>165.095706106688</v>
      </c>
    </row>
    <row r="48" spans="1:67" x14ac:dyDescent="0.25">
      <c r="A48">
        <v>4371</v>
      </c>
      <c r="B48">
        <v>139</v>
      </c>
      <c r="C48">
        <v>12</v>
      </c>
      <c r="D48">
        <v>6</v>
      </c>
      <c r="E48" t="s">
        <v>93</v>
      </c>
      <c r="F48">
        <v>435</v>
      </c>
      <c r="G48">
        <v>19</v>
      </c>
      <c r="H48">
        <v>7</v>
      </c>
      <c r="I48">
        <v>334.07629992864997</v>
      </c>
      <c r="J48" t="str">
        <f t="shared" si="0"/>
        <v>cl3-7</v>
      </c>
      <c r="K48" s="85">
        <f>IF(E48="ina",0,VLOOKUP(J48,Densities!$N$3:$V$29,9,0))</f>
        <v>0.2082</v>
      </c>
      <c r="L48" s="85">
        <f>VLOOKUP(J48,productionTab!$A$2:$H$55,8,0)</f>
        <v>370.61699999999996</v>
      </c>
      <c r="M48" s="85">
        <f>Table1[[#This Row],[Productivity]]*Table1[[#This Row],[Area]]</f>
        <v>123814.35605065645</v>
      </c>
      <c r="N48" s="62">
        <f t="shared" si="1"/>
        <v>25778.148929746672</v>
      </c>
      <c r="O48" s="62"/>
      <c r="AX48" t="s">
        <v>392</v>
      </c>
      <c r="BD48" t="s">
        <v>383</v>
      </c>
      <c r="BG48">
        <v>4400</v>
      </c>
      <c r="BH48">
        <f t="shared" si="2"/>
        <v>137</v>
      </c>
      <c r="BI48">
        <v>12</v>
      </c>
      <c r="BJ48">
        <v>6</v>
      </c>
      <c r="BK48" t="s">
        <v>165</v>
      </c>
      <c r="BL48">
        <v>428</v>
      </c>
      <c r="BM48">
        <v>19</v>
      </c>
      <c r="BN48" s="96">
        <f t="shared" si="3"/>
        <v>7</v>
      </c>
      <c r="BO48">
        <v>168.23993738910201</v>
      </c>
    </row>
    <row r="49" spans="1:67" x14ac:dyDescent="0.25">
      <c r="A49">
        <v>4371</v>
      </c>
      <c r="B49">
        <v>14</v>
      </c>
      <c r="C49">
        <v>0</v>
      </c>
      <c r="D49">
        <v>2</v>
      </c>
      <c r="E49" t="s">
        <v>90</v>
      </c>
      <c r="F49">
        <v>58</v>
      </c>
      <c r="G49">
        <v>4</v>
      </c>
      <c r="H49">
        <v>6</v>
      </c>
      <c r="I49">
        <v>226.29774497851801</v>
      </c>
      <c r="J49" t="str">
        <f t="shared" si="0"/>
        <v>cl1-6</v>
      </c>
      <c r="K49" s="85">
        <f>IF(E49="ina",0,VLOOKUP(J49,Densities!$N$3:$V$29,9,0))</f>
        <v>0.31240000000000001</v>
      </c>
      <c r="L49" s="85">
        <f>VLOOKUP(J49,productionTab!$A$2:$H$55,8,0)</f>
        <v>269.08449999999999</v>
      </c>
      <c r="M49" s="85">
        <f>Table1[[#This Row],[Productivity]]*Table1[[#This Row],[Area]]</f>
        <v>60893.215558672026</v>
      </c>
      <c r="N49" s="62">
        <f t="shared" si="1"/>
        <v>19023.040540529142</v>
      </c>
      <c r="O49" s="62"/>
      <c r="AX49" t="s">
        <v>184</v>
      </c>
      <c r="BD49" t="s">
        <v>380</v>
      </c>
      <c r="BG49">
        <v>4400</v>
      </c>
      <c r="BH49">
        <f t="shared" si="2"/>
        <v>14</v>
      </c>
      <c r="BI49">
        <v>0</v>
      </c>
      <c r="BJ49">
        <v>2</v>
      </c>
      <c r="BK49" t="s">
        <v>168</v>
      </c>
      <c r="BL49">
        <v>58</v>
      </c>
      <c r="BM49">
        <v>4</v>
      </c>
      <c r="BN49" s="96">
        <f t="shared" si="3"/>
        <v>6</v>
      </c>
      <c r="BO49">
        <v>627.08203573725496</v>
      </c>
    </row>
    <row r="50" spans="1:67" x14ac:dyDescent="0.25">
      <c r="A50">
        <v>4371</v>
      </c>
      <c r="B50">
        <v>14</v>
      </c>
      <c r="C50">
        <v>0</v>
      </c>
      <c r="D50">
        <v>2</v>
      </c>
      <c r="E50" t="s">
        <v>90</v>
      </c>
      <c r="F50">
        <v>58</v>
      </c>
      <c r="G50">
        <v>5</v>
      </c>
      <c r="H50">
        <v>7</v>
      </c>
      <c r="I50">
        <v>92.062617264307505</v>
      </c>
      <c r="J50" t="str">
        <f t="shared" si="0"/>
        <v>cl1-7</v>
      </c>
      <c r="K50" s="85">
        <f>IF(E50="ina",0,VLOOKUP(J50,Densities!$N$3:$V$29,9,0))</f>
        <v>0.32220000000000004</v>
      </c>
      <c r="L50" s="85">
        <f>VLOOKUP(J50,productionTab!$A$2:$H$55,8,0)</f>
        <v>299.48050000000001</v>
      </c>
      <c r="M50" s="85">
        <f>Table1[[#This Row],[Productivity]]*Table1[[#This Row],[Area]]</f>
        <v>27570.958649623444</v>
      </c>
      <c r="N50" s="62">
        <f t="shared" si="1"/>
        <v>8883.3628769086754</v>
      </c>
      <c r="O50" s="62"/>
      <c r="AX50" t="s">
        <v>184</v>
      </c>
      <c r="BD50" t="s">
        <v>380</v>
      </c>
      <c r="BG50">
        <v>4400</v>
      </c>
      <c r="BH50">
        <f t="shared" si="2"/>
        <v>14</v>
      </c>
      <c r="BI50">
        <v>0</v>
      </c>
      <c r="BJ50">
        <v>2</v>
      </c>
      <c r="BK50" t="s">
        <v>165</v>
      </c>
      <c r="BL50">
        <v>59</v>
      </c>
      <c r="BM50">
        <v>4</v>
      </c>
      <c r="BN50" s="96">
        <f t="shared" si="3"/>
        <v>6</v>
      </c>
      <c r="BO50">
        <v>188.11545229536699</v>
      </c>
    </row>
    <row r="51" spans="1:67" x14ac:dyDescent="0.25">
      <c r="A51">
        <v>4371</v>
      </c>
      <c r="B51">
        <v>14</v>
      </c>
      <c r="C51">
        <v>0</v>
      </c>
      <c r="D51">
        <v>2</v>
      </c>
      <c r="E51" t="s">
        <v>92</v>
      </c>
      <c r="F51">
        <v>59</v>
      </c>
      <c r="G51">
        <v>4</v>
      </c>
      <c r="H51">
        <v>6</v>
      </c>
      <c r="I51">
        <v>433.34800618952102</v>
      </c>
      <c r="J51" t="str">
        <f t="shared" si="0"/>
        <v>cl2-6</v>
      </c>
      <c r="K51" s="85">
        <f>IF(E51="ina",0,VLOOKUP(J51,Densities!$N$3:$V$29,9,0))</f>
        <v>0.25569999999999998</v>
      </c>
      <c r="L51" s="85">
        <f>VLOOKUP(J51,productionTab!$A$2:$H$55,8,0)</f>
        <v>308.142</v>
      </c>
      <c r="M51" s="85">
        <f>Table1[[#This Row],[Productivity]]*Table1[[#This Row],[Area]]</f>
        <v>133532.72132325137</v>
      </c>
      <c r="N51" s="62">
        <f t="shared" si="1"/>
        <v>34144.31684235538</v>
      </c>
      <c r="O51" s="62"/>
      <c r="AX51" t="s">
        <v>184</v>
      </c>
      <c r="BD51" t="s">
        <v>383</v>
      </c>
      <c r="BG51">
        <v>4400</v>
      </c>
      <c r="BH51">
        <f t="shared" si="2"/>
        <v>14</v>
      </c>
      <c r="BI51">
        <v>0</v>
      </c>
      <c r="BJ51">
        <v>2</v>
      </c>
      <c r="BK51" t="s">
        <v>165</v>
      </c>
      <c r="BL51">
        <v>59</v>
      </c>
      <c r="BM51">
        <v>5</v>
      </c>
      <c r="BN51" s="96">
        <f t="shared" si="3"/>
        <v>7</v>
      </c>
      <c r="BO51">
        <v>415.108708756581</v>
      </c>
    </row>
    <row r="52" spans="1:67" x14ac:dyDescent="0.25">
      <c r="A52">
        <v>4371</v>
      </c>
      <c r="B52">
        <v>14</v>
      </c>
      <c r="C52">
        <v>0</v>
      </c>
      <c r="D52">
        <v>2</v>
      </c>
      <c r="E52" t="s">
        <v>93</v>
      </c>
      <c r="F52">
        <v>60</v>
      </c>
      <c r="G52">
        <v>4</v>
      </c>
      <c r="H52">
        <v>6</v>
      </c>
      <c r="I52">
        <v>556.03534893766096</v>
      </c>
      <c r="J52" t="str">
        <f t="shared" si="0"/>
        <v>cl3-6</v>
      </c>
      <c r="K52" s="85">
        <f>IF(E52="ina",0,VLOOKUP(J52,Densities!$N$3:$V$29,9,0))</f>
        <v>0.19720000000000001</v>
      </c>
      <c r="L52" s="85">
        <f>VLOOKUP(J52,productionTab!$A$2:$H$55,8,0)</f>
        <v>338.52099999999996</v>
      </c>
      <c r="M52" s="85">
        <f>Table1[[#This Row],[Productivity]]*Table1[[#This Row],[Area]]</f>
        <v>188229.64235772591</v>
      </c>
      <c r="N52" s="62">
        <f t="shared" si="1"/>
        <v>37118.885472943548</v>
      </c>
      <c r="O52" s="62"/>
      <c r="AX52" t="s">
        <v>184</v>
      </c>
      <c r="BD52" t="s">
        <v>380</v>
      </c>
      <c r="BG52">
        <v>4400</v>
      </c>
      <c r="BH52">
        <f t="shared" si="2"/>
        <v>14</v>
      </c>
      <c r="BI52">
        <v>0</v>
      </c>
      <c r="BJ52">
        <v>2</v>
      </c>
      <c r="BK52" t="s">
        <v>166</v>
      </c>
      <c r="BL52">
        <v>60</v>
      </c>
      <c r="BM52">
        <v>4</v>
      </c>
      <c r="BN52" s="96">
        <f t="shared" si="3"/>
        <v>6</v>
      </c>
      <c r="BO52">
        <v>669.69380321079598</v>
      </c>
    </row>
    <row r="53" spans="1:67" x14ac:dyDescent="0.25">
      <c r="A53">
        <v>4371</v>
      </c>
      <c r="B53">
        <v>14</v>
      </c>
      <c r="C53">
        <v>0</v>
      </c>
      <c r="D53">
        <v>2</v>
      </c>
      <c r="E53" t="s">
        <v>93</v>
      </c>
      <c r="F53">
        <v>60</v>
      </c>
      <c r="G53">
        <v>5</v>
      </c>
      <c r="H53">
        <v>7</v>
      </c>
      <c r="I53">
        <v>592.25628262999305</v>
      </c>
      <c r="J53" t="str">
        <f t="shared" si="0"/>
        <v>cl3-7</v>
      </c>
      <c r="K53" s="85">
        <f>IF(E53="ina",0,VLOOKUP(J53,Densities!$N$3:$V$29,9,0))</f>
        <v>0.2082</v>
      </c>
      <c r="L53" s="85">
        <f>VLOOKUP(J53,productionTab!$A$2:$H$55,8,0)</f>
        <v>370.61699999999996</v>
      </c>
      <c r="M53" s="85">
        <f>Table1[[#This Row],[Productivity]]*Table1[[#This Row],[Area]]</f>
        <v>219500.24669948011</v>
      </c>
      <c r="N53" s="62">
        <f t="shared" si="1"/>
        <v>45699.951362831758</v>
      </c>
      <c r="O53" s="62"/>
      <c r="AX53" t="s">
        <v>393</v>
      </c>
      <c r="BD53" t="s">
        <v>380</v>
      </c>
      <c r="BG53">
        <v>4400</v>
      </c>
      <c r="BH53">
        <f t="shared" si="2"/>
        <v>140</v>
      </c>
      <c r="BI53">
        <v>10</v>
      </c>
      <c r="BJ53">
        <v>6</v>
      </c>
      <c r="BK53" t="s">
        <v>165</v>
      </c>
      <c r="BL53">
        <v>437</v>
      </c>
      <c r="BM53">
        <v>16</v>
      </c>
      <c r="BN53" s="96">
        <f t="shared" si="3"/>
        <v>6</v>
      </c>
      <c r="BO53">
        <v>532.899050808791</v>
      </c>
    </row>
    <row r="54" spans="1:67" x14ac:dyDescent="0.25">
      <c r="A54">
        <v>4371</v>
      </c>
      <c r="B54">
        <v>140</v>
      </c>
      <c r="C54">
        <v>11</v>
      </c>
      <c r="D54">
        <v>6</v>
      </c>
      <c r="E54" t="s">
        <v>90</v>
      </c>
      <c r="F54">
        <v>436</v>
      </c>
      <c r="G54">
        <v>18</v>
      </c>
      <c r="H54">
        <v>7</v>
      </c>
      <c r="I54">
        <v>419.20578477852098</v>
      </c>
      <c r="J54" t="str">
        <f t="shared" si="0"/>
        <v>cl1-7</v>
      </c>
      <c r="K54" s="85">
        <f>IF(E54="ina",0,VLOOKUP(J54,Densities!$N$3:$V$29,9,0))</f>
        <v>0.32220000000000004</v>
      </c>
      <c r="L54" s="85">
        <f>VLOOKUP(J54,productionTab!$A$2:$H$55,8,0)</f>
        <v>299.48050000000001</v>
      </c>
      <c r="M54" s="85">
        <f>Table1[[#This Row],[Productivity]]*Table1[[#This Row],[Area]]</f>
        <v>125543.95802836385</v>
      </c>
      <c r="N54" s="62">
        <f t="shared" si="1"/>
        <v>40450.263276738842</v>
      </c>
      <c r="O54" s="62"/>
      <c r="AX54" t="s">
        <v>393</v>
      </c>
      <c r="BD54" t="s">
        <v>383</v>
      </c>
      <c r="BG54">
        <v>4400</v>
      </c>
      <c r="BH54">
        <f t="shared" si="2"/>
        <v>140</v>
      </c>
      <c r="BI54">
        <v>10</v>
      </c>
      <c r="BJ54">
        <v>6</v>
      </c>
      <c r="BK54" t="s">
        <v>166</v>
      </c>
      <c r="BL54">
        <v>438</v>
      </c>
      <c r="BM54">
        <v>17</v>
      </c>
      <c r="BN54" s="96">
        <f t="shared" si="3"/>
        <v>7</v>
      </c>
      <c r="BO54">
        <v>125.44761845755301</v>
      </c>
    </row>
    <row r="55" spans="1:67" x14ac:dyDescent="0.25">
      <c r="A55">
        <v>4371</v>
      </c>
      <c r="B55">
        <v>140</v>
      </c>
      <c r="C55">
        <v>11</v>
      </c>
      <c r="D55">
        <v>6</v>
      </c>
      <c r="E55" t="s">
        <v>93</v>
      </c>
      <c r="F55">
        <v>438</v>
      </c>
      <c r="G55">
        <v>17</v>
      </c>
      <c r="H55">
        <v>6</v>
      </c>
      <c r="I55">
        <v>76.892734700318101</v>
      </c>
      <c r="J55" t="str">
        <f t="shared" si="0"/>
        <v>cl3-6</v>
      </c>
      <c r="K55" s="85">
        <f>IF(E55="ina",0,VLOOKUP(J55,Densities!$N$3:$V$29,9,0))</f>
        <v>0.19720000000000001</v>
      </c>
      <c r="L55" s="85">
        <f>VLOOKUP(J55,productionTab!$A$2:$H$55,8,0)</f>
        <v>338.52099999999996</v>
      </c>
      <c r="M55" s="85">
        <f>Table1[[#This Row],[Productivity]]*Table1[[#This Row],[Area]]</f>
        <v>26029.805443486381</v>
      </c>
      <c r="N55" s="62">
        <f t="shared" si="1"/>
        <v>5133.0776334555148</v>
      </c>
      <c r="O55" s="62"/>
      <c r="AX55" t="s">
        <v>394</v>
      </c>
      <c r="BD55" t="s">
        <v>383</v>
      </c>
      <c r="BG55">
        <v>4400</v>
      </c>
      <c r="BH55">
        <f t="shared" si="2"/>
        <v>141</v>
      </c>
      <c r="BI55">
        <v>10</v>
      </c>
      <c r="BJ55">
        <v>6</v>
      </c>
      <c r="BK55" t="s">
        <v>168</v>
      </c>
      <c r="BL55">
        <v>439</v>
      </c>
      <c r="BM55">
        <v>17</v>
      </c>
      <c r="BN55" s="96">
        <f t="shared" si="3"/>
        <v>7</v>
      </c>
      <c r="BO55" s="85">
        <v>1.8551623464379E-10</v>
      </c>
    </row>
    <row r="56" spans="1:67" x14ac:dyDescent="0.25">
      <c r="A56">
        <v>4371</v>
      </c>
      <c r="B56">
        <v>141</v>
      </c>
      <c r="C56">
        <v>11</v>
      </c>
      <c r="D56">
        <v>6</v>
      </c>
      <c r="E56" t="s">
        <v>92</v>
      </c>
      <c r="F56">
        <v>440</v>
      </c>
      <c r="G56">
        <v>18</v>
      </c>
      <c r="H56">
        <v>7</v>
      </c>
      <c r="I56">
        <v>217.96476702519601</v>
      </c>
      <c r="J56" t="str">
        <f t="shared" si="0"/>
        <v>cl2-7</v>
      </c>
      <c r="K56" s="85">
        <f>IF(E56="ina",0,VLOOKUP(J56,Densities!$N$3:$V$29,9,0))</f>
        <v>0.2661</v>
      </c>
      <c r="L56" s="85">
        <f>VLOOKUP(J56,productionTab!$A$2:$H$55,8,0)</f>
        <v>337.05049999999994</v>
      </c>
      <c r="M56" s="85">
        <f>Table1[[#This Row],[Productivity]]*Table1[[#This Row],[Area]]</f>
        <v>73465.133708225811</v>
      </c>
      <c r="N56" s="62">
        <f t="shared" si="1"/>
        <v>19549.072079758887</v>
      </c>
      <c r="O56" s="62"/>
      <c r="AX56" t="s">
        <v>394</v>
      </c>
      <c r="BD56" t="s">
        <v>383</v>
      </c>
      <c r="BG56">
        <v>4400</v>
      </c>
      <c r="BH56">
        <f t="shared" si="2"/>
        <v>141</v>
      </c>
      <c r="BI56">
        <v>11</v>
      </c>
      <c r="BJ56">
        <v>6</v>
      </c>
      <c r="BK56" t="s">
        <v>168</v>
      </c>
      <c r="BL56">
        <v>439</v>
      </c>
      <c r="BM56">
        <v>18</v>
      </c>
      <c r="BN56" s="96">
        <f t="shared" si="3"/>
        <v>7</v>
      </c>
      <c r="BO56">
        <v>473.41339334445303</v>
      </c>
    </row>
    <row r="57" spans="1:67" x14ac:dyDescent="0.25">
      <c r="A57">
        <v>4371</v>
      </c>
      <c r="B57">
        <v>145</v>
      </c>
      <c r="C57">
        <v>9</v>
      </c>
      <c r="D57">
        <v>6</v>
      </c>
      <c r="E57" t="s">
        <v>90</v>
      </c>
      <c r="F57">
        <v>451</v>
      </c>
      <c r="G57">
        <v>17</v>
      </c>
      <c r="H57">
        <v>8</v>
      </c>
      <c r="I57">
        <v>144.37432779718699</v>
      </c>
      <c r="J57" t="str">
        <f t="shared" si="0"/>
        <v>cl1-8</v>
      </c>
      <c r="K57" s="85">
        <f>IF(E57="ina",0,VLOOKUP(J57,Densities!$N$3:$V$29,9,0))</f>
        <v>0.33100000000000002</v>
      </c>
      <c r="L57" s="85">
        <f>VLOOKUP(J57,productionTab!$A$2:$H$55,8,0)</f>
        <v>314.67849999999999</v>
      </c>
      <c r="M57" s="85">
        <f>Table1[[#This Row],[Productivity]]*Table1[[#This Row],[Area]]</f>
        <v>45431.496909727102</v>
      </c>
      <c r="N57" s="62">
        <f t="shared" si="1"/>
        <v>15037.825477119673</v>
      </c>
      <c r="O57" s="62"/>
      <c r="AX57" t="s">
        <v>395</v>
      </c>
      <c r="BD57" t="s">
        <v>383</v>
      </c>
      <c r="BG57">
        <v>4400</v>
      </c>
      <c r="BH57">
        <f t="shared" si="2"/>
        <v>149</v>
      </c>
      <c r="BI57">
        <v>9</v>
      </c>
      <c r="BJ57">
        <v>6</v>
      </c>
      <c r="BK57" t="s">
        <v>165</v>
      </c>
      <c r="BL57">
        <v>464</v>
      </c>
      <c r="BM57">
        <v>16</v>
      </c>
      <c r="BN57" s="96">
        <f t="shared" si="3"/>
        <v>7</v>
      </c>
      <c r="BO57">
        <v>1262.8226731965201</v>
      </c>
    </row>
    <row r="58" spans="1:67" x14ac:dyDescent="0.25">
      <c r="A58">
        <v>4371</v>
      </c>
      <c r="B58">
        <v>146</v>
      </c>
      <c r="C58">
        <v>10</v>
      </c>
      <c r="D58">
        <v>6</v>
      </c>
      <c r="E58" t="s">
        <v>90</v>
      </c>
      <c r="F58">
        <v>454</v>
      </c>
      <c r="G58">
        <v>16</v>
      </c>
      <c r="H58">
        <v>6</v>
      </c>
      <c r="I58">
        <v>40.388516927003202</v>
      </c>
      <c r="J58" t="str">
        <f t="shared" si="0"/>
        <v>cl1-6</v>
      </c>
      <c r="K58" s="85">
        <f>IF(E58="ina",0,VLOOKUP(J58,Densities!$N$3:$V$29,9,0))</f>
        <v>0.31240000000000001</v>
      </c>
      <c r="L58" s="85">
        <f>VLOOKUP(J58,productionTab!$A$2:$H$55,8,0)</f>
        <v>269.08449999999999</v>
      </c>
      <c r="M58" s="85">
        <f>Table1[[#This Row],[Productivity]]*Table1[[#This Row],[Area]]</f>
        <v>10867.923883044194</v>
      </c>
      <c r="N58" s="62">
        <f t="shared" si="1"/>
        <v>3395.139421063006</v>
      </c>
      <c r="O58" s="62"/>
      <c r="AX58" t="s">
        <v>190</v>
      </c>
      <c r="BD58" t="s">
        <v>380</v>
      </c>
      <c r="BG58">
        <v>4400</v>
      </c>
      <c r="BH58">
        <f t="shared" si="2"/>
        <v>15</v>
      </c>
      <c r="BI58">
        <v>0</v>
      </c>
      <c r="BJ58">
        <v>3</v>
      </c>
      <c r="BK58" t="s">
        <v>168</v>
      </c>
      <c r="BL58">
        <v>61</v>
      </c>
      <c r="BM58">
        <v>3</v>
      </c>
      <c r="BN58" s="96">
        <f t="shared" si="3"/>
        <v>6</v>
      </c>
      <c r="BO58">
        <v>218.15517317760899</v>
      </c>
    </row>
    <row r="59" spans="1:67" x14ac:dyDescent="0.25">
      <c r="A59">
        <v>4371</v>
      </c>
      <c r="B59">
        <v>147</v>
      </c>
      <c r="C59">
        <v>10</v>
      </c>
      <c r="D59">
        <v>6</v>
      </c>
      <c r="E59" t="s">
        <v>90</v>
      </c>
      <c r="F59">
        <v>457</v>
      </c>
      <c r="G59">
        <v>16</v>
      </c>
      <c r="H59">
        <v>6</v>
      </c>
      <c r="I59">
        <v>121.40674740872301</v>
      </c>
      <c r="J59" t="str">
        <f t="shared" si="0"/>
        <v>cl1-6</v>
      </c>
      <c r="K59" s="85">
        <f>IF(E59="ina",0,VLOOKUP(J59,Densities!$N$3:$V$29,9,0))</f>
        <v>0.31240000000000001</v>
      </c>
      <c r="L59" s="85">
        <f>VLOOKUP(J59,productionTab!$A$2:$H$55,8,0)</f>
        <v>269.08449999999999</v>
      </c>
      <c r="M59" s="85">
        <f>Table1[[#This Row],[Productivity]]*Table1[[#This Row],[Area]]</f>
        <v>32668.673923102524</v>
      </c>
      <c r="N59" s="62">
        <f t="shared" si="1"/>
        <v>10205.693733577229</v>
      </c>
      <c r="O59" s="62"/>
      <c r="AX59" t="s">
        <v>190</v>
      </c>
      <c r="BD59" t="s">
        <v>380</v>
      </c>
      <c r="BG59">
        <v>4400</v>
      </c>
      <c r="BH59">
        <f t="shared" si="2"/>
        <v>15</v>
      </c>
      <c r="BI59">
        <v>0</v>
      </c>
      <c r="BJ59">
        <v>3</v>
      </c>
      <c r="BK59" t="s">
        <v>165</v>
      </c>
      <c r="BL59">
        <v>62</v>
      </c>
      <c r="BM59">
        <v>3</v>
      </c>
      <c r="BN59" s="96">
        <f t="shared" si="3"/>
        <v>6</v>
      </c>
      <c r="BO59">
        <v>142.40047718788901</v>
      </c>
    </row>
    <row r="60" spans="1:67" x14ac:dyDescent="0.25">
      <c r="A60">
        <v>4371</v>
      </c>
      <c r="B60">
        <v>147</v>
      </c>
      <c r="C60">
        <v>11</v>
      </c>
      <c r="D60">
        <v>6</v>
      </c>
      <c r="E60" t="s">
        <v>92</v>
      </c>
      <c r="F60">
        <v>458</v>
      </c>
      <c r="G60">
        <v>18</v>
      </c>
      <c r="H60">
        <v>7</v>
      </c>
      <c r="I60">
        <v>351.51038761144298</v>
      </c>
      <c r="J60" t="str">
        <f t="shared" si="0"/>
        <v>cl2-7</v>
      </c>
      <c r="K60" s="85">
        <f>IF(E60="ina",0,VLOOKUP(J60,Densities!$N$3:$V$29,9,0))</f>
        <v>0.2661</v>
      </c>
      <c r="L60" s="85">
        <f>VLOOKUP(J60,productionTab!$A$2:$H$55,8,0)</f>
        <v>337.05049999999994</v>
      </c>
      <c r="M60" s="85">
        <f>Table1[[#This Row],[Productivity]]*Table1[[#This Row],[Area]]</f>
        <v>118476.75189963065</v>
      </c>
      <c r="N60" s="62">
        <f t="shared" si="1"/>
        <v>31526.663680491714</v>
      </c>
      <c r="O60" s="62"/>
      <c r="AX60" t="s">
        <v>190</v>
      </c>
      <c r="BD60" t="s">
        <v>383</v>
      </c>
      <c r="BG60">
        <v>4400</v>
      </c>
      <c r="BH60">
        <f t="shared" si="2"/>
        <v>15</v>
      </c>
      <c r="BI60">
        <v>0</v>
      </c>
      <c r="BJ60">
        <v>3</v>
      </c>
      <c r="BK60" t="s">
        <v>165</v>
      </c>
      <c r="BL60">
        <v>62</v>
      </c>
      <c r="BM60">
        <v>4</v>
      </c>
      <c r="BN60" s="96">
        <f t="shared" si="3"/>
        <v>7</v>
      </c>
      <c r="BO60">
        <v>112.846370864333</v>
      </c>
    </row>
    <row r="61" spans="1:67" x14ac:dyDescent="0.25">
      <c r="A61">
        <v>4371</v>
      </c>
      <c r="B61">
        <v>149</v>
      </c>
      <c r="C61">
        <v>10</v>
      </c>
      <c r="D61">
        <v>6</v>
      </c>
      <c r="E61" t="s">
        <v>90</v>
      </c>
      <c r="F61">
        <v>463</v>
      </c>
      <c r="G61">
        <v>16</v>
      </c>
      <c r="H61">
        <v>6</v>
      </c>
      <c r="I61">
        <v>68.662520276894</v>
      </c>
      <c r="J61" t="str">
        <f t="shared" si="0"/>
        <v>cl1-6</v>
      </c>
      <c r="K61" s="85">
        <f>IF(E61="ina",0,VLOOKUP(J61,Densities!$N$3:$V$29,9,0))</f>
        <v>0.31240000000000001</v>
      </c>
      <c r="L61" s="85">
        <f>VLOOKUP(J61,productionTab!$A$2:$H$55,8,0)</f>
        <v>269.08449999999999</v>
      </c>
      <c r="M61" s="85">
        <f>Table1[[#This Row],[Productivity]]*Table1[[#This Row],[Area]]</f>
        <v>18476.019937447883</v>
      </c>
      <c r="N61" s="62">
        <f t="shared" si="1"/>
        <v>5771.9086284587192</v>
      </c>
      <c r="O61" s="62"/>
      <c r="AX61" t="s">
        <v>190</v>
      </c>
      <c r="BD61" t="s">
        <v>380</v>
      </c>
      <c r="BG61">
        <v>4400</v>
      </c>
      <c r="BH61">
        <f t="shared" si="2"/>
        <v>15</v>
      </c>
      <c r="BI61">
        <v>0</v>
      </c>
      <c r="BJ61">
        <v>3</v>
      </c>
      <c r="BK61" t="s">
        <v>166</v>
      </c>
      <c r="BL61">
        <v>63</v>
      </c>
      <c r="BM61">
        <v>3</v>
      </c>
      <c r="BN61" s="96">
        <f t="shared" si="3"/>
        <v>6</v>
      </c>
      <c r="BO61">
        <v>1426.5979787701699</v>
      </c>
    </row>
    <row r="62" spans="1:67" x14ac:dyDescent="0.25">
      <c r="A62">
        <v>4371</v>
      </c>
      <c r="B62">
        <v>149</v>
      </c>
      <c r="C62">
        <v>9</v>
      </c>
      <c r="D62">
        <v>6</v>
      </c>
      <c r="E62" t="s">
        <v>90</v>
      </c>
      <c r="F62">
        <v>463</v>
      </c>
      <c r="G62">
        <v>15</v>
      </c>
      <c r="H62">
        <v>6</v>
      </c>
      <c r="I62">
        <v>465.39816403218703</v>
      </c>
      <c r="J62" t="str">
        <f t="shared" si="0"/>
        <v>cl1-6</v>
      </c>
      <c r="K62" s="85">
        <f>IF(E62="ina",0,VLOOKUP(J62,Densities!$N$3:$V$29,9,0))</f>
        <v>0.31240000000000001</v>
      </c>
      <c r="L62" s="85">
        <f>VLOOKUP(J62,productionTab!$A$2:$H$55,8,0)</f>
        <v>269.08449999999999</v>
      </c>
      <c r="M62" s="85">
        <f>Table1[[#This Row],[Productivity]]*Table1[[#This Row],[Area]]</f>
        <v>125231.43226951902</v>
      </c>
      <c r="N62" s="62">
        <f t="shared" si="1"/>
        <v>39122.299440997747</v>
      </c>
      <c r="O62" s="62"/>
      <c r="AX62" t="s">
        <v>192</v>
      </c>
      <c r="BD62" t="s">
        <v>383</v>
      </c>
      <c r="BG62">
        <v>4400</v>
      </c>
      <c r="BH62">
        <f t="shared" si="2"/>
        <v>152</v>
      </c>
      <c r="BI62">
        <v>10</v>
      </c>
      <c r="BJ62">
        <v>6</v>
      </c>
      <c r="BK62" t="s">
        <v>166</v>
      </c>
      <c r="BL62">
        <v>474</v>
      </c>
      <c r="BM62">
        <v>17</v>
      </c>
      <c r="BN62" s="96">
        <f t="shared" si="3"/>
        <v>7</v>
      </c>
      <c r="BO62">
        <v>437.17732680347598</v>
      </c>
    </row>
    <row r="63" spans="1:67" x14ac:dyDescent="0.25">
      <c r="A63">
        <v>4371</v>
      </c>
      <c r="B63">
        <v>15</v>
      </c>
      <c r="C63">
        <v>0</v>
      </c>
      <c r="D63">
        <v>3</v>
      </c>
      <c r="E63" t="s">
        <v>90</v>
      </c>
      <c r="F63">
        <v>61</v>
      </c>
      <c r="G63">
        <v>3</v>
      </c>
      <c r="H63">
        <v>6</v>
      </c>
      <c r="I63">
        <v>317.05353306968999</v>
      </c>
      <c r="J63" t="str">
        <f t="shared" si="0"/>
        <v>cl1-6</v>
      </c>
      <c r="K63" s="85">
        <f>IF(E63="ina",0,VLOOKUP(J63,Densities!$N$3:$V$29,9,0))</f>
        <v>0.31240000000000001</v>
      </c>
      <c r="L63" s="85">
        <f>VLOOKUP(J63,productionTab!$A$2:$H$55,8,0)</f>
        <v>269.08449999999999</v>
      </c>
      <c r="M63" s="85">
        <f>Table1[[#This Row],[Productivity]]*Table1[[#This Row],[Area]]</f>
        <v>85314.19141929099</v>
      </c>
      <c r="N63" s="62">
        <f t="shared" si="1"/>
        <v>26652.153399386509</v>
      </c>
      <c r="O63" s="62"/>
      <c r="AX63" t="s">
        <v>396</v>
      </c>
      <c r="BD63" t="s">
        <v>383</v>
      </c>
      <c r="BG63">
        <v>4400</v>
      </c>
      <c r="BH63">
        <f t="shared" si="2"/>
        <v>155</v>
      </c>
      <c r="BI63">
        <v>10</v>
      </c>
      <c r="BJ63">
        <v>6</v>
      </c>
      <c r="BK63" t="s">
        <v>166</v>
      </c>
      <c r="BL63">
        <v>483</v>
      </c>
      <c r="BM63">
        <v>17</v>
      </c>
      <c r="BN63" s="96">
        <f t="shared" si="3"/>
        <v>7</v>
      </c>
      <c r="BO63" s="85">
        <v>1.63209158738596E-12</v>
      </c>
    </row>
    <row r="64" spans="1:67" x14ac:dyDescent="0.25">
      <c r="A64">
        <v>4371</v>
      </c>
      <c r="B64">
        <v>15</v>
      </c>
      <c r="C64">
        <v>0</v>
      </c>
      <c r="D64">
        <v>3</v>
      </c>
      <c r="E64" t="s">
        <v>90</v>
      </c>
      <c r="F64">
        <v>61</v>
      </c>
      <c r="G64">
        <v>4</v>
      </c>
      <c r="H64">
        <v>7</v>
      </c>
      <c r="I64">
        <v>247.800692433774</v>
      </c>
      <c r="J64" t="str">
        <f t="shared" si="0"/>
        <v>cl1-7</v>
      </c>
      <c r="K64" s="85">
        <f>IF(E64="ina",0,VLOOKUP(J64,Densities!$N$3:$V$29,9,0))</f>
        <v>0.32220000000000004</v>
      </c>
      <c r="L64" s="85">
        <f>VLOOKUP(J64,productionTab!$A$2:$H$55,8,0)</f>
        <v>299.48050000000001</v>
      </c>
      <c r="M64" s="85">
        <f>Table1[[#This Row],[Productivity]]*Table1[[#This Row],[Area]]</f>
        <v>74211.475270412862</v>
      </c>
      <c r="N64" s="62">
        <f t="shared" si="1"/>
        <v>23910.937332127025</v>
      </c>
      <c r="O64" s="62"/>
      <c r="AX64" t="s">
        <v>396</v>
      </c>
      <c r="BD64" t="s">
        <v>380</v>
      </c>
      <c r="BG64">
        <v>4400</v>
      </c>
      <c r="BH64">
        <f t="shared" si="2"/>
        <v>155</v>
      </c>
      <c r="BI64">
        <v>9</v>
      </c>
      <c r="BJ64">
        <v>6</v>
      </c>
      <c r="BK64" t="s">
        <v>168</v>
      </c>
      <c r="BL64">
        <v>481</v>
      </c>
      <c r="BM64">
        <v>15</v>
      </c>
      <c r="BN64" s="96">
        <f t="shared" si="3"/>
        <v>6</v>
      </c>
      <c r="BO64">
        <v>398.23875278554601</v>
      </c>
    </row>
    <row r="65" spans="1:67" x14ac:dyDescent="0.25">
      <c r="A65">
        <v>4371</v>
      </c>
      <c r="B65">
        <v>15</v>
      </c>
      <c r="C65">
        <v>0</v>
      </c>
      <c r="D65">
        <v>3</v>
      </c>
      <c r="E65" t="s">
        <v>93</v>
      </c>
      <c r="F65">
        <v>63</v>
      </c>
      <c r="G65">
        <v>3</v>
      </c>
      <c r="H65">
        <v>6</v>
      </c>
      <c r="I65">
        <v>1335.1457744965401</v>
      </c>
      <c r="J65" t="str">
        <f t="shared" si="0"/>
        <v>cl3-6</v>
      </c>
      <c r="K65" s="85">
        <f>IF(E65="ina",0,VLOOKUP(J65,Densities!$N$3:$V$29,9,0))</f>
        <v>0.19720000000000001</v>
      </c>
      <c r="L65" s="85">
        <f>VLOOKUP(J65,productionTab!$A$2:$H$55,8,0)</f>
        <v>338.52099999999996</v>
      </c>
      <c r="M65" s="85">
        <f>Table1[[#This Row],[Productivity]]*Table1[[#This Row],[Area]]</f>
        <v>451974.88272834319</v>
      </c>
      <c r="N65" s="62">
        <f t="shared" si="1"/>
        <v>89129.44687402928</v>
      </c>
      <c r="O65" s="62"/>
      <c r="AX65" t="s">
        <v>396</v>
      </c>
      <c r="BD65" t="s">
        <v>383</v>
      </c>
      <c r="BG65">
        <v>4400</v>
      </c>
      <c r="BH65">
        <f t="shared" si="2"/>
        <v>155</v>
      </c>
      <c r="BI65">
        <v>9</v>
      </c>
      <c r="BJ65">
        <v>6</v>
      </c>
      <c r="BK65" t="s">
        <v>165</v>
      </c>
      <c r="BL65">
        <v>482</v>
      </c>
      <c r="BM65">
        <v>16</v>
      </c>
      <c r="BN65" s="96">
        <f t="shared" si="3"/>
        <v>7</v>
      </c>
      <c r="BO65">
        <v>38.391343221151899</v>
      </c>
    </row>
    <row r="66" spans="1:67" x14ac:dyDescent="0.25">
      <c r="A66">
        <v>4371</v>
      </c>
      <c r="B66">
        <v>153</v>
      </c>
      <c r="C66">
        <v>11</v>
      </c>
      <c r="D66">
        <v>6</v>
      </c>
      <c r="E66" t="s">
        <v>90</v>
      </c>
      <c r="F66">
        <v>475</v>
      </c>
      <c r="G66">
        <v>18</v>
      </c>
      <c r="H66">
        <v>7</v>
      </c>
      <c r="I66">
        <v>508.25933594656601</v>
      </c>
      <c r="J66" t="str">
        <f t="shared" si="0"/>
        <v>cl1-7</v>
      </c>
      <c r="K66" s="85">
        <f>IF(E66="ina",0,VLOOKUP(J66,Densities!$N$3:$V$29,9,0))</f>
        <v>0.32220000000000004</v>
      </c>
      <c r="L66" s="85">
        <f>VLOOKUP(J66,productionTab!$A$2:$H$55,8,0)</f>
        <v>299.48050000000001</v>
      </c>
      <c r="M66" s="85">
        <f>Table1[[#This Row],[Productivity]]*Table1[[#This Row],[Area]]</f>
        <v>152213.76005894557</v>
      </c>
      <c r="N66" s="62">
        <f t="shared" si="1"/>
        <v>49043.273490992273</v>
      </c>
      <c r="O66" s="62"/>
      <c r="AX66" t="s">
        <v>397</v>
      </c>
      <c r="BD66" t="s">
        <v>380</v>
      </c>
      <c r="BG66">
        <v>4400</v>
      </c>
      <c r="BH66">
        <f t="shared" si="2"/>
        <v>156</v>
      </c>
      <c r="BI66">
        <v>8</v>
      </c>
      <c r="BJ66">
        <v>6</v>
      </c>
      <c r="BK66" t="s">
        <v>168</v>
      </c>
      <c r="BL66">
        <v>484</v>
      </c>
      <c r="BM66">
        <v>14</v>
      </c>
      <c r="BN66" s="96">
        <f t="shared" si="3"/>
        <v>6</v>
      </c>
      <c r="BO66">
        <v>122.17590039320601</v>
      </c>
    </row>
    <row r="67" spans="1:67" x14ac:dyDescent="0.25">
      <c r="A67">
        <v>4371</v>
      </c>
      <c r="B67">
        <v>154</v>
      </c>
      <c r="C67">
        <v>10</v>
      </c>
      <c r="D67">
        <v>6</v>
      </c>
      <c r="E67" t="s">
        <v>90</v>
      </c>
      <c r="F67">
        <v>478</v>
      </c>
      <c r="G67">
        <v>17</v>
      </c>
      <c r="H67">
        <v>7</v>
      </c>
      <c r="I67" s="85">
        <v>3.5746594838533798E-14</v>
      </c>
      <c r="J67" t="str">
        <f t="shared" ref="J67:J130" si="9">E67&amp;"-"&amp;H67</f>
        <v>cl1-7</v>
      </c>
      <c r="K67" s="85">
        <f>IF(E67="ina",0,VLOOKUP(J67,Densities!$N$3:$V$29,9,0))</f>
        <v>0.32220000000000004</v>
      </c>
      <c r="L67" s="85">
        <f>VLOOKUP(J67,productionTab!$A$2:$H$55,8,0)</f>
        <v>299.48050000000001</v>
      </c>
      <c r="M67" s="85">
        <f>Table1[[#This Row],[Productivity]]*Table1[[#This Row],[Area]]</f>
        <v>1.0705408095541521E-11</v>
      </c>
      <c r="N67" s="62">
        <f t="shared" ref="N67:N130" si="10">L67*K67*I67</f>
        <v>3.4492824883834788E-12</v>
      </c>
      <c r="O67" s="62"/>
      <c r="AX67" t="s">
        <v>398</v>
      </c>
      <c r="BD67" t="s">
        <v>380</v>
      </c>
      <c r="BG67">
        <v>4400</v>
      </c>
      <c r="BH67">
        <f t="shared" ref="BH67:BH130" si="11">_xlfn.NUMBERVALUE(RIGHT(AX67,LEN(AX67)-1))</f>
        <v>158</v>
      </c>
      <c r="BI67">
        <v>8</v>
      </c>
      <c r="BJ67">
        <v>6</v>
      </c>
      <c r="BK67" t="s">
        <v>166</v>
      </c>
      <c r="BL67">
        <v>492</v>
      </c>
      <c r="BM67">
        <v>14</v>
      </c>
      <c r="BN67" s="96">
        <f t="shared" ref="BN67:BN130" si="12">_xlfn.NUMBERVALUE(LEFT(BD67,2))</f>
        <v>6</v>
      </c>
      <c r="BO67">
        <v>802.53284354083496</v>
      </c>
    </row>
    <row r="68" spans="1:67" x14ac:dyDescent="0.25">
      <c r="A68">
        <v>4371</v>
      </c>
      <c r="B68">
        <v>154</v>
      </c>
      <c r="C68">
        <v>8</v>
      </c>
      <c r="D68">
        <v>6</v>
      </c>
      <c r="E68" t="s">
        <v>93</v>
      </c>
      <c r="F68">
        <v>480</v>
      </c>
      <c r="G68">
        <v>15</v>
      </c>
      <c r="H68">
        <v>7</v>
      </c>
      <c r="I68">
        <v>217.089086086756</v>
      </c>
      <c r="J68" t="str">
        <f t="shared" si="9"/>
        <v>cl3-7</v>
      </c>
      <c r="K68" s="85">
        <f>IF(E68="ina",0,VLOOKUP(J68,Densities!$N$3:$V$29,9,0))</f>
        <v>0.2082</v>
      </c>
      <c r="L68" s="85">
        <f>VLOOKUP(J68,productionTab!$A$2:$H$55,8,0)</f>
        <v>370.61699999999996</v>
      </c>
      <c r="M68" s="85">
        <f>Table1[[#This Row],[Productivity]]*Table1[[#This Row],[Area]]</f>
        <v>80456.905818215237</v>
      </c>
      <c r="N68" s="62">
        <f t="shared" si="10"/>
        <v>16751.127791352414</v>
      </c>
      <c r="O68" s="62"/>
      <c r="AX68" t="s">
        <v>399</v>
      </c>
      <c r="BD68" t="s">
        <v>383</v>
      </c>
      <c r="BG68">
        <v>4400</v>
      </c>
      <c r="BH68">
        <f t="shared" si="11"/>
        <v>159</v>
      </c>
      <c r="BI68">
        <v>9</v>
      </c>
      <c r="BJ68">
        <v>6</v>
      </c>
      <c r="BK68" t="s">
        <v>168</v>
      </c>
      <c r="BL68">
        <v>493</v>
      </c>
      <c r="BM68">
        <v>16</v>
      </c>
      <c r="BN68" s="96">
        <f t="shared" si="12"/>
        <v>7</v>
      </c>
      <c r="BO68" s="85">
        <v>1.6184200321165301E-10</v>
      </c>
    </row>
    <row r="69" spans="1:67" x14ac:dyDescent="0.25">
      <c r="A69">
        <v>4371</v>
      </c>
      <c r="B69">
        <v>16</v>
      </c>
      <c r="C69">
        <v>0</v>
      </c>
      <c r="D69">
        <v>4</v>
      </c>
      <c r="E69" t="s">
        <v>90</v>
      </c>
      <c r="F69">
        <v>64</v>
      </c>
      <c r="G69">
        <v>2</v>
      </c>
      <c r="H69">
        <v>6</v>
      </c>
      <c r="I69">
        <v>95.782734912290394</v>
      </c>
      <c r="J69" t="str">
        <f t="shared" si="9"/>
        <v>cl1-6</v>
      </c>
      <c r="K69" s="85">
        <f>IF(E69="ina",0,VLOOKUP(J69,Densities!$N$3:$V$29,9,0))</f>
        <v>0.31240000000000001</v>
      </c>
      <c r="L69" s="85">
        <f>VLOOKUP(J69,productionTab!$A$2:$H$55,8,0)</f>
        <v>269.08449999999999</v>
      </c>
      <c r="M69" s="85">
        <f>Table1[[#This Row],[Productivity]]*Table1[[#This Row],[Area]]</f>
        <v>25773.649332506204</v>
      </c>
      <c r="N69" s="62">
        <f t="shared" si="10"/>
        <v>8051.6880514749382</v>
      </c>
      <c r="O69" s="62"/>
      <c r="AX69" t="s">
        <v>195</v>
      </c>
      <c r="BD69" t="s">
        <v>380</v>
      </c>
      <c r="BG69">
        <v>4400</v>
      </c>
      <c r="BH69">
        <f t="shared" si="11"/>
        <v>16</v>
      </c>
      <c r="BI69">
        <v>0</v>
      </c>
      <c r="BJ69">
        <v>4</v>
      </c>
      <c r="BK69" t="s">
        <v>168</v>
      </c>
      <c r="BL69">
        <v>64</v>
      </c>
      <c r="BM69">
        <v>2</v>
      </c>
      <c r="BN69" s="96">
        <f t="shared" si="12"/>
        <v>6</v>
      </c>
      <c r="BO69">
        <v>152.47169041779401</v>
      </c>
    </row>
    <row r="70" spans="1:67" x14ac:dyDescent="0.25">
      <c r="A70">
        <v>4371</v>
      </c>
      <c r="B70">
        <v>16</v>
      </c>
      <c r="C70">
        <v>0</v>
      </c>
      <c r="D70">
        <v>4</v>
      </c>
      <c r="E70" t="s">
        <v>92</v>
      </c>
      <c r="F70">
        <v>65</v>
      </c>
      <c r="G70">
        <v>2</v>
      </c>
      <c r="H70">
        <v>6</v>
      </c>
      <c r="I70">
        <v>672.62603870188798</v>
      </c>
      <c r="J70" t="str">
        <f t="shared" si="9"/>
        <v>cl2-6</v>
      </c>
      <c r="K70" s="85">
        <f>IF(E70="ina",0,VLOOKUP(J70,Densities!$N$3:$V$29,9,0))</f>
        <v>0.25569999999999998</v>
      </c>
      <c r="L70" s="85">
        <f>VLOOKUP(J70,productionTab!$A$2:$H$55,8,0)</f>
        <v>308.142</v>
      </c>
      <c r="M70" s="85">
        <f>Table1[[#This Row],[Productivity]]*Table1[[#This Row],[Area]]</f>
        <v>207264.33281767718</v>
      </c>
      <c r="N70" s="62">
        <f t="shared" si="10"/>
        <v>52997.489901480047</v>
      </c>
      <c r="O70" s="62"/>
      <c r="AX70" t="s">
        <v>195</v>
      </c>
      <c r="BD70" t="s">
        <v>380</v>
      </c>
      <c r="BG70">
        <v>4400</v>
      </c>
      <c r="BH70">
        <f t="shared" si="11"/>
        <v>16</v>
      </c>
      <c r="BI70">
        <v>0</v>
      </c>
      <c r="BJ70">
        <v>4</v>
      </c>
      <c r="BK70" t="s">
        <v>165</v>
      </c>
      <c r="BL70">
        <v>65</v>
      </c>
      <c r="BM70">
        <v>2</v>
      </c>
      <c r="BN70" s="96">
        <f t="shared" si="12"/>
        <v>6</v>
      </c>
      <c r="BO70">
        <v>199.706405585532</v>
      </c>
    </row>
    <row r="71" spans="1:67" x14ac:dyDescent="0.25">
      <c r="A71">
        <v>4371</v>
      </c>
      <c r="B71">
        <v>16</v>
      </c>
      <c r="C71">
        <v>0</v>
      </c>
      <c r="D71">
        <v>4</v>
      </c>
      <c r="E71" t="s">
        <v>93</v>
      </c>
      <c r="F71">
        <v>66</v>
      </c>
      <c r="G71">
        <v>2</v>
      </c>
      <c r="H71">
        <v>6</v>
      </c>
      <c r="I71">
        <v>1031.5912263858199</v>
      </c>
      <c r="J71" t="str">
        <f t="shared" si="9"/>
        <v>cl3-6</v>
      </c>
      <c r="K71" s="85">
        <f>IF(E71="ina",0,VLOOKUP(J71,Densities!$N$3:$V$29,9,0))</f>
        <v>0.19720000000000001</v>
      </c>
      <c r="L71" s="85">
        <f>VLOOKUP(J71,productionTab!$A$2:$H$55,8,0)</f>
        <v>338.52099999999996</v>
      </c>
      <c r="M71" s="85">
        <f>Table1[[#This Row],[Productivity]]*Table1[[#This Row],[Area]]</f>
        <v>349215.29354735411</v>
      </c>
      <c r="N71" s="62">
        <f t="shared" si="10"/>
        <v>68865.255887538238</v>
      </c>
      <c r="O71" s="62"/>
      <c r="AX71" t="s">
        <v>195</v>
      </c>
      <c r="BD71" t="s">
        <v>380</v>
      </c>
      <c r="BG71">
        <v>4400</v>
      </c>
      <c r="BH71">
        <f t="shared" si="11"/>
        <v>16</v>
      </c>
      <c r="BI71">
        <v>0</v>
      </c>
      <c r="BJ71">
        <v>4</v>
      </c>
      <c r="BK71" t="s">
        <v>166</v>
      </c>
      <c r="BL71">
        <v>66</v>
      </c>
      <c r="BM71">
        <v>2</v>
      </c>
      <c r="BN71" s="96">
        <f t="shared" si="12"/>
        <v>6</v>
      </c>
      <c r="BO71">
        <v>1447.8219039968101</v>
      </c>
    </row>
    <row r="72" spans="1:67" x14ac:dyDescent="0.25">
      <c r="A72">
        <v>4371</v>
      </c>
      <c r="B72">
        <v>160</v>
      </c>
      <c r="C72">
        <v>10</v>
      </c>
      <c r="D72">
        <v>6</v>
      </c>
      <c r="E72" t="s">
        <v>90</v>
      </c>
      <c r="F72">
        <v>496</v>
      </c>
      <c r="G72">
        <v>17</v>
      </c>
      <c r="H72">
        <v>7</v>
      </c>
      <c r="I72">
        <v>127.31127310081099</v>
      </c>
      <c r="J72" t="str">
        <f t="shared" si="9"/>
        <v>cl1-7</v>
      </c>
      <c r="K72" s="85">
        <f>IF(E72="ina",0,VLOOKUP(J72,Densities!$N$3:$V$29,9,0))</f>
        <v>0.32220000000000004</v>
      </c>
      <c r="L72" s="85">
        <f>VLOOKUP(J72,productionTab!$A$2:$H$55,8,0)</f>
        <v>299.48050000000001</v>
      </c>
      <c r="M72" s="85">
        <f>Table1[[#This Row],[Productivity]]*Table1[[#This Row],[Area]]</f>
        <v>38127.243723867425</v>
      </c>
      <c r="N72" s="62">
        <f t="shared" si="10"/>
        <v>12284.597927830087</v>
      </c>
      <c r="O72" s="62"/>
      <c r="AX72" t="s">
        <v>196</v>
      </c>
      <c r="BD72" t="s">
        <v>383</v>
      </c>
      <c r="BG72">
        <v>4400</v>
      </c>
      <c r="BH72">
        <f t="shared" si="11"/>
        <v>160</v>
      </c>
      <c r="BI72">
        <v>8</v>
      </c>
      <c r="BJ72">
        <v>6</v>
      </c>
      <c r="BK72" t="s">
        <v>168</v>
      </c>
      <c r="BL72">
        <v>496</v>
      </c>
      <c r="BM72">
        <v>15</v>
      </c>
      <c r="BN72" s="96">
        <f t="shared" si="12"/>
        <v>7</v>
      </c>
      <c r="BO72">
        <v>38.6611600590983</v>
      </c>
    </row>
    <row r="73" spans="1:67" x14ac:dyDescent="0.25">
      <c r="A73">
        <v>4371</v>
      </c>
      <c r="B73">
        <v>162</v>
      </c>
      <c r="C73">
        <v>10</v>
      </c>
      <c r="D73">
        <v>6</v>
      </c>
      <c r="E73" t="s">
        <v>90</v>
      </c>
      <c r="F73">
        <v>502</v>
      </c>
      <c r="G73">
        <v>16</v>
      </c>
      <c r="H73">
        <v>6</v>
      </c>
      <c r="I73">
        <v>7.02416827106918</v>
      </c>
      <c r="J73" t="str">
        <f t="shared" si="9"/>
        <v>cl1-6</v>
      </c>
      <c r="K73" s="85">
        <f>IF(E73="ina",0,VLOOKUP(J73,Densities!$N$3:$V$29,9,0))</f>
        <v>0.31240000000000001</v>
      </c>
      <c r="L73" s="85">
        <f>VLOOKUP(J73,productionTab!$A$2:$H$55,8,0)</f>
        <v>269.08449999999999</v>
      </c>
      <c r="M73" s="85">
        <f>Table1[[#This Row],[Productivity]]*Table1[[#This Row],[Area]]</f>
        <v>1890.0948071365146</v>
      </c>
      <c r="N73" s="62">
        <f t="shared" si="10"/>
        <v>590.46561774944723</v>
      </c>
      <c r="O73" s="62"/>
      <c r="AX73" t="s">
        <v>400</v>
      </c>
      <c r="BD73" t="s">
        <v>380</v>
      </c>
      <c r="BG73">
        <v>4400</v>
      </c>
      <c r="BH73">
        <f t="shared" si="11"/>
        <v>166</v>
      </c>
      <c r="BI73">
        <v>7</v>
      </c>
      <c r="BJ73">
        <v>6</v>
      </c>
      <c r="BK73" t="s">
        <v>168</v>
      </c>
      <c r="BL73">
        <v>514</v>
      </c>
      <c r="BM73">
        <v>13</v>
      </c>
      <c r="BN73" s="96">
        <f t="shared" si="12"/>
        <v>6</v>
      </c>
      <c r="BO73">
        <v>162.17681294927499</v>
      </c>
    </row>
    <row r="74" spans="1:67" x14ac:dyDescent="0.25">
      <c r="A74">
        <v>4371</v>
      </c>
      <c r="B74">
        <v>162</v>
      </c>
      <c r="C74">
        <v>8</v>
      </c>
      <c r="D74">
        <v>6</v>
      </c>
      <c r="E74" t="s">
        <v>90</v>
      </c>
      <c r="F74">
        <v>502</v>
      </c>
      <c r="G74">
        <v>14</v>
      </c>
      <c r="H74">
        <v>6</v>
      </c>
      <c r="I74">
        <v>372.80025213070297</v>
      </c>
      <c r="J74" t="str">
        <f t="shared" si="9"/>
        <v>cl1-6</v>
      </c>
      <c r="K74" s="85">
        <f>IF(E74="ina",0,VLOOKUP(J74,Densities!$N$3:$V$29,9,0))</f>
        <v>0.31240000000000001</v>
      </c>
      <c r="L74" s="85">
        <f>VLOOKUP(J74,productionTab!$A$2:$H$55,8,0)</f>
        <v>269.08449999999999</v>
      </c>
      <c r="M74" s="85">
        <f>Table1[[#This Row],[Productivity]]*Table1[[#This Row],[Area]]</f>
        <v>100314.76944446414</v>
      </c>
      <c r="N74" s="62">
        <f t="shared" si="10"/>
        <v>31338.333974450597</v>
      </c>
      <c r="O74" s="62"/>
      <c r="AX74" t="s">
        <v>400</v>
      </c>
      <c r="BD74" t="s">
        <v>383</v>
      </c>
      <c r="BG74">
        <v>4400</v>
      </c>
      <c r="BH74">
        <f t="shared" si="11"/>
        <v>166</v>
      </c>
      <c r="BI74">
        <v>7</v>
      </c>
      <c r="BJ74">
        <v>6</v>
      </c>
      <c r="BK74" t="s">
        <v>168</v>
      </c>
      <c r="BL74">
        <v>514</v>
      </c>
      <c r="BM74">
        <v>14</v>
      </c>
      <c r="BN74" s="96">
        <f t="shared" si="12"/>
        <v>7</v>
      </c>
      <c r="BO74">
        <v>552.90628038159105</v>
      </c>
    </row>
    <row r="75" spans="1:67" x14ac:dyDescent="0.25">
      <c r="A75">
        <v>4371</v>
      </c>
      <c r="B75">
        <v>162</v>
      </c>
      <c r="C75">
        <v>9</v>
      </c>
      <c r="D75">
        <v>6</v>
      </c>
      <c r="E75" t="s">
        <v>90</v>
      </c>
      <c r="F75">
        <v>502</v>
      </c>
      <c r="G75">
        <v>15</v>
      </c>
      <c r="H75">
        <v>6</v>
      </c>
      <c r="I75">
        <v>210.75326998114301</v>
      </c>
      <c r="J75" t="str">
        <f t="shared" si="9"/>
        <v>cl1-6</v>
      </c>
      <c r="K75" s="85">
        <f>IF(E75="ina",0,VLOOKUP(J75,Densities!$N$3:$V$29,9,0))</f>
        <v>0.31240000000000001</v>
      </c>
      <c r="L75" s="85">
        <f>VLOOKUP(J75,productionTab!$A$2:$H$55,8,0)</f>
        <v>269.08449999999999</v>
      </c>
      <c r="M75" s="85">
        <f>Table1[[#This Row],[Productivity]]*Table1[[#This Row],[Area]]</f>
        <v>56710.438276240871</v>
      </c>
      <c r="N75" s="62">
        <f t="shared" si="10"/>
        <v>17716.340917497648</v>
      </c>
      <c r="O75" s="62"/>
      <c r="AX75" t="s">
        <v>199</v>
      </c>
      <c r="BD75" t="s">
        <v>383</v>
      </c>
      <c r="BG75">
        <v>4400</v>
      </c>
      <c r="BH75">
        <f t="shared" si="11"/>
        <v>17</v>
      </c>
      <c r="BI75">
        <v>0</v>
      </c>
      <c r="BJ75">
        <v>5</v>
      </c>
      <c r="BK75" t="s">
        <v>168</v>
      </c>
      <c r="BL75">
        <v>67</v>
      </c>
      <c r="BM75">
        <v>2</v>
      </c>
      <c r="BN75" s="96">
        <f t="shared" si="12"/>
        <v>7</v>
      </c>
      <c r="BO75" s="85">
        <v>4.5061479455272698E-11</v>
      </c>
    </row>
    <row r="76" spans="1:67" x14ac:dyDescent="0.25">
      <c r="A76">
        <v>4371</v>
      </c>
      <c r="B76">
        <v>162</v>
      </c>
      <c r="C76">
        <v>9</v>
      </c>
      <c r="D76">
        <v>6</v>
      </c>
      <c r="E76" t="s">
        <v>92</v>
      </c>
      <c r="F76">
        <v>503</v>
      </c>
      <c r="G76">
        <v>15</v>
      </c>
      <c r="H76">
        <v>6</v>
      </c>
      <c r="I76">
        <v>230.35775410064099</v>
      </c>
      <c r="J76" t="str">
        <f t="shared" si="9"/>
        <v>cl2-6</v>
      </c>
      <c r="K76" s="85">
        <f>IF(E76="ina",0,VLOOKUP(J76,Densities!$N$3:$V$29,9,0))</f>
        <v>0.25569999999999998</v>
      </c>
      <c r="L76" s="85">
        <f>VLOOKUP(J76,productionTab!$A$2:$H$55,8,0)</f>
        <v>308.142</v>
      </c>
      <c r="M76" s="85">
        <f>Table1[[#This Row],[Productivity]]*Table1[[#This Row],[Area]]</f>
        <v>70982.899064079713</v>
      </c>
      <c r="N76" s="62">
        <f t="shared" si="10"/>
        <v>18150.327290685182</v>
      </c>
      <c r="O76" s="62"/>
      <c r="AX76" t="s">
        <v>199</v>
      </c>
      <c r="BD76" t="s">
        <v>380</v>
      </c>
      <c r="BG76">
        <v>4400</v>
      </c>
      <c r="BH76">
        <f t="shared" si="11"/>
        <v>17</v>
      </c>
      <c r="BI76">
        <v>0</v>
      </c>
      <c r="BJ76">
        <v>5</v>
      </c>
      <c r="BK76" t="s">
        <v>166</v>
      </c>
      <c r="BL76">
        <v>69</v>
      </c>
      <c r="BM76">
        <v>1</v>
      </c>
      <c r="BN76" s="96">
        <f t="shared" si="12"/>
        <v>6</v>
      </c>
      <c r="BO76">
        <v>900.00000000000398</v>
      </c>
    </row>
    <row r="77" spans="1:67" x14ac:dyDescent="0.25">
      <c r="A77">
        <v>4371</v>
      </c>
      <c r="B77">
        <v>162</v>
      </c>
      <c r="C77">
        <v>9</v>
      </c>
      <c r="D77">
        <v>6</v>
      </c>
      <c r="E77" t="s">
        <v>92</v>
      </c>
      <c r="F77">
        <v>503</v>
      </c>
      <c r="G77">
        <v>16</v>
      </c>
      <c r="H77">
        <v>7</v>
      </c>
      <c r="I77">
        <v>234.66419632887801</v>
      </c>
      <c r="J77" t="str">
        <f t="shared" si="9"/>
        <v>cl2-7</v>
      </c>
      <c r="K77" s="85">
        <f>IF(E77="ina",0,VLOOKUP(J77,Densities!$N$3:$V$29,9,0))</f>
        <v>0.2661</v>
      </c>
      <c r="L77" s="85">
        <f>VLOOKUP(J77,productionTab!$A$2:$H$55,8,0)</f>
        <v>337.05049999999994</v>
      </c>
      <c r="M77" s="85">
        <f>Table1[[#This Row],[Productivity]]*Table1[[#This Row],[Area]]</f>
        <v>79093.684704746483</v>
      </c>
      <c r="N77" s="62">
        <f t="shared" si="10"/>
        <v>21046.829499933039</v>
      </c>
      <c r="O77" s="62"/>
      <c r="AX77" t="s">
        <v>401</v>
      </c>
      <c r="BD77" t="s">
        <v>380</v>
      </c>
      <c r="BG77">
        <v>4400</v>
      </c>
      <c r="BH77">
        <f t="shared" si="11"/>
        <v>171</v>
      </c>
      <c r="BI77">
        <v>7</v>
      </c>
      <c r="BJ77">
        <v>6</v>
      </c>
      <c r="BK77" t="s">
        <v>168</v>
      </c>
      <c r="BL77">
        <v>529</v>
      </c>
      <c r="BM77">
        <v>13</v>
      </c>
      <c r="BN77" s="96">
        <f t="shared" si="12"/>
        <v>6</v>
      </c>
      <c r="BO77">
        <v>34.9169066691342</v>
      </c>
    </row>
    <row r="78" spans="1:67" x14ac:dyDescent="0.25">
      <c r="A78">
        <v>4371</v>
      </c>
      <c r="B78">
        <v>169</v>
      </c>
      <c r="C78">
        <v>7</v>
      </c>
      <c r="D78">
        <v>6</v>
      </c>
      <c r="E78" t="s">
        <v>90</v>
      </c>
      <c r="F78">
        <v>523</v>
      </c>
      <c r="G78">
        <v>14</v>
      </c>
      <c r="H78">
        <v>7</v>
      </c>
      <c r="I78">
        <v>145.04337539993</v>
      </c>
      <c r="J78" t="str">
        <f t="shared" si="9"/>
        <v>cl1-7</v>
      </c>
      <c r="K78" s="85">
        <f>IF(E78="ina",0,VLOOKUP(J78,Densities!$N$3:$V$29,9,0))</f>
        <v>0.32220000000000004</v>
      </c>
      <c r="L78" s="85">
        <f>VLOOKUP(J78,productionTab!$A$2:$H$55,8,0)</f>
        <v>299.48050000000001</v>
      </c>
      <c r="M78" s="85">
        <f>Table1[[#This Row],[Productivity]]*Table1[[#This Row],[Area]]</f>
        <v>43437.66258645874</v>
      </c>
      <c r="N78" s="62">
        <f t="shared" si="10"/>
        <v>13995.614885357007</v>
      </c>
      <c r="O78" s="62"/>
      <c r="AX78" t="s">
        <v>402</v>
      </c>
      <c r="BD78" t="s">
        <v>380</v>
      </c>
      <c r="BG78">
        <v>4400</v>
      </c>
      <c r="BH78">
        <f t="shared" si="11"/>
        <v>177</v>
      </c>
      <c r="BI78">
        <v>7</v>
      </c>
      <c r="BJ78">
        <v>6</v>
      </c>
      <c r="BK78" t="s">
        <v>166</v>
      </c>
      <c r="BL78">
        <v>549</v>
      </c>
      <c r="BM78">
        <v>13</v>
      </c>
      <c r="BN78" s="96">
        <f t="shared" si="12"/>
        <v>6</v>
      </c>
      <c r="BO78">
        <v>296.78901648495503</v>
      </c>
    </row>
    <row r="79" spans="1:67" x14ac:dyDescent="0.25">
      <c r="A79">
        <v>4371</v>
      </c>
      <c r="B79">
        <v>169</v>
      </c>
      <c r="C79">
        <v>7</v>
      </c>
      <c r="D79">
        <v>6</v>
      </c>
      <c r="E79" t="s">
        <v>92</v>
      </c>
      <c r="F79">
        <v>524</v>
      </c>
      <c r="G79">
        <v>15</v>
      </c>
      <c r="H79">
        <v>8</v>
      </c>
      <c r="I79">
        <v>401.80901390285402</v>
      </c>
      <c r="J79" t="str">
        <f t="shared" si="9"/>
        <v>cl2-8</v>
      </c>
      <c r="K79" s="85">
        <f>IF(E79="ina",0,VLOOKUP(J79,Densities!$N$3:$V$29,9,0))</f>
        <v>0.27539999999999998</v>
      </c>
      <c r="L79" s="85">
        <f>VLOOKUP(J79,productionTab!$A$2:$H$55,8,0)</f>
        <v>351.50049999999999</v>
      </c>
      <c r="M79" s="85">
        <f>Table1[[#This Row],[Productivity]]*Table1[[#This Row],[Area]]</f>
        <v>141236.06929136012</v>
      </c>
      <c r="N79" s="62">
        <f t="shared" si="10"/>
        <v>38896.413482840573</v>
      </c>
      <c r="O79" s="62"/>
      <c r="AX79" t="s">
        <v>403</v>
      </c>
      <c r="BD79" t="s">
        <v>380</v>
      </c>
      <c r="BG79">
        <v>4400</v>
      </c>
      <c r="BH79">
        <f t="shared" si="11"/>
        <v>179</v>
      </c>
      <c r="BI79">
        <v>7</v>
      </c>
      <c r="BJ79">
        <v>6</v>
      </c>
      <c r="BK79" t="s">
        <v>168</v>
      </c>
      <c r="BL79">
        <v>553</v>
      </c>
      <c r="BM79">
        <v>13</v>
      </c>
      <c r="BN79" s="96">
        <f t="shared" si="12"/>
        <v>6</v>
      </c>
      <c r="BO79">
        <v>353.21098351504497</v>
      </c>
    </row>
    <row r="80" spans="1:67" x14ac:dyDescent="0.25">
      <c r="A80">
        <v>4371</v>
      </c>
      <c r="B80">
        <v>169</v>
      </c>
      <c r="C80">
        <v>8</v>
      </c>
      <c r="D80">
        <v>6</v>
      </c>
      <c r="E80" t="s">
        <v>90</v>
      </c>
      <c r="F80">
        <v>523</v>
      </c>
      <c r="G80">
        <v>15</v>
      </c>
      <c r="H80">
        <v>7</v>
      </c>
      <c r="I80">
        <v>58.721023025495697</v>
      </c>
      <c r="J80" t="str">
        <f t="shared" si="9"/>
        <v>cl1-7</v>
      </c>
      <c r="K80" s="85">
        <f>IF(E80="ina",0,VLOOKUP(J80,Densities!$N$3:$V$29,9,0))</f>
        <v>0.32220000000000004</v>
      </c>
      <c r="L80" s="85">
        <f>VLOOKUP(J80,productionTab!$A$2:$H$55,8,0)</f>
        <v>299.48050000000001</v>
      </c>
      <c r="M80" s="85">
        <f>Table1[[#This Row],[Productivity]]*Table1[[#This Row],[Area]]</f>
        <v>17585.801336186963</v>
      </c>
      <c r="N80" s="62">
        <f t="shared" si="10"/>
        <v>5666.1451905194408</v>
      </c>
      <c r="O80" s="62"/>
      <c r="AX80" t="s">
        <v>202</v>
      </c>
      <c r="BD80" t="s">
        <v>383</v>
      </c>
      <c r="BG80">
        <v>4400</v>
      </c>
      <c r="BH80">
        <f t="shared" si="11"/>
        <v>18</v>
      </c>
      <c r="BI80">
        <v>0</v>
      </c>
      <c r="BJ80">
        <v>6</v>
      </c>
      <c r="BK80" t="s">
        <v>168</v>
      </c>
      <c r="BL80">
        <v>70</v>
      </c>
      <c r="BM80">
        <v>1</v>
      </c>
      <c r="BN80" s="96">
        <f t="shared" si="12"/>
        <v>7</v>
      </c>
      <c r="BO80">
        <v>436.48004123317799</v>
      </c>
    </row>
    <row r="81" spans="1:67" x14ac:dyDescent="0.25">
      <c r="A81">
        <v>4371</v>
      </c>
      <c r="B81">
        <v>169</v>
      </c>
      <c r="C81">
        <v>8</v>
      </c>
      <c r="D81">
        <v>7</v>
      </c>
      <c r="E81" t="s">
        <v>90</v>
      </c>
      <c r="F81">
        <v>523</v>
      </c>
      <c r="G81">
        <v>16</v>
      </c>
      <c r="H81">
        <v>8</v>
      </c>
      <c r="I81">
        <v>144.42658767172099</v>
      </c>
      <c r="J81" t="str">
        <f t="shared" si="9"/>
        <v>cl1-8</v>
      </c>
      <c r="K81" s="85">
        <f>IF(E81="ina",0,VLOOKUP(J81,Densities!$N$3:$V$29,9,0))</f>
        <v>0.33100000000000002</v>
      </c>
      <c r="L81" s="85">
        <f>VLOOKUP(J81,productionTab!$A$2:$H$55,8,0)</f>
        <v>314.67849999999999</v>
      </c>
      <c r="M81" s="85">
        <f>Table1[[#This Row],[Productivity]]*Table1[[#This Row],[Area]]</f>
        <v>45447.94196865565</v>
      </c>
      <c r="N81" s="62">
        <f t="shared" si="10"/>
        <v>15043.268791625023</v>
      </c>
      <c r="O81" s="62"/>
      <c r="AX81" t="s">
        <v>202</v>
      </c>
      <c r="BD81" t="s">
        <v>383</v>
      </c>
      <c r="BG81">
        <v>4400</v>
      </c>
      <c r="BH81">
        <f t="shared" si="11"/>
        <v>18</v>
      </c>
      <c r="BI81">
        <v>0</v>
      </c>
      <c r="BJ81">
        <v>6</v>
      </c>
      <c r="BK81" t="s">
        <v>166</v>
      </c>
      <c r="BL81">
        <v>72</v>
      </c>
      <c r="BM81">
        <v>1</v>
      </c>
      <c r="BN81" s="96">
        <f t="shared" si="12"/>
        <v>7</v>
      </c>
      <c r="BO81">
        <v>363.51995876682201</v>
      </c>
    </row>
    <row r="82" spans="1:67" x14ac:dyDescent="0.25">
      <c r="A82">
        <v>4371</v>
      </c>
      <c r="B82">
        <v>17</v>
      </c>
      <c r="C82">
        <v>0</v>
      </c>
      <c r="D82">
        <v>5</v>
      </c>
      <c r="E82" t="s">
        <v>93</v>
      </c>
      <c r="F82">
        <v>69</v>
      </c>
      <c r="G82">
        <v>1</v>
      </c>
      <c r="H82">
        <v>6</v>
      </c>
      <c r="I82">
        <v>900</v>
      </c>
      <c r="J82" t="str">
        <f t="shared" si="9"/>
        <v>cl3-6</v>
      </c>
      <c r="K82" s="85">
        <f>IF(E82="ina",0,VLOOKUP(J82,Densities!$N$3:$V$29,9,0))</f>
        <v>0.19720000000000001</v>
      </c>
      <c r="L82" s="85">
        <f>VLOOKUP(J82,productionTab!$A$2:$H$55,8,0)</f>
        <v>338.52099999999996</v>
      </c>
      <c r="M82" s="85">
        <f>Table1[[#This Row],[Productivity]]*Table1[[#This Row],[Area]]</f>
        <v>304668.89999999997</v>
      </c>
      <c r="N82" s="62">
        <f t="shared" si="10"/>
        <v>60080.707079999993</v>
      </c>
      <c r="O82" s="62"/>
      <c r="AX82" t="s">
        <v>204</v>
      </c>
      <c r="BD82" t="s">
        <v>383</v>
      </c>
      <c r="BG82">
        <v>4400</v>
      </c>
      <c r="BH82">
        <f t="shared" si="11"/>
        <v>185</v>
      </c>
      <c r="BI82">
        <v>12</v>
      </c>
      <c r="BJ82">
        <v>6</v>
      </c>
      <c r="BK82" t="s">
        <v>165</v>
      </c>
      <c r="BL82">
        <v>572</v>
      </c>
      <c r="BM82">
        <v>19</v>
      </c>
      <c r="BN82" s="96">
        <f t="shared" si="12"/>
        <v>7</v>
      </c>
      <c r="BO82">
        <v>44.551490644489697</v>
      </c>
    </row>
    <row r="83" spans="1:67" x14ac:dyDescent="0.25">
      <c r="A83">
        <v>4371</v>
      </c>
      <c r="B83">
        <v>172</v>
      </c>
      <c r="C83">
        <v>8</v>
      </c>
      <c r="D83">
        <v>7</v>
      </c>
      <c r="E83" t="s">
        <v>90</v>
      </c>
      <c r="F83">
        <v>532</v>
      </c>
      <c r="G83">
        <v>16</v>
      </c>
      <c r="H83">
        <v>8</v>
      </c>
      <c r="I83">
        <v>133.14761069721601</v>
      </c>
      <c r="J83" t="str">
        <f t="shared" si="9"/>
        <v>cl1-8</v>
      </c>
      <c r="K83" s="85">
        <f>IF(E83="ina",0,VLOOKUP(J83,Densities!$N$3:$V$29,9,0))</f>
        <v>0.33100000000000002</v>
      </c>
      <c r="L83" s="85">
        <f>VLOOKUP(J83,productionTab!$A$2:$H$55,8,0)</f>
        <v>314.67849999999999</v>
      </c>
      <c r="M83" s="85">
        <f>Table1[[#This Row],[Productivity]]*Table1[[#This Row],[Area]]</f>
        <v>41898.690412783886</v>
      </c>
      <c r="N83" s="62">
        <f t="shared" si="10"/>
        <v>13868.466526631468</v>
      </c>
      <c r="O83" s="62"/>
      <c r="AX83" t="s">
        <v>204</v>
      </c>
      <c r="BD83" t="s">
        <v>383</v>
      </c>
      <c r="BG83">
        <v>4400</v>
      </c>
      <c r="BH83">
        <f t="shared" si="11"/>
        <v>185</v>
      </c>
      <c r="BI83">
        <v>12</v>
      </c>
      <c r="BJ83">
        <v>6</v>
      </c>
      <c r="BK83" t="s">
        <v>166</v>
      </c>
      <c r="BL83">
        <v>573</v>
      </c>
      <c r="BM83">
        <v>19</v>
      </c>
      <c r="BN83" s="96">
        <f t="shared" si="12"/>
        <v>7</v>
      </c>
      <c r="BO83">
        <v>722.24258754002403</v>
      </c>
    </row>
    <row r="84" spans="1:67" x14ac:dyDescent="0.25">
      <c r="A84">
        <v>4371</v>
      </c>
      <c r="B84">
        <v>174</v>
      </c>
      <c r="C84">
        <v>7</v>
      </c>
      <c r="D84">
        <v>6</v>
      </c>
      <c r="E84" t="s">
        <v>92</v>
      </c>
      <c r="F84">
        <v>539</v>
      </c>
      <c r="G84">
        <v>14</v>
      </c>
      <c r="H84">
        <v>7</v>
      </c>
      <c r="I84">
        <v>10.627184799816799</v>
      </c>
      <c r="J84" t="str">
        <f t="shared" si="9"/>
        <v>cl2-7</v>
      </c>
      <c r="K84" s="85">
        <f>IF(E84="ina",0,VLOOKUP(J84,Densities!$N$3:$V$29,9,0))</f>
        <v>0.2661</v>
      </c>
      <c r="L84" s="85">
        <f>VLOOKUP(J84,productionTab!$A$2:$H$55,8,0)</f>
        <v>337.05049999999994</v>
      </c>
      <c r="M84" s="85">
        <f>Table1[[#This Row],[Productivity]]*Table1[[#This Row],[Area]]</f>
        <v>3581.8979503706514</v>
      </c>
      <c r="N84" s="62">
        <f t="shared" si="10"/>
        <v>953.14304459363029</v>
      </c>
      <c r="O84" s="62"/>
      <c r="AX84" t="s">
        <v>404</v>
      </c>
      <c r="BD84" t="s">
        <v>383</v>
      </c>
      <c r="BG84">
        <v>4400</v>
      </c>
      <c r="BH84">
        <f t="shared" si="11"/>
        <v>187</v>
      </c>
      <c r="BI84">
        <v>11</v>
      </c>
      <c r="BJ84">
        <v>6</v>
      </c>
      <c r="BK84" t="s">
        <v>165</v>
      </c>
      <c r="BL84">
        <v>578</v>
      </c>
      <c r="BM84">
        <v>18</v>
      </c>
      <c r="BN84" s="96">
        <f t="shared" si="12"/>
        <v>7</v>
      </c>
      <c r="BO84">
        <v>543.13317076030398</v>
      </c>
    </row>
    <row r="85" spans="1:67" x14ac:dyDescent="0.25">
      <c r="A85">
        <v>4371</v>
      </c>
      <c r="B85">
        <v>174</v>
      </c>
      <c r="C85">
        <v>7</v>
      </c>
      <c r="D85">
        <v>6</v>
      </c>
      <c r="E85" t="s">
        <v>93</v>
      </c>
      <c r="F85">
        <v>540</v>
      </c>
      <c r="G85">
        <v>13</v>
      </c>
      <c r="H85">
        <v>6</v>
      </c>
      <c r="I85">
        <v>36.225204502966697</v>
      </c>
      <c r="J85" t="str">
        <f t="shared" si="9"/>
        <v>cl3-6</v>
      </c>
      <c r="K85" s="85">
        <f>IF(E85="ina",0,VLOOKUP(J85,Densities!$N$3:$V$29,9,0))</f>
        <v>0.19720000000000001</v>
      </c>
      <c r="L85" s="85">
        <f>VLOOKUP(J85,productionTab!$A$2:$H$55,8,0)</f>
        <v>338.52099999999996</v>
      </c>
      <c r="M85" s="85">
        <f>Table1[[#This Row],[Productivity]]*Table1[[#This Row],[Area]]</f>
        <v>12262.992453548788</v>
      </c>
      <c r="N85" s="62">
        <f t="shared" si="10"/>
        <v>2418.262111839821</v>
      </c>
      <c r="O85" s="62"/>
      <c r="AX85" t="s">
        <v>404</v>
      </c>
      <c r="BD85" t="s">
        <v>383</v>
      </c>
      <c r="BG85">
        <v>4400</v>
      </c>
      <c r="BH85">
        <f t="shared" si="11"/>
        <v>187</v>
      </c>
      <c r="BI85">
        <v>12</v>
      </c>
      <c r="BJ85">
        <v>6</v>
      </c>
      <c r="BK85" t="s">
        <v>165</v>
      </c>
      <c r="BL85">
        <v>578</v>
      </c>
      <c r="BM85">
        <v>19</v>
      </c>
      <c r="BN85" s="96">
        <f t="shared" si="12"/>
        <v>7</v>
      </c>
      <c r="BO85">
        <v>77.860591346988002</v>
      </c>
    </row>
    <row r="86" spans="1:67" x14ac:dyDescent="0.25">
      <c r="A86">
        <v>4371</v>
      </c>
      <c r="B86">
        <v>177</v>
      </c>
      <c r="C86">
        <v>7</v>
      </c>
      <c r="D86">
        <v>6</v>
      </c>
      <c r="E86" t="s">
        <v>90</v>
      </c>
      <c r="F86">
        <v>547</v>
      </c>
      <c r="G86">
        <v>14</v>
      </c>
      <c r="H86">
        <v>7</v>
      </c>
      <c r="I86" s="85">
        <v>1.68635567860652E-12</v>
      </c>
      <c r="J86" t="str">
        <f t="shared" si="9"/>
        <v>cl1-7</v>
      </c>
      <c r="K86" s="85">
        <f>IF(E86="ina",0,VLOOKUP(J86,Densities!$N$3:$V$29,9,0))</f>
        <v>0.32220000000000004</v>
      </c>
      <c r="L86" s="85">
        <f>VLOOKUP(J86,productionTab!$A$2:$H$55,8,0)</f>
        <v>299.48050000000001</v>
      </c>
      <c r="M86" s="85">
        <f>Table1[[#This Row],[Productivity]]*Table1[[#This Row],[Area]]</f>
        <v>5.0503064180691992E-10</v>
      </c>
      <c r="N86" s="62">
        <f t="shared" si="10"/>
        <v>1.6272087279018963E-10</v>
      </c>
      <c r="O86" s="62"/>
      <c r="AX86" t="s">
        <v>206</v>
      </c>
      <c r="BD86" t="s">
        <v>383</v>
      </c>
      <c r="BG86">
        <v>4400</v>
      </c>
      <c r="BH86">
        <f t="shared" si="11"/>
        <v>188</v>
      </c>
      <c r="BI86">
        <v>11</v>
      </c>
      <c r="BJ86">
        <v>6</v>
      </c>
      <c r="BK86" t="s">
        <v>168</v>
      </c>
      <c r="BL86">
        <v>580</v>
      </c>
      <c r="BM86">
        <v>18</v>
      </c>
      <c r="BN86" s="96">
        <f t="shared" si="12"/>
        <v>7</v>
      </c>
      <c r="BO86">
        <v>449.99007174811999</v>
      </c>
    </row>
    <row r="87" spans="1:67" x14ac:dyDescent="0.25">
      <c r="A87">
        <v>4371</v>
      </c>
      <c r="B87">
        <v>179</v>
      </c>
      <c r="C87">
        <v>7</v>
      </c>
      <c r="D87">
        <v>6</v>
      </c>
      <c r="E87" t="s">
        <v>92</v>
      </c>
      <c r="F87">
        <v>554</v>
      </c>
      <c r="G87">
        <v>13</v>
      </c>
      <c r="H87">
        <v>6</v>
      </c>
      <c r="I87">
        <v>6.8843505036045096</v>
      </c>
      <c r="J87" t="str">
        <f t="shared" si="9"/>
        <v>cl2-6</v>
      </c>
      <c r="K87" s="85">
        <f>IF(E87="ina",0,VLOOKUP(J87,Densities!$N$3:$V$29,9,0))</f>
        <v>0.25569999999999998</v>
      </c>
      <c r="L87" s="85">
        <f>VLOOKUP(J87,productionTab!$A$2:$H$55,8,0)</f>
        <v>308.142</v>
      </c>
      <c r="M87" s="85">
        <f>Table1[[#This Row],[Productivity]]*Table1[[#This Row],[Area]]</f>
        <v>2121.357532881701</v>
      </c>
      <c r="N87" s="62">
        <f t="shared" si="10"/>
        <v>542.43112115785084</v>
      </c>
      <c r="O87" s="62"/>
      <c r="AX87" t="s">
        <v>405</v>
      </c>
      <c r="BD87" t="s">
        <v>380</v>
      </c>
      <c r="BG87">
        <v>4400</v>
      </c>
      <c r="BH87">
        <f t="shared" si="11"/>
        <v>19</v>
      </c>
      <c r="BI87">
        <v>6</v>
      </c>
      <c r="BJ87">
        <v>7</v>
      </c>
      <c r="BK87" t="s">
        <v>165</v>
      </c>
      <c r="BL87">
        <v>74</v>
      </c>
      <c r="BM87">
        <v>12</v>
      </c>
      <c r="BN87" s="96">
        <f t="shared" si="12"/>
        <v>6</v>
      </c>
      <c r="BO87">
        <v>13.089614863443</v>
      </c>
    </row>
    <row r="88" spans="1:67" x14ac:dyDescent="0.25">
      <c r="A88">
        <v>4371</v>
      </c>
      <c r="B88">
        <v>179</v>
      </c>
      <c r="C88">
        <v>7</v>
      </c>
      <c r="D88">
        <v>6</v>
      </c>
      <c r="E88" t="s">
        <v>92</v>
      </c>
      <c r="F88">
        <v>554</v>
      </c>
      <c r="G88">
        <v>14</v>
      </c>
      <c r="H88">
        <v>7</v>
      </c>
      <c r="I88">
        <v>54.285795449914097</v>
      </c>
      <c r="J88" t="str">
        <f t="shared" si="9"/>
        <v>cl2-7</v>
      </c>
      <c r="K88" s="85">
        <f>IF(E88="ina",0,VLOOKUP(J88,Densities!$N$3:$V$29,9,0))</f>
        <v>0.2661</v>
      </c>
      <c r="L88" s="85">
        <f>VLOOKUP(J88,productionTab!$A$2:$H$55,8,0)</f>
        <v>337.05049999999994</v>
      </c>
      <c r="M88" s="85">
        <f>Table1[[#This Row],[Productivity]]*Table1[[#This Row],[Area]]</f>
        <v>18297.054499291269</v>
      </c>
      <c r="N88" s="62">
        <f t="shared" si="10"/>
        <v>4868.8462022614067</v>
      </c>
      <c r="O88" s="62"/>
      <c r="AX88" t="s">
        <v>406</v>
      </c>
      <c r="BD88" t="s">
        <v>383</v>
      </c>
      <c r="BG88">
        <v>4400</v>
      </c>
      <c r="BH88">
        <f t="shared" si="11"/>
        <v>191</v>
      </c>
      <c r="BI88">
        <v>10</v>
      </c>
      <c r="BJ88">
        <v>6</v>
      </c>
      <c r="BK88" t="s">
        <v>166</v>
      </c>
      <c r="BL88">
        <v>591</v>
      </c>
      <c r="BM88">
        <v>17</v>
      </c>
      <c r="BN88" s="96">
        <f t="shared" si="12"/>
        <v>7</v>
      </c>
      <c r="BO88" s="85">
        <v>1.06498862576838E-12</v>
      </c>
    </row>
    <row r="89" spans="1:67" x14ac:dyDescent="0.25">
      <c r="A89">
        <v>4371</v>
      </c>
      <c r="B89">
        <v>179</v>
      </c>
      <c r="C89">
        <v>7</v>
      </c>
      <c r="D89">
        <v>6</v>
      </c>
      <c r="E89" t="s">
        <v>93</v>
      </c>
      <c r="F89">
        <v>555</v>
      </c>
      <c r="G89">
        <v>13</v>
      </c>
      <c r="H89">
        <v>6</v>
      </c>
      <c r="I89">
        <v>408.82985404648002</v>
      </c>
      <c r="J89" t="str">
        <f t="shared" si="9"/>
        <v>cl3-6</v>
      </c>
      <c r="K89" s="85">
        <f>IF(E89="ina",0,VLOOKUP(J89,Densities!$N$3:$V$29,9,0))</f>
        <v>0.19720000000000001</v>
      </c>
      <c r="L89" s="85">
        <f>VLOOKUP(J89,productionTab!$A$2:$H$55,8,0)</f>
        <v>338.52099999999996</v>
      </c>
      <c r="M89" s="85">
        <f>Table1[[#This Row],[Productivity]]*Table1[[#This Row],[Area]]</f>
        <v>138397.49102166845</v>
      </c>
      <c r="N89" s="62">
        <f t="shared" si="10"/>
        <v>27291.985229473019</v>
      </c>
      <c r="O89" s="62"/>
      <c r="AX89" t="s">
        <v>406</v>
      </c>
      <c r="BD89" t="s">
        <v>383</v>
      </c>
      <c r="BG89">
        <v>4400</v>
      </c>
      <c r="BH89">
        <f t="shared" si="11"/>
        <v>191</v>
      </c>
      <c r="BI89">
        <v>11</v>
      </c>
      <c r="BJ89">
        <v>6</v>
      </c>
      <c r="BK89" t="s">
        <v>166</v>
      </c>
      <c r="BL89">
        <v>591</v>
      </c>
      <c r="BM89">
        <v>18</v>
      </c>
      <c r="BN89" s="96">
        <f t="shared" si="12"/>
        <v>7</v>
      </c>
      <c r="BO89">
        <v>273.80575296808797</v>
      </c>
    </row>
    <row r="90" spans="1:67" x14ac:dyDescent="0.25">
      <c r="A90">
        <v>4371</v>
      </c>
      <c r="B90">
        <v>18</v>
      </c>
      <c r="C90">
        <v>0</v>
      </c>
      <c r="D90">
        <v>6</v>
      </c>
      <c r="E90" t="s">
        <v>93</v>
      </c>
      <c r="F90">
        <v>72</v>
      </c>
      <c r="G90">
        <v>1</v>
      </c>
      <c r="H90">
        <v>7</v>
      </c>
      <c r="I90">
        <v>800</v>
      </c>
      <c r="J90" t="str">
        <f t="shared" si="9"/>
        <v>cl3-7</v>
      </c>
      <c r="K90" s="85">
        <f>IF(E90="ina",0,VLOOKUP(J90,Densities!$N$3:$V$29,9,0))</f>
        <v>0.2082</v>
      </c>
      <c r="L90" s="85">
        <f>VLOOKUP(J90,productionTab!$A$2:$H$55,8,0)</f>
        <v>370.61699999999996</v>
      </c>
      <c r="M90" s="85">
        <f>Table1[[#This Row],[Productivity]]*Table1[[#This Row],[Area]]</f>
        <v>296493.59999999998</v>
      </c>
      <c r="N90" s="62">
        <f t="shared" si="10"/>
        <v>61729.967519999991</v>
      </c>
      <c r="O90" s="62"/>
      <c r="AX90" t="s">
        <v>406</v>
      </c>
      <c r="BD90" t="s">
        <v>380</v>
      </c>
      <c r="BG90">
        <v>4400</v>
      </c>
      <c r="BH90">
        <f t="shared" si="11"/>
        <v>191</v>
      </c>
      <c r="BI90">
        <v>11</v>
      </c>
      <c r="BJ90">
        <v>7</v>
      </c>
      <c r="BK90" t="s">
        <v>165</v>
      </c>
      <c r="BL90">
        <v>590</v>
      </c>
      <c r="BM90">
        <v>17</v>
      </c>
      <c r="BN90" s="96">
        <f t="shared" si="12"/>
        <v>6</v>
      </c>
      <c r="BO90">
        <v>353.27628276916602</v>
      </c>
    </row>
    <row r="91" spans="1:67" x14ac:dyDescent="0.25">
      <c r="A91">
        <v>4371</v>
      </c>
      <c r="B91">
        <v>189</v>
      </c>
      <c r="C91">
        <v>11</v>
      </c>
      <c r="D91">
        <v>6</v>
      </c>
      <c r="E91" t="s">
        <v>92</v>
      </c>
      <c r="F91">
        <v>584</v>
      </c>
      <c r="G91">
        <v>18</v>
      </c>
      <c r="H91">
        <v>7</v>
      </c>
      <c r="I91">
        <v>33.809545239486702</v>
      </c>
      <c r="J91" t="str">
        <f t="shared" si="9"/>
        <v>cl2-7</v>
      </c>
      <c r="K91" s="85">
        <f>IF(E91="ina",0,VLOOKUP(J91,Densities!$N$3:$V$29,9,0))</f>
        <v>0.2661</v>
      </c>
      <c r="L91" s="85">
        <f>VLOOKUP(J91,productionTab!$A$2:$H$55,8,0)</f>
        <v>337.05049999999994</v>
      </c>
      <c r="M91" s="85">
        <f>Table1[[#This Row],[Productivity]]*Table1[[#This Row],[Area]]</f>
        <v>11395.524127741612</v>
      </c>
      <c r="N91" s="62">
        <f t="shared" si="10"/>
        <v>3032.3489703920427</v>
      </c>
      <c r="O91" s="62"/>
      <c r="AX91" t="s">
        <v>407</v>
      </c>
      <c r="BD91" t="s">
        <v>383</v>
      </c>
      <c r="BG91">
        <v>4400</v>
      </c>
      <c r="BH91">
        <f t="shared" si="11"/>
        <v>194</v>
      </c>
      <c r="BI91">
        <v>11</v>
      </c>
      <c r="BJ91">
        <v>6</v>
      </c>
      <c r="BK91" t="s">
        <v>168</v>
      </c>
      <c r="BL91">
        <v>598</v>
      </c>
      <c r="BM91">
        <v>18</v>
      </c>
      <c r="BN91" s="96">
        <f t="shared" si="12"/>
        <v>7</v>
      </c>
      <c r="BO91">
        <v>415.108708756581</v>
      </c>
    </row>
    <row r="92" spans="1:67" x14ac:dyDescent="0.25">
      <c r="A92">
        <v>4371</v>
      </c>
      <c r="B92">
        <v>189</v>
      </c>
      <c r="C92">
        <v>12</v>
      </c>
      <c r="D92">
        <v>6</v>
      </c>
      <c r="E92" t="s">
        <v>90</v>
      </c>
      <c r="F92">
        <v>583</v>
      </c>
      <c r="G92">
        <v>19</v>
      </c>
      <c r="H92">
        <v>7</v>
      </c>
      <c r="I92">
        <v>211.991760198446</v>
      </c>
      <c r="J92" t="str">
        <f t="shared" si="9"/>
        <v>cl1-7</v>
      </c>
      <c r="K92" s="85">
        <f>IF(E92="ina",0,VLOOKUP(J92,Densities!$N$3:$V$29,9,0))</f>
        <v>0.32220000000000004</v>
      </c>
      <c r="L92" s="85">
        <f>VLOOKUP(J92,productionTab!$A$2:$H$55,8,0)</f>
        <v>299.48050000000001</v>
      </c>
      <c r="M92" s="85">
        <f>Table1[[#This Row],[Productivity]]*Table1[[#This Row],[Area]]</f>
        <v>63487.398340110711</v>
      </c>
      <c r="N92" s="62">
        <f t="shared" si="10"/>
        <v>20455.639745183675</v>
      </c>
      <c r="O92" s="62"/>
      <c r="AX92" t="s">
        <v>408</v>
      </c>
      <c r="BD92" t="s">
        <v>383</v>
      </c>
      <c r="BG92">
        <v>4400</v>
      </c>
      <c r="BH92">
        <f t="shared" si="11"/>
        <v>195</v>
      </c>
      <c r="BI92">
        <v>10</v>
      </c>
      <c r="BJ92">
        <v>6</v>
      </c>
      <c r="BK92" t="s">
        <v>168</v>
      </c>
      <c r="BL92">
        <v>601</v>
      </c>
      <c r="BM92">
        <v>17</v>
      </c>
      <c r="BN92" s="96">
        <f t="shared" si="12"/>
        <v>7</v>
      </c>
      <c r="BO92">
        <v>188.11545229536699</v>
      </c>
    </row>
    <row r="93" spans="1:67" x14ac:dyDescent="0.25">
      <c r="A93">
        <v>4371</v>
      </c>
      <c r="B93">
        <v>189</v>
      </c>
      <c r="C93">
        <v>12</v>
      </c>
      <c r="D93">
        <v>6</v>
      </c>
      <c r="E93" t="s">
        <v>93</v>
      </c>
      <c r="F93">
        <v>585</v>
      </c>
      <c r="G93">
        <v>19</v>
      </c>
      <c r="H93">
        <v>7</v>
      </c>
      <c r="I93">
        <v>760.128916317934</v>
      </c>
      <c r="J93" t="str">
        <f t="shared" si="9"/>
        <v>cl3-7</v>
      </c>
      <c r="K93" s="85">
        <f>IF(E93="ina",0,VLOOKUP(J93,Densities!$N$3:$V$29,9,0))</f>
        <v>0.2082</v>
      </c>
      <c r="L93" s="85">
        <f>VLOOKUP(J93,productionTab!$A$2:$H$55,8,0)</f>
        <v>370.61699999999996</v>
      </c>
      <c r="M93" s="85">
        <f>Table1[[#This Row],[Productivity]]*Table1[[#This Row],[Area]]</f>
        <v>281716.69857900374</v>
      </c>
      <c r="N93" s="62">
        <f t="shared" si="10"/>
        <v>58653.416644148572</v>
      </c>
      <c r="O93" s="62"/>
      <c r="AX93" t="s">
        <v>211</v>
      </c>
      <c r="BD93" t="s">
        <v>383</v>
      </c>
      <c r="BG93">
        <v>4400</v>
      </c>
      <c r="BH93">
        <f t="shared" si="11"/>
        <v>197</v>
      </c>
      <c r="BI93">
        <v>10</v>
      </c>
      <c r="BJ93">
        <v>6</v>
      </c>
      <c r="BK93" t="s">
        <v>166</v>
      </c>
      <c r="BL93">
        <v>609</v>
      </c>
      <c r="BM93">
        <v>17</v>
      </c>
      <c r="BN93" s="96">
        <f t="shared" si="12"/>
        <v>7</v>
      </c>
      <c r="BO93">
        <v>669.69380321079598</v>
      </c>
    </row>
    <row r="94" spans="1:67" x14ac:dyDescent="0.25">
      <c r="A94">
        <v>4371</v>
      </c>
      <c r="B94">
        <v>191</v>
      </c>
      <c r="C94">
        <v>12</v>
      </c>
      <c r="D94">
        <v>6</v>
      </c>
      <c r="E94" t="s">
        <v>90</v>
      </c>
      <c r="F94">
        <v>589</v>
      </c>
      <c r="G94">
        <v>18</v>
      </c>
      <c r="H94">
        <v>6</v>
      </c>
      <c r="I94">
        <v>184.07891509760401</v>
      </c>
      <c r="J94" t="str">
        <f t="shared" si="9"/>
        <v>cl1-6</v>
      </c>
      <c r="K94" s="85">
        <f>IF(E94="ina",0,VLOOKUP(J94,Densities!$N$3:$V$29,9,0))</f>
        <v>0.31240000000000001</v>
      </c>
      <c r="L94" s="85">
        <f>VLOOKUP(J94,productionTab!$A$2:$H$55,8,0)</f>
        <v>269.08449999999999</v>
      </c>
      <c r="M94" s="85">
        <f>Table1[[#This Row],[Productivity]]*Table1[[#This Row],[Area]]</f>
        <v>49532.782829581221</v>
      </c>
      <c r="N94" s="62">
        <f t="shared" si="10"/>
        <v>15474.041355961175</v>
      </c>
      <c r="O94" s="62"/>
      <c r="AX94" t="s">
        <v>409</v>
      </c>
      <c r="BD94" t="s">
        <v>383</v>
      </c>
      <c r="BG94">
        <v>4400</v>
      </c>
      <c r="BH94">
        <f t="shared" si="11"/>
        <v>199</v>
      </c>
      <c r="BI94">
        <v>10</v>
      </c>
      <c r="BJ94">
        <v>6</v>
      </c>
      <c r="BK94" t="s">
        <v>165</v>
      </c>
      <c r="BL94">
        <v>614</v>
      </c>
      <c r="BM94">
        <v>17</v>
      </c>
      <c r="BN94" s="96">
        <f t="shared" si="12"/>
        <v>7</v>
      </c>
      <c r="BO94">
        <v>218.15517317760899</v>
      </c>
    </row>
    <row r="95" spans="1:67" x14ac:dyDescent="0.25">
      <c r="A95">
        <v>4371</v>
      </c>
      <c r="B95">
        <v>191</v>
      </c>
      <c r="C95">
        <v>12</v>
      </c>
      <c r="D95">
        <v>6</v>
      </c>
      <c r="E95" t="s">
        <v>92</v>
      </c>
      <c r="F95">
        <v>590</v>
      </c>
      <c r="G95">
        <v>19</v>
      </c>
      <c r="H95">
        <v>7</v>
      </c>
      <c r="I95">
        <v>42.218829880914399</v>
      </c>
      <c r="J95" t="str">
        <f t="shared" si="9"/>
        <v>cl2-7</v>
      </c>
      <c r="K95" s="85">
        <f>IF(E95="ina",0,VLOOKUP(J95,Densities!$N$3:$V$29,9,0))</f>
        <v>0.2661</v>
      </c>
      <c r="L95" s="85">
        <f>VLOOKUP(J95,productionTab!$A$2:$H$55,8,0)</f>
        <v>337.05049999999994</v>
      </c>
      <c r="M95" s="85">
        <f>Table1[[#This Row],[Productivity]]*Table1[[#This Row],[Area]]</f>
        <v>14229.877720777136</v>
      </c>
      <c r="N95" s="62">
        <f t="shared" si="10"/>
        <v>3786.5704614987958</v>
      </c>
      <c r="O95" s="62"/>
      <c r="AX95" t="s">
        <v>213</v>
      </c>
      <c r="BD95" t="s">
        <v>380</v>
      </c>
      <c r="BG95">
        <v>4400</v>
      </c>
      <c r="BH95">
        <f t="shared" si="11"/>
        <v>2</v>
      </c>
      <c r="BI95">
        <v>0</v>
      </c>
      <c r="BJ95">
        <v>2</v>
      </c>
      <c r="BK95" t="s">
        <v>168</v>
      </c>
      <c r="BL95">
        <v>22</v>
      </c>
      <c r="BM95">
        <v>4</v>
      </c>
      <c r="BN95" s="96">
        <f t="shared" si="12"/>
        <v>6</v>
      </c>
      <c r="BO95" s="85">
        <v>4.0900103972806697E-14</v>
      </c>
    </row>
    <row r="96" spans="1:67" x14ac:dyDescent="0.25">
      <c r="A96">
        <v>4371</v>
      </c>
      <c r="B96">
        <v>195</v>
      </c>
      <c r="C96">
        <v>10</v>
      </c>
      <c r="D96">
        <v>6</v>
      </c>
      <c r="E96" t="s">
        <v>90</v>
      </c>
      <c r="F96">
        <v>601</v>
      </c>
      <c r="G96">
        <v>17</v>
      </c>
      <c r="H96">
        <v>7</v>
      </c>
      <c r="I96">
        <v>433.34800618952102</v>
      </c>
      <c r="J96" t="str">
        <f t="shared" si="9"/>
        <v>cl1-7</v>
      </c>
      <c r="K96" s="85">
        <f>IF(E96="ina",0,VLOOKUP(J96,Densities!$N$3:$V$29,9,0))</f>
        <v>0.32220000000000004</v>
      </c>
      <c r="L96" s="85">
        <f>VLOOKUP(J96,productionTab!$A$2:$H$55,8,0)</f>
        <v>299.48050000000001</v>
      </c>
      <c r="M96" s="85">
        <f>Table1[[#This Row],[Productivity]]*Table1[[#This Row],[Area]]</f>
        <v>129779.27756764085</v>
      </c>
      <c r="N96" s="62">
        <f t="shared" si="10"/>
        <v>41814.883232293891</v>
      </c>
      <c r="O96" s="62"/>
      <c r="AX96" t="s">
        <v>213</v>
      </c>
      <c r="BD96" t="s">
        <v>383</v>
      </c>
      <c r="BG96">
        <v>4400</v>
      </c>
      <c r="BH96">
        <f t="shared" si="11"/>
        <v>2</v>
      </c>
      <c r="BI96">
        <v>0</v>
      </c>
      <c r="BJ96">
        <v>2</v>
      </c>
      <c r="BK96" t="s">
        <v>168</v>
      </c>
      <c r="BL96">
        <v>22</v>
      </c>
      <c r="BM96">
        <v>5</v>
      </c>
      <c r="BN96" s="96">
        <f t="shared" si="12"/>
        <v>7</v>
      </c>
      <c r="BO96">
        <v>222.51938408965</v>
      </c>
    </row>
    <row r="97" spans="1:67" x14ac:dyDescent="0.25">
      <c r="A97">
        <v>4371</v>
      </c>
      <c r="B97">
        <v>198</v>
      </c>
      <c r="C97">
        <v>10</v>
      </c>
      <c r="D97">
        <v>6</v>
      </c>
      <c r="E97" t="s">
        <v>90</v>
      </c>
      <c r="F97">
        <v>610</v>
      </c>
      <c r="G97">
        <v>17</v>
      </c>
      <c r="H97">
        <v>7</v>
      </c>
      <c r="I97">
        <v>556.03534893766096</v>
      </c>
      <c r="J97" t="str">
        <f t="shared" si="9"/>
        <v>cl1-7</v>
      </c>
      <c r="K97" s="85">
        <f>IF(E97="ina",0,VLOOKUP(J97,Densities!$N$3:$V$29,9,0))</f>
        <v>0.32220000000000004</v>
      </c>
      <c r="L97" s="85">
        <f>VLOOKUP(J97,productionTab!$A$2:$H$55,8,0)</f>
        <v>299.48050000000001</v>
      </c>
      <c r="M97" s="85">
        <f>Table1[[#This Row],[Productivity]]*Table1[[#This Row],[Area]]</f>
        <v>166521.74431752518</v>
      </c>
      <c r="N97" s="62">
        <f t="shared" si="10"/>
        <v>53653.306019106618</v>
      </c>
      <c r="O97" s="62"/>
      <c r="AX97" t="s">
        <v>213</v>
      </c>
      <c r="BD97" t="s">
        <v>380</v>
      </c>
      <c r="BG97">
        <v>4400</v>
      </c>
      <c r="BH97">
        <f t="shared" si="11"/>
        <v>2</v>
      </c>
      <c r="BI97">
        <v>0</v>
      </c>
      <c r="BJ97">
        <v>2</v>
      </c>
      <c r="BK97" t="s">
        <v>165</v>
      </c>
      <c r="BL97">
        <v>23</v>
      </c>
      <c r="BM97">
        <v>4</v>
      </c>
      <c r="BN97" s="96">
        <f t="shared" si="12"/>
        <v>6</v>
      </c>
      <c r="BO97">
        <v>3.24298265332189</v>
      </c>
    </row>
    <row r="98" spans="1:67" x14ac:dyDescent="0.25">
      <c r="A98">
        <v>4371</v>
      </c>
      <c r="B98">
        <v>198</v>
      </c>
      <c r="C98">
        <v>11</v>
      </c>
      <c r="D98">
        <v>6</v>
      </c>
      <c r="E98" t="s">
        <v>93</v>
      </c>
      <c r="F98">
        <v>612</v>
      </c>
      <c r="G98">
        <v>18</v>
      </c>
      <c r="H98">
        <v>7</v>
      </c>
      <c r="I98">
        <v>592.25628262999305</v>
      </c>
      <c r="J98" t="str">
        <f t="shared" si="9"/>
        <v>cl3-7</v>
      </c>
      <c r="K98" s="85">
        <f>IF(E98="ina",0,VLOOKUP(J98,Densities!$N$3:$V$29,9,0))</f>
        <v>0.2082</v>
      </c>
      <c r="L98" s="85">
        <f>VLOOKUP(J98,productionTab!$A$2:$H$55,8,0)</f>
        <v>370.61699999999996</v>
      </c>
      <c r="M98" s="85">
        <f>Table1[[#This Row],[Productivity]]*Table1[[#This Row],[Area]]</f>
        <v>219500.24669948011</v>
      </c>
      <c r="N98" s="62">
        <f t="shared" si="10"/>
        <v>45699.951362831758</v>
      </c>
      <c r="O98" s="62"/>
      <c r="AX98" t="s">
        <v>213</v>
      </c>
      <c r="BD98" t="s">
        <v>383</v>
      </c>
      <c r="BG98">
        <v>4400</v>
      </c>
      <c r="BH98">
        <f t="shared" si="11"/>
        <v>2</v>
      </c>
      <c r="BI98">
        <v>0</v>
      </c>
      <c r="BJ98">
        <v>2</v>
      </c>
      <c r="BK98" t="s">
        <v>165</v>
      </c>
      <c r="BL98">
        <v>23</v>
      </c>
      <c r="BM98">
        <v>5</v>
      </c>
      <c r="BN98" s="96">
        <f t="shared" si="12"/>
        <v>7</v>
      </c>
      <c r="BO98">
        <v>550.96980840783601</v>
      </c>
    </row>
    <row r="99" spans="1:67" x14ac:dyDescent="0.25">
      <c r="A99">
        <v>4371</v>
      </c>
      <c r="B99">
        <v>199</v>
      </c>
      <c r="C99">
        <v>9</v>
      </c>
      <c r="D99">
        <v>6</v>
      </c>
      <c r="E99" t="s">
        <v>92</v>
      </c>
      <c r="F99">
        <v>614</v>
      </c>
      <c r="G99">
        <v>16</v>
      </c>
      <c r="H99">
        <v>7</v>
      </c>
      <c r="I99">
        <v>65.160428145333697</v>
      </c>
      <c r="J99" t="str">
        <f t="shared" si="9"/>
        <v>cl2-7</v>
      </c>
      <c r="K99" s="85">
        <f>IF(E99="ina",0,VLOOKUP(J99,Densities!$N$3:$V$29,9,0))</f>
        <v>0.2661</v>
      </c>
      <c r="L99" s="85">
        <f>VLOOKUP(J99,productionTab!$A$2:$H$55,8,0)</f>
        <v>337.05049999999994</v>
      </c>
      <c r="M99" s="85">
        <f>Table1[[#This Row],[Productivity]]*Table1[[#This Row],[Area]]</f>
        <v>21962.35488659879</v>
      </c>
      <c r="N99" s="62">
        <f t="shared" si="10"/>
        <v>5844.1826353239385</v>
      </c>
      <c r="O99" s="62"/>
      <c r="AX99" t="s">
        <v>213</v>
      </c>
      <c r="BD99" t="s">
        <v>383</v>
      </c>
      <c r="BG99">
        <v>4400</v>
      </c>
      <c r="BH99">
        <f t="shared" si="11"/>
        <v>2</v>
      </c>
      <c r="BI99">
        <v>0</v>
      </c>
      <c r="BJ99">
        <v>2</v>
      </c>
      <c r="BK99" t="s">
        <v>166</v>
      </c>
      <c r="BL99">
        <v>24</v>
      </c>
      <c r="BM99">
        <v>5</v>
      </c>
      <c r="BN99" s="96">
        <f t="shared" si="12"/>
        <v>7</v>
      </c>
      <c r="BO99">
        <v>19.7151549289364</v>
      </c>
    </row>
    <row r="100" spans="1:67" x14ac:dyDescent="0.25">
      <c r="A100">
        <v>4371</v>
      </c>
      <c r="B100">
        <v>2</v>
      </c>
      <c r="C100">
        <v>0</v>
      </c>
      <c r="D100">
        <v>2</v>
      </c>
      <c r="E100" t="s">
        <v>93</v>
      </c>
      <c r="F100">
        <v>24</v>
      </c>
      <c r="G100">
        <v>5</v>
      </c>
      <c r="H100">
        <v>7</v>
      </c>
      <c r="I100">
        <v>399.92994324536699</v>
      </c>
      <c r="J100" t="str">
        <f t="shared" si="9"/>
        <v>cl3-7</v>
      </c>
      <c r="K100" s="85">
        <f>IF(E100="ina",0,VLOOKUP(J100,Densities!$N$3:$V$29,9,0))</f>
        <v>0.2082</v>
      </c>
      <c r="L100" s="85">
        <f>VLOOKUP(J100,productionTab!$A$2:$H$55,8,0)</f>
        <v>370.61699999999996</v>
      </c>
      <c r="M100" s="85">
        <f>Table1[[#This Row],[Productivity]]*Table1[[#This Row],[Area]]</f>
        <v>148220.83577576815</v>
      </c>
      <c r="N100" s="62">
        <f t="shared" si="10"/>
        <v>30859.578008514931</v>
      </c>
      <c r="O100" s="62"/>
      <c r="AX100" t="s">
        <v>213</v>
      </c>
      <c r="BD100" t="s">
        <v>410</v>
      </c>
      <c r="BG100">
        <v>4400</v>
      </c>
      <c r="BH100">
        <f t="shared" si="11"/>
        <v>2</v>
      </c>
      <c r="BI100">
        <v>0</v>
      </c>
      <c r="BJ100">
        <v>2</v>
      </c>
      <c r="BK100" t="s">
        <v>166</v>
      </c>
      <c r="BL100">
        <v>24</v>
      </c>
      <c r="BM100">
        <v>6</v>
      </c>
      <c r="BN100" s="96">
        <f t="shared" si="12"/>
        <v>8</v>
      </c>
      <c r="BO100">
        <v>203.552669920358</v>
      </c>
    </row>
    <row r="101" spans="1:67" x14ac:dyDescent="0.25">
      <c r="A101">
        <v>4371</v>
      </c>
      <c r="B101">
        <v>2</v>
      </c>
      <c r="C101">
        <v>0</v>
      </c>
      <c r="D101">
        <v>2</v>
      </c>
      <c r="E101" t="s">
        <v>93</v>
      </c>
      <c r="F101">
        <v>24</v>
      </c>
      <c r="G101">
        <v>6</v>
      </c>
      <c r="H101">
        <v>8</v>
      </c>
      <c r="I101">
        <v>600.07005675463404</v>
      </c>
      <c r="J101" t="str">
        <f t="shared" si="9"/>
        <v>cl3-8</v>
      </c>
      <c r="K101" s="85">
        <f>IF(E101="ina",0,VLOOKUP(J101,Densities!$N$3:$V$29,9,0))</f>
        <v>0.218</v>
      </c>
      <c r="L101" s="85">
        <f>VLOOKUP(J101,productionTab!$A$2:$H$55,8,0)</f>
        <v>386.66499999999996</v>
      </c>
      <c r="M101" s="85">
        <f>Table1[[#This Row],[Productivity]]*Table1[[#This Row],[Area]]</f>
        <v>232026.08849503056</v>
      </c>
      <c r="N101" s="62">
        <f t="shared" si="10"/>
        <v>50581.687291916664</v>
      </c>
      <c r="O101" s="62"/>
      <c r="AX101" t="s">
        <v>214</v>
      </c>
      <c r="BD101" t="s">
        <v>380</v>
      </c>
      <c r="BG101">
        <v>4400</v>
      </c>
      <c r="BH101">
        <f t="shared" si="11"/>
        <v>20</v>
      </c>
      <c r="BI101">
        <v>6</v>
      </c>
      <c r="BJ101">
        <v>7</v>
      </c>
      <c r="BK101" t="s">
        <v>168</v>
      </c>
      <c r="BL101">
        <v>76</v>
      </c>
      <c r="BM101">
        <v>12</v>
      </c>
      <c r="BN101" s="96">
        <f t="shared" si="12"/>
        <v>6</v>
      </c>
      <c r="BO101">
        <v>486.91038513655701</v>
      </c>
    </row>
    <row r="102" spans="1:67" x14ac:dyDescent="0.25">
      <c r="A102">
        <v>4371</v>
      </c>
      <c r="B102">
        <v>20</v>
      </c>
      <c r="C102">
        <v>7</v>
      </c>
      <c r="D102">
        <v>8</v>
      </c>
      <c r="E102" t="s">
        <v>90</v>
      </c>
      <c r="F102">
        <v>76</v>
      </c>
      <c r="G102">
        <v>13</v>
      </c>
      <c r="H102">
        <v>6</v>
      </c>
      <c r="I102" s="85">
        <v>5.34425084050046E-12</v>
      </c>
      <c r="J102" t="str">
        <f t="shared" si="9"/>
        <v>cl1-6</v>
      </c>
      <c r="K102" s="85">
        <f>IF(E102="ina",0,VLOOKUP(J102,Densities!$N$3:$V$29,9,0))</f>
        <v>0.31240000000000001</v>
      </c>
      <c r="L102" s="85">
        <f>VLOOKUP(J102,productionTab!$A$2:$H$55,8,0)</f>
        <v>269.08449999999999</v>
      </c>
      <c r="M102" s="85">
        <f>Table1[[#This Row],[Productivity]]*Table1[[#This Row],[Area]]</f>
        <v>1.438055065290646E-9</v>
      </c>
      <c r="N102" s="62">
        <f t="shared" si="10"/>
        <v>4.4924840239679784E-10</v>
      </c>
      <c r="O102" s="62"/>
      <c r="AX102" t="s">
        <v>411</v>
      </c>
      <c r="BD102" t="s">
        <v>383</v>
      </c>
      <c r="BG102">
        <v>4400</v>
      </c>
      <c r="BH102">
        <f t="shared" si="11"/>
        <v>203</v>
      </c>
      <c r="BI102">
        <v>10</v>
      </c>
      <c r="BJ102">
        <v>6</v>
      </c>
      <c r="BK102" t="s">
        <v>166</v>
      </c>
      <c r="BL102">
        <v>627</v>
      </c>
      <c r="BM102">
        <v>17</v>
      </c>
      <c r="BN102" s="96">
        <f t="shared" si="12"/>
        <v>7</v>
      </c>
      <c r="BO102">
        <v>112.846370864333</v>
      </c>
    </row>
    <row r="103" spans="1:67" x14ac:dyDescent="0.25">
      <c r="A103">
        <v>4371</v>
      </c>
      <c r="B103">
        <v>200</v>
      </c>
      <c r="C103">
        <v>10</v>
      </c>
      <c r="D103">
        <v>6</v>
      </c>
      <c r="E103" t="s">
        <v>90</v>
      </c>
      <c r="F103">
        <v>616</v>
      </c>
      <c r="G103">
        <v>16</v>
      </c>
      <c r="H103">
        <v>6</v>
      </c>
      <c r="I103">
        <v>251.893104924357</v>
      </c>
      <c r="J103" t="str">
        <f t="shared" si="9"/>
        <v>cl1-6</v>
      </c>
      <c r="K103" s="85">
        <f>IF(E103="ina",0,VLOOKUP(J103,Densities!$N$3:$V$29,9,0))</f>
        <v>0.31240000000000001</v>
      </c>
      <c r="L103" s="85">
        <f>VLOOKUP(J103,productionTab!$A$2:$H$55,8,0)</f>
        <v>269.08449999999999</v>
      </c>
      <c r="M103" s="85">
        <f>Table1[[#This Row],[Productivity]]*Table1[[#This Row],[Area]]</f>
        <v>67780.530192018137</v>
      </c>
      <c r="N103" s="62">
        <f t="shared" si="10"/>
        <v>21174.637631986468</v>
      </c>
      <c r="O103" s="62"/>
      <c r="AX103" t="s">
        <v>411</v>
      </c>
      <c r="BD103" t="s">
        <v>380</v>
      </c>
      <c r="BG103">
        <v>4400</v>
      </c>
      <c r="BH103">
        <f t="shared" si="11"/>
        <v>203</v>
      </c>
      <c r="BI103">
        <v>9</v>
      </c>
      <c r="BJ103">
        <v>6</v>
      </c>
      <c r="BK103" t="s">
        <v>168</v>
      </c>
      <c r="BL103">
        <v>625</v>
      </c>
      <c r="BM103">
        <v>15</v>
      </c>
      <c r="BN103" s="96">
        <f t="shared" si="12"/>
        <v>6</v>
      </c>
      <c r="BO103">
        <v>142.40047718789</v>
      </c>
    </row>
    <row r="104" spans="1:67" x14ac:dyDescent="0.25">
      <c r="A104">
        <v>4371</v>
      </c>
      <c r="B104">
        <v>200</v>
      </c>
      <c r="C104">
        <v>12</v>
      </c>
      <c r="D104">
        <v>7</v>
      </c>
      <c r="E104" t="s">
        <v>92</v>
      </c>
      <c r="F104">
        <v>617</v>
      </c>
      <c r="G104">
        <v>19</v>
      </c>
      <c r="H104">
        <v>7</v>
      </c>
      <c r="I104">
        <v>247.800692433774</v>
      </c>
      <c r="J104" t="str">
        <f t="shared" si="9"/>
        <v>cl2-7</v>
      </c>
      <c r="K104" s="85">
        <f>IF(E104="ina",0,VLOOKUP(J104,Densities!$N$3:$V$29,9,0))</f>
        <v>0.2661</v>
      </c>
      <c r="L104" s="85">
        <f>VLOOKUP(J104,productionTab!$A$2:$H$55,8,0)</f>
        <v>337.05049999999994</v>
      </c>
      <c r="M104" s="85">
        <f>Table1[[#This Row],[Productivity]]*Table1[[#This Row],[Area]]</f>
        <v>83521.347285149735</v>
      </c>
      <c r="N104" s="62">
        <f t="shared" si="10"/>
        <v>22225.030512578342</v>
      </c>
      <c r="O104" s="62"/>
      <c r="AX104" t="s">
        <v>412</v>
      </c>
      <c r="BD104" t="s">
        <v>383</v>
      </c>
      <c r="BG104">
        <v>4400</v>
      </c>
      <c r="BH104">
        <f t="shared" si="11"/>
        <v>206</v>
      </c>
      <c r="BI104">
        <v>10</v>
      </c>
      <c r="BJ104">
        <v>6</v>
      </c>
      <c r="BK104" t="s">
        <v>166</v>
      </c>
      <c r="BL104">
        <v>636</v>
      </c>
      <c r="BM104">
        <v>17</v>
      </c>
      <c r="BN104" s="96">
        <f t="shared" si="12"/>
        <v>7</v>
      </c>
      <c r="BO104">
        <v>88.763221119772098</v>
      </c>
    </row>
    <row r="105" spans="1:67" x14ac:dyDescent="0.25">
      <c r="A105">
        <v>4371</v>
      </c>
      <c r="B105">
        <v>206</v>
      </c>
      <c r="C105">
        <v>10</v>
      </c>
      <c r="D105">
        <v>6</v>
      </c>
      <c r="E105" t="s">
        <v>90</v>
      </c>
      <c r="F105">
        <v>634</v>
      </c>
      <c r="G105">
        <v>17</v>
      </c>
      <c r="H105">
        <v>7</v>
      </c>
      <c r="I105">
        <v>399.69910118873997</v>
      </c>
      <c r="J105" t="str">
        <f t="shared" si="9"/>
        <v>cl1-7</v>
      </c>
      <c r="K105" s="85">
        <f>IF(E105="ina",0,VLOOKUP(J105,Densities!$N$3:$V$29,9,0))</f>
        <v>0.32220000000000004</v>
      </c>
      <c r="L105" s="85">
        <f>VLOOKUP(J105,productionTab!$A$2:$H$55,8,0)</f>
        <v>299.48050000000001</v>
      </c>
      <c r="M105" s="85">
        <f>Table1[[#This Row],[Productivity]]*Table1[[#This Row],[Area]]</f>
        <v>119702.08667355444</v>
      </c>
      <c r="N105" s="62">
        <f t="shared" si="10"/>
        <v>38568.01232621925</v>
      </c>
      <c r="O105" s="62"/>
      <c r="AX105" t="s">
        <v>412</v>
      </c>
      <c r="BD105" t="s">
        <v>380</v>
      </c>
      <c r="BG105">
        <v>4400</v>
      </c>
      <c r="BH105">
        <f t="shared" si="11"/>
        <v>206</v>
      </c>
      <c r="BI105">
        <v>9</v>
      </c>
      <c r="BJ105">
        <v>6</v>
      </c>
      <c r="BK105" t="s">
        <v>168</v>
      </c>
      <c r="BL105">
        <v>634</v>
      </c>
      <c r="BM105">
        <v>15</v>
      </c>
      <c r="BN105" s="96">
        <f t="shared" si="12"/>
        <v>6</v>
      </c>
      <c r="BO105">
        <v>753.37377821291795</v>
      </c>
    </row>
    <row r="106" spans="1:67" x14ac:dyDescent="0.25">
      <c r="A106">
        <v>4371</v>
      </c>
      <c r="B106">
        <v>206</v>
      </c>
      <c r="C106">
        <v>10</v>
      </c>
      <c r="D106">
        <v>7</v>
      </c>
      <c r="E106" t="s">
        <v>90</v>
      </c>
      <c r="F106">
        <v>634</v>
      </c>
      <c r="G106">
        <v>16</v>
      </c>
      <c r="H106">
        <v>6</v>
      </c>
      <c r="I106">
        <v>210.26919281409101</v>
      </c>
      <c r="J106" t="str">
        <f t="shared" si="9"/>
        <v>cl1-6</v>
      </c>
      <c r="K106" s="85">
        <f>IF(E106="ina",0,VLOOKUP(J106,Densities!$N$3:$V$29,9,0))</f>
        <v>0.31240000000000001</v>
      </c>
      <c r="L106" s="85">
        <f>VLOOKUP(J106,productionTab!$A$2:$H$55,8,0)</f>
        <v>269.08449999999999</v>
      </c>
      <c r="M106" s="85">
        <f>Table1[[#This Row],[Productivity]]*Table1[[#This Row],[Area]]</f>
        <v>56580.180613783268</v>
      </c>
      <c r="N106" s="62">
        <f t="shared" si="10"/>
        <v>17675.648423745894</v>
      </c>
      <c r="O106" s="62"/>
      <c r="AX106" t="s">
        <v>216</v>
      </c>
      <c r="BD106" t="s">
        <v>383</v>
      </c>
      <c r="BG106">
        <v>4400</v>
      </c>
      <c r="BH106">
        <f t="shared" si="11"/>
        <v>207</v>
      </c>
      <c r="BI106">
        <v>9</v>
      </c>
      <c r="BJ106">
        <v>6</v>
      </c>
      <c r="BK106" t="s">
        <v>166</v>
      </c>
      <c r="BL106">
        <v>639</v>
      </c>
      <c r="BM106">
        <v>16</v>
      </c>
      <c r="BN106" s="96">
        <f t="shared" si="12"/>
        <v>7</v>
      </c>
      <c r="BO106">
        <v>584.46097943747895</v>
      </c>
    </row>
    <row r="107" spans="1:67" x14ac:dyDescent="0.25">
      <c r="A107">
        <v>4371</v>
      </c>
      <c r="B107">
        <v>207</v>
      </c>
      <c r="C107">
        <v>9</v>
      </c>
      <c r="D107">
        <v>6</v>
      </c>
      <c r="E107" t="s">
        <v>90</v>
      </c>
      <c r="F107">
        <v>637</v>
      </c>
      <c r="G107">
        <v>15</v>
      </c>
      <c r="H107">
        <v>6</v>
      </c>
      <c r="I107">
        <v>64.196311917017198</v>
      </c>
      <c r="J107" t="str">
        <f t="shared" si="9"/>
        <v>cl1-6</v>
      </c>
      <c r="K107" s="85">
        <f>IF(E107="ina",0,VLOOKUP(J107,Densities!$N$3:$V$29,9,0))</f>
        <v>0.31240000000000001</v>
      </c>
      <c r="L107" s="85">
        <f>VLOOKUP(J107,productionTab!$A$2:$H$55,8,0)</f>
        <v>269.08449999999999</v>
      </c>
      <c r="M107" s="85">
        <f>Table1[[#This Row],[Productivity]]*Table1[[#This Row],[Area]]</f>
        <v>17274.232494034615</v>
      </c>
      <c r="N107" s="62">
        <f t="shared" si="10"/>
        <v>5396.4702311364135</v>
      </c>
      <c r="O107" s="62"/>
      <c r="AX107" t="s">
        <v>217</v>
      </c>
      <c r="BD107" t="s">
        <v>383</v>
      </c>
      <c r="BG107">
        <v>4400</v>
      </c>
      <c r="BH107">
        <f t="shared" si="11"/>
        <v>208</v>
      </c>
      <c r="BI107">
        <v>8</v>
      </c>
      <c r="BJ107">
        <v>6</v>
      </c>
      <c r="BK107" t="s">
        <v>168</v>
      </c>
      <c r="BL107">
        <v>640</v>
      </c>
      <c r="BM107">
        <v>15</v>
      </c>
      <c r="BN107" s="96">
        <f t="shared" si="12"/>
        <v>7</v>
      </c>
      <c r="BO107">
        <v>152.47169041779401</v>
      </c>
    </row>
    <row r="108" spans="1:67" x14ac:dyDescent="0.25">
      <c r="A108">
        <v>4371</v>
      </c>
      <c r="B108">
        <v>207</v>
      </c>
      <c r="C108">
        <v>9</v>
      </c>
      <c r="D108">
        <v>6</v>
      </c>
      <c r="E108" t="s">
        <v>93</v>
      </c>
      <c r="F108">
        <v>639</v>
      </c>
      <c r="G108">
        <v>16</v>
      </c>
      <c r="H108">
        <v>7</v>
      </c>
      <c r="I108">
        <v>660.98116857668799</v>
      </c>
      <c r="J108" t="str">
        <f t="shared" si="9"/>
        <v>cl3-7</v>
      </c>
      <c r="K108" s="85">
        <f>IF(E108="ina",0,VLOOKUP(J108,Densities!$N$3:$V$29,9,0))</f>
        <v>0.2082</v>
      </c>
      <c r="L108" s="85">
        <f>VLOOKUP(J108,productionTab!$A$2:$H$55,8,0)</f>
        <v>370.61699999999996</v>
      </c>
      <c r="M108" s="85">
        <f>Table1[[#This Row],[Productivity]]*Table1[[#This Row],[Area]]</f>
        <v>244970.85775438635</v>
      </c>
      <c r="N108" s="62">
        <f t="shared" si="10"/>
        <v>51002.932584463233</v>
      </c>
      <c r="O108" s="62"/>
      <c r="AX108" t="s">
        <v>220</v>
      </c>
      <c r="BD108" t="s">
        <v>380</v>
      </c>
      <c r="BG108">
        <v>4400</v>
      </c>
      <c r="BH108">
        <f t="shared" si="11"/>
        <v>213</v>
      </c>
      <c r="BI108">
        <v>8</v>
      </c>
      <c r="BJ108">
        <v>6</v>
      </c>
      <c r="BK108" t="s">
        <v>168</v>
      </c>
      <c r="BL108">
        <v>655</v>
      </c>
      <c r="BM108">
        <v>14</v>
      </c>
      <c r="BN108" s="96">
        <f t="shared" si="12"/>
        <v>6</v>
      </c>
      <c r="BO108">
        <v>199.706405585601</v>
      </c>
    </row>
    <row r="109" spans="1:67" x14ac:dyDescent="0.25">
      <c r="A109">
        <v>4371</v>
      </c>
      <c r="B109">
        <v>21</v>
      </c>
      <c r="C109">
        <v>7</v>
      </c>
      <c r="D109">
        <v>8</v>
      </c>
      <c r="E109" t="s">
        <v>90</v>
      </c>
      <c r="F109">
        <v>79</v>
      </c>
      <c r="G109">
        <v>13</v>
      </c>
      <c r="H109">
        <v>6</v>
      </c>
      <c r="I109">
        <v>499.999999999995</v>
      </c>
      <c r="J109" t="str">
        <f t="shared" si="9"/>
        <v>cl1-6</v>
      </c>
      <c r="K109" s="85">
        <f>IF(E109="ina",0,VLOOKUP(J109,Densities!$N$3:$V$29,9,0))</f>
        <v>0.31240000000000001</v>
      </c>
      <c r="L109" s="85">
        <f>VLOOKUP(J109,productionTab!$A$2:$H$55,8,0)</f>
        <v>269.08449999999999</v>
      </c>
      <c r="M109" s="85">
        <f>Table1[[#This Row],[Productivity]]*Table1[[#This Row],[Area]]</f>
        <v>134542.24999999866</v>
      </c>
      <c r="N109" s="62">
        <f t="shared" si="10"/>
        <v>42030.998899999577</v>
      </c>
      <c r="O109" s="62"/>
      <c r="AX109" t="s">
        <v>413</v>
      </c>
      <c r="BD109" t="s">
        <v>383</v>
      </c>
      <c r="BG109">
        <v>4400</v>
      </c>
      <c r="BH109">
        <f t="shared" si="11"/>
        <v>215</v>
      </c>
      <c r="BI109">
        <v>8</v>
      </c>
      <c r="BJ109">
        <v>6</v>
      </c>
      <c r="BK109" t="s">
        <v>168</v>
      </c>
      <c r="BL109">
        <v>661</v>
      </c>
      <c r="BM109">
        <v>15</v>
      </c>
      <c r="BN109" s="96">
        <f t="shared" si="12"/>
        <v>7</v>
      </c>
      <c r="BO109">
        <v>254.687312779352</v>
      </c>
    </row>
    <row r="110" spans="1:67" x14ac:dyDescent="0.25">
      <c r="A110">
        <v>4371</v>
      </c>
      <c r="B110">
        <v>210</v>
      </c>
      <c r="C110">
        <v>8</v>
      </c>
      <c r="D110">
        <v>6</v>
      </c>
      <c r="E110" t="s">
        <v>90</v>
      </c>
      <c r="F110">
        <v>646</v>
      </c>
      <c r="G110">
        <v>15</v>
      </c>
      <c r="H110">
        <v>7</v>
      </c>
      <c r="I110">
        <v>95.782734912290394</v>
      </c>
      <c r="J110" t="str">
        <f t="shared" si="9"/>
        <v>cl1-7</v>
      </c>
      <c r="K110" s="85">
        <f>IF(E110="ina",0,VLOOKUP(J110,Densities!$N$3:$V$29,9,0))</f>
        <v>0.32220000000000004</v>
      </c>
      <c r="L110" s="85">
        <f>VLOOKUP(J110,productionTab!$A$2:$H$55,8,0)</f>
        <v>299.48050000000001</v>
      </c>
      <c r="M110" s="85">
        <f>Table1[[#This Row],[Productivity]]*Table1[[#This Row],[Area]]</f>
        <v>28685.061342900182</v>
      </c>
      <c r="N110" s="62">
        <f t="shared" si="10"/>
        <v>9242.3267646824406</v>
      </c>
      <c r="O110" s="62"/>
      <c r="AX110" t="s">
        <v>413</v>
      </c>
      <c r="BD110" t="s">
        <v>380</v>
      </c>
      <c r="BG110">
        <v>4400</v>
      </c>
      <c r="BH110">
        <f t="shared" si="11"/>
        <v>215</v>
      </c>
      <c r="BI110">
        <v>8</v>
      </c>
      <c r="BJ110">
        <v>6</v>
      </c>
      <c r="BK110" t="s">
        <v>166</v>
      </c>
      <c r="BL110">
        <v>663</v>
      </c>
      <c r="BM110">
        <v>14</v>
      </c>
      <c r="BN110" s="96">
        <f t="shared" si="12"/>
        <v>6</v>
      </c>
      <c r="BO110">
        <v>543.73350295334603</v>
      </c>
    </row>
    <row r="111" spans="1:67" x14ac:dyDescent="0.25">
      <c r="A111">
        <v>4371</v>
      </c>
      <c r="B111">
        <v>213</v>
      </c>
      <c r="C111">
        <v>8</v>
      </c>
      <c r="D111">
        <v>6</v>
      </c>
      <c r="E111" t="s">
        <v>90</v>
      </c>
      <c r="F111">
        <v>655</v>
      </c>
      <c r="G111">
        <v>15</v>
      </c>
      <c r="H111">
        <v>7</v>
      </c>
      <c r="I111">
        <v>672.62603870188696</v>
      </c>
      <c r="J111" t="str">
        <f t="shared" si="9"/>
        <v>cl1-7</v>
      </c>
      <c r="K111" s="85">
        <f>IF(E111="ina",0,VLOOKUP(J111,Densities!$N$3:$V$29,9,0))</f>
        <v>0.32220000000000004</v>
      </c>
      <c r="L111" s="85">
        <f>VLOOKUP(J111,productionTab!$A$2:$H$55,8,0)</f>
        <v>299.48050000000001</v>
      </c>
      <c r="M111" s="85">
        <f>Table1[[#This Row],[Productivity]]*Table1[[#This Row],[Area]]</f>
        <v>201438.38238346047</v>
      </c>
      <c r="N111" s="62">
        <f t="shared" si="10"/>
        <v>64903.446803950974</v>
      </c>
      <c r="O111" s="62"/>
      <c r="AX111" t="s">
        <v>222</v>
      </c>
      <c r="BD111" t="s">
        <v>383</v>
      </c>
      <c r="BG111">
        <v>4400</v>
      </c>
      <c r="BH111">
        <f t="shared" si="11"/>
        <v>216</v>
      </c>
      <c r="BI111">
        <v>8</v>
      </c>
      <c r="BJ111">
        <v>6</v>
      </c>
      <c r="BK111" t="s">
        <v>168</v>
      </c>
      <c r="BL111">
        <v>664</v>
      </c>
      <c r="BM111">
        <v>15</v>
      </c>
      <c r="BN111" s="96">
        <f t="shared" si="12"/>
        <v>7</v>
      </c>
      <c r="BO111">
        <v>649.40108826410801</v>
      </c>
    </row>
    <row r="112" spans="1:67" x14ac:dyDescent="0.25">
      <c r="A112">
        <v>4371</v>
      </c>
      <c r="B112">
        <v>216</v>
      </c>
      <c r="C112">
        <v>8</v>
      </c>
      <c r="D112">
        <v>6</v>
      </c>
      <c r="E112" t="s">
        <v>90</v>
      </c>
      <c r="F112">
        <v>664</v>
      </c>
      <c r="G112">
        <v>15</v>
      </c>
      <c r="H112">
        <v>7</v>
      </c>
      <c r="I112">
        <v>541.72573700251098</v>
      </c>
      <c r="J112" t="str">
        <f t="shared" si="9"/>
        <v>cl1-7</v>
      </c>
      <c r="K112" s="85">
        <f>IF(E112="ina",0,VLOOKUP(J112,Densities!$N$3:$V$29,9,0))</f>
        <v>0.32220000000000004</v>
      </c>
      <c r="L112" s="85">
        <f>VLOOKUP(J112,productionTab!$A$2:$H$55,8,0)</f>
        <v>299.48050000000001</v>
      </c>
      <c r="M112" s="85">
        <f>Table1[[#This Row],[Productivity]]*Table1[[#This Row],[Area]]</f>
        <v>162236.29458038049</v>
      </c>
      <c r="N112" s="62">
        <f t="shared" si="10"/>
        <v>52272.534113798603</v>
      </c>
      <c r="O112" s="62"/>
      <c r="AX112" t="s">
        <v>414</v>
      </c>
      <c r="BD112" t="s">
        <v>383</v>
      </c>
      <c r="BG112">
        <v>4400</v>
      </c>
      <c r="BH112">
        <f t="shared" si="11"/>
        <v>217</v>
      </c>
      <c r="BI112">
        <v>8</v>
      </c>
      <c r="BJ112">
        <v>6</v>
      </c>
      <c r="BK112" t="s">
        <v>168</v>
      </c>
      <c r="BL112">
        <v>667</v>
      </c>
      <c r="BM112">
        <v>15</v>
      </c>
      <c r="BN112" s="96">
        <f t="shared" si="12"/>
        <v>7</v>
      </c>
      <c r="BO112" s="85">
        <v>1.1380286103191801E-10</v>
      </c>
    </row>
    <row r="113" spans="1:67" x14ac:dyDescent="0.25">
      <c r="A113">
        <v>4371</v>
      </c>
      <c r="B113">
        <v>216</v>
      </c>
      <c r="C113">
        <v>8</v>
      </c>
      <c r="D113">
        <v>6</v>
      </c>
      <c r="E113" t="s">
        <v>92</v>
      </c>
      <c r="F113">
        <v>665</v>
      </c>
      <c r="G113">
        <v>14</v>
      </c>
      <c r="H113">
        <v>6</v>
      </c>
      <c r="I113">
        <v>57.830644945346002</v>
      </c>
      <c r="J113" t="str">
        <f t="shared" si="9"/>
        <v>cl2-6</v>
      </c>
      <c r="K113" s="85">
        <f>IF(E113="ina",0,VLOOKUP(J113,Densities!$N$3:$V$29,9,0))</f>
        <v>0.25569999999999998</v>
      </c>
      <c r="L113" s="85">
        <f>VLOOKUP(J113,productionTab!$A$2:$H$55,8,0)</f>
        <v>308.142</v>
      </c>
      <c r="M113" s="85">
        <f>Table1[[#This Row],[Productivity]]*Table1[[#This Row],[Area]]</f>
        <v>17820.050594748809</v>
      </c>
      <c r="N113" s="62">
        <f t="shared" si="10"/>
        <v>4556.5869370772698</v>
      </c>
      <c r="O113" s="62"/>
      <c r="AX113" t="s">
        <v>224</v>
      </c>
      <c r="BD113" t="s">
        <v>380</v>
      </c>
      <c r="BG113">
        <v>4400</v>
      </c>
      <c r="BH113">
        <f t="shared" si="11"/>
        <v>22</v>
      </c>
      <c r="BI113">
        <v>4</v>
      </c>
      <c r="BJ113">
        <v>6</v>
      </c>
      <c r="BK113" t="s">
        <v>165</v>
      </c>
      <c r="BL113">
        <v>83</v>
      </c>
      <c r="BM113">
        <v>10</v>
      </c>
      <c r="BN113" s="96">
        <f t="shared" si="12"/>
        <v>6</v>
      </c>
      <c r="BO113" s="85">
        <v>4.0900103972806697E-14</v>
      </c>
    </row>
    <row r="114" spans="1:67" x14ac:dyDescent="0.25">
      <c r="A114">
        <v>4371</v>
      </c>
      <c r="B114">
        <v>216</v>
      </c>
      <c r="C114">
        <v>9</v>
      </c>
      <c r="D114">
        <v>7</v>
      </c>
      <c r="E114" t="s">
        <v>93</v>
      </c>
      <c r="F114">
        <v>666</v>
      </c>
      <c r="G114">
        <v>16</v>
      </c>
      <c r="H114">
        <v>7</v>
      </c>
      <c r="I114">
        <v>432.03484443796498</v>
      </c>
      <c r="J114" t="str">
        <f t="shared" si="9"/>
        <v>cl3-7</v>
      </c>
      <c r="K114" s="85">
        <f>IF(E114="ina",0,VLOOKUP(J114,Densities!$N$3:$V$29,9,0))</f>
        <v>0.2082</v>
      </c>
      <c r="L114" s="85">
        <f>VLOOKUP(J114,productionTab!$A$2:$H$55,8,0)</f>
        <v>370.61699999999996</v>
      </c>
      <c r="M114" s="85">
        <f>Table1[[#This Row],[Productivity]]*Table1[[#This Row],[Area]]</f>
        <v>160119.45794106525</v>
      </c>
      <c r="N114" s="62">
        <f t="shared" si="10"/>
        <v>33336.871143329787</v>
      </c>
      <c r="O114" s="62"/>
      <c r="AX114" t="s">
        <v>224</v>
      </c>
      <c r="BD114" t="s">
        <v>383</v>
      </c>
      <c r="BG114">
        <v>4400</v>
      </c>
      <c r="BH114">
        <f t="shared" si="11"/>
        <v>22</v>
      </c>
      <c r="BI114">
        <v>5</v>
      </c>
      <c r="BJ114">
        <v>7</v>
      </c>
      <c r="BK114" t="s">
        <v>166</v>
      </c>
      <c r="BL114">
        <v>84</v>
      </c>
      <c r="BM114">
        <v>12</v>
      </c>
      <c r="BN114" s="96">
        <f t="shared" si="12"/>
        <v>7</v>
      </c>
      <c r="BO114">
        <v>222.51938408965</v>
      </c>
    </row>
    <row r="115" spans="1:67" x14ac:dyDescent="0.25">
      <c r="A115">
        <v>4371</v>
      </c>
      <c r="B115">
        <v>224</v>
      </c>
      <c r="C115">
        <v>8</v>
      </c>
      <c r="D115">
        <v>6</v>
      </c>
      <c r="E115" t="s">
        <v>90</v>
      </c>
      <c r="F115">
        <v>688</v>
      </c>
      <c r="G115">
        <v>14</v>
      </c>
      <c r="H115">
        <v>6</v>
      </c>
      <c r="I115">
        <v>538.45782974516601</v>
      </c>
      <c r="J115" t="str">
        <f t="shared" si="9"/>
        <v>cl1-6</v>
      </c>
      <c r="K115" s="85">
        <f>IF(E115="ina",0,VLOOKUP(J115,Densities!$N$3:$V$29,9,0))</f>
        <v>0.31240000000000001</v>
      </c>
      <c r="L115" s="85">
        <f>VLOOKUP(J115,productionTab!$A$2:$H$55,8,0)</f>
        <v>269.08449999999999</v>
      </c>
      <c r="M115" s="85">
        <f>Table1[[#This Row],[Productivity]]*Table1[[#This Row],[Area]]</f>
        <v>144890.65588806311</v>
      </c>
      <c r="N115" s="62">
        <f t="shared" si="10"/>
        <v>45263.840899430921</v>
      </c>
      <c r="O115" s="62"/>
      <c r="AX115" t="s">
        <v>415</v>
      </c>
      <c r="BD115" t="s">
        <v>380</v>
      </c>
      <c r="BG115">
        <v>4400</v>
      </c>
      <c r="BH115">
        <f t="shared" si="11"/>
        <v>224</v>
      </c>
      <c r="BI115">
        <v>7</v>
      </c>
      <c r="BJ115">
        <v>6</v>
      </c>
      <c r="BK115" t="s">
        <v>168</v>
      </c>
      <c r="BL115">
        <v>688</v>
      </c>
      <c r="BM115">
        <v>13</v>
      </c>
      <c r="BN115" s="96">
        <f t="shared" si="12"/>
        <v>6</v>
      </c>
      <c r="BO115">
        <v>871.634388295348</v>
      </c>
    </row>
    <row r="116" spans="1:67" x14ac:dyDescent="0.25">
      <c r="A116">
        <v>4371</v>
      </c>
      <c r="B116">
        <v>224</v>
      </c>
      <c r="C116">
        <v>8</v>
      </c>
      <c r="D116">
        <v>6</v>
      </c>
      <c r="E116" t="s">
        <v>93</v>
      </c>
      <c r="F116">
        <v>690</v>
      </c>
      <c r="G116">
        <v>15</v>
      </c>
      <c r="H116">
        <v>7</v>
      </c>
      <c r="I116">
        <v>26.8033331717957</v>
      </c>
      <c r="J116" t="str">
        <f t="shared" si="9"/>
        <v>cl3-7</v>
      </c>
      <c r="K116" s="85">
        <f>IF(E116="ina",0,VLOOKUP(J116,Densities!$N$3:$V$29,9,0))</f>
        <v>0.2082</v>
      </c>
      <c r="L116" s="85">
        <f>VLOOKUP(J116,productionTab!$A$2:$H$55,8,0)</f>
        <v>370.61699999999996</v>
      </c>
      <c r="M116" s="85">
        <f>Table1[[#This Row],[Productivity]]*Table1[[#This Row],[Area]]</f>
        <v>9933.7709301314062</v>
      </c>
      <c r="N116" s="62">
        <f t="shared" si="10"/>
        <v>2068.2111076533588</v>
      </c>
      <c r="O116" s="62"/>
      <c r="AX116" t="s">
        <v>415</v>
      </c>
      <c r="BD116" t="s">
        <v>380</v>
      </c>
      <c r="BG116">
        <v>4400</v>
      </c>
      <c r="BH116">
        <f t="shared" si="11"/>
        <v>224</v>
      </c>
      <c r="BI116">
        <v>7</v>
      </c>
      <c r="BJ116">
        <v>6</v>
      </c>
      <c r="BK116" t="s">
        <v>166</v>
      </c>
      <c r="BL116">
        <v>690</v>
      </c>
      <c r="BM116">
        <v>13</v>
      </c>
      <c r="BN116" s="96">
        <f t="shared" si="12"/>
        <v>6</v>
      </c>
      <c r="BO116">
        <v>28.3656117046562</v>
      </c>
    </row>
    <row r="117" spans="1:67" x14ac:dyDescent="0.25">
      <c r="A117">
        <v>4371</v>
      </c>
      <c r="B117">
        <v>225</v>
      </c>
      <c r="C117">
        <v>7</v>
      </c>
      <c r="D117">
        <v>6</v>
      </c>
      <c r="E117" t="s">
        <v>93</v>
      </c>
      <c r="F117">
        <v>693</v>
      </c>
      <c r="G117">
        <v>13</v>
      </c>
      <c r="H117">
        <v>6</v>
      </c>
      <c r="I117">
        <v>334.73883708303799</v>
      </c>
      <c r="J117" t="str">
        <f t="shared" si="9"/>
        <v>cl3-6</v>
      </c>
      <c r="K117" s="85">
        <f>IF(E117="ina",0,VLOOKUP(J117,Densities!$N$3:$V$29,9,0))</f>
        <v>0.19720000000000001</v>
      </c>
      <c r="L117" s="85">
        <f>VLOOKUP(J117,productionTab!$A$2:$H$55,8,0)</f>
        <v>338.52099999999996</v>
      </c>
      <c r="M117" s="85">
        <f>Table1[[#This Row],[Productivity]]*Table1[[#This Row],[Area]]</f>
        <v>113316.1258681871</v>
      </c>
      <c r="N117" s="62">
        <f t="shared" si="10"/>
        <v>22345.940021206494</v>
      </c>
      <c r="O117" s="62"/>
      <c r="AX117" t="s">
        <v>416</v>
      </c>
      <c r="BD117" t="s">
        <v>380</v>
      </c>
      <c r="BG117">
        <v>4400</v>
      </c>
      <c r="BH117">
        <f t="shared" si="11"/>
        <v>227</v>
      </c>
      <c r="BI117">
        <v>7</v>
      </c>
      <c r="BJ117">
        <v>6</v>
      </c>
      <c r="BK117" t="s">
        <v>168</v>
      </c>
      <c r="BL117">
        <v>697</v>
      </c>
      <c r="BM117">
        <v>13</v>
      </c>
      <c r="BN117" s="96">
        <f t="shared" si="12"/>
        <v>6</v>
      </c>
      <c r="BO117">
        <v>105.002382816138</v>
      </c>
    </row>
    <row r="118" spans="1:67" x14ac:dyDescent="0.25">
      <c r="A118">
        <v>4371</v>
      </c>
      <c r="B118">
        <v>23</v>
      </c>
      <c r="C118">
        <v>5</v>
      </c>
      <c r="D118">
        <v>7</v>
      </c>
      <c r="E118" t="s">
        <v>93</v>
      </c>
      <c r="F118">
        <v>87</v>
      </c>
      <c r="G118">
        <v>11</v>
      </c>
      <c r="H118">
        <v>6</v>
      </c>
      <c r="I118" s="85">
        <v>5.3254462542121999E-14</v>
      </c>
      <c r="J118" t="str">
        <f t="shared" si="9"/>
        <v>cl3-6</v>
      </c>
      <c r="K118" s="85">
        <f>IF(E118="ina",0,VLOOKUP(J118,Densities!$N$3:$V$29,9,0))</f>
        <v>0.19720000000000001</v>
      </c>
      <c r="L118" s="85">
        <f>VLOOKUP(J118,productionTab!$A$2:$H$55,8,0)</f>
        <v>338.52099999999996</v>
      </c>
      <c r="M118" s="85">
        <f>Table1[[#This Row],[Productivity]]*Table1[[#This Row],[Area]]</f>
        <v>1.8027753914221678E-11</v>
      </c>
      <c r="N118" s="62">
        <f t="shared" si="10"/>
        <v>3.5550730718845154E-12</v>
      </c>
      <c r="O118" s="62"/>
      <c r="AX118" t="s">
        <v>416</v>
      </c>
      <c r="BD118" t="s">
        <v>380</v>
      </c>
      <c r="BG118">
        <v>4400</v>
      </c>
      <c r="BH118">
        <f t="shared" si="11"/>
        <v>227</v>
      </c>
      <c r="BI118">
        <v>8</v>
      </c>
      <c r="BJ118">
        <v>6</v>
      </c>
      <c r="BK118" t="s">
        <v>166</v>
      </c>
      <c r="BL118">
        <v>699</v>
      </c>
      <c r="BM118">
        <v>14</v>
      </c>
      <c r="BN118" s="96">
        <f t="shared" si="12"/>
        <v>6</v>
      </c>
      <c r="BO118">
        <v>331.47765841704</v>
      </c>
    </row>
    <row r="119" spans="1:67" x14ac:dyDescent="0.25">
      <c r="A119">
        <v>4371</v>
      </c>
      <c r="B119">
        <v>234</v>
      </c>
      <c r="C119">
        <v>8</v>
      </c>
      <c r="D119">
        <v>6</v>
      </c>
      <c r="E119" t="s">
        <v>90</v>
      </c>
      <c r="F119">
        <v>718</v>
      </c>
      <c r="G119">
        <v>14</v>
      </c>
      <c r="H119">
        <v>6</v>
      </c>
      <c r="I119">
        <v>800</v>
      </c>
      <c r="J119" t="str">
        <f t="shared" si="9"/>
        <v>cl1-6</v>
      </c>
      <c r="K119" s="85">
        <f>IF(E119="ina",0,VLOOKUP(J119,Densities!$N$3:$V$29,9,0))</f>
        <v>0.31240000000000001</v>
      </c>
      <c r="L119" s="85">
        <f>VLOOKUP(J119,productionTab!$A$2:$H$55,8,0)</f>
        <v>269.08449999999999</v>
      </c>
      <c r="M119" s="85">
        <f>Table1[[#This Row],[Productivity]]*Table1[[#This Row],[Area]]</f>
        <v>215267.6</v>
      </c>
      <c r="N119" s="62">
        <f t="shared" si="10"/>
        <v>67249.598240000007</v>
      </c>
      <c r="O119" s="62"/>
      <c r="AX119" t="s">
        <v>227</v>
      </c>
      <c r="BD119" t="s">
        <v>380</v>
      </c>
      <c r="BG119">
        <v>4400</v>
      </c>
      <c r="BH119">
        <f t="shared" si="11"/>
        <v>23</v>
      </c>
      <c r="BI119">
        <v>4</v>
      </c>
      <c r="BJ119">
        <v>6</v>
      </c>
      <c r="BK119" t="s">
        <v>166</v>
      </c>
      <c r="BL119">
        <v>87</v>
      </c>
      <c r="BM119">
        <v>10</v>
      </c>
      <c r="BN119" s="96">
        <f t="shared" si="12"/>
        <v>6</v>
      </c>
      <c r="BO119">
        <v>3.24298265332189</v>
      </c>
    </row>
    <row r="120" spans="1:67" x14ac:dyDescent="0.25">
      <c r="A120">
        <v>4371</v>
      </c>
      <c r="B120">
        <v>24</v>
      </c>
      <c r="C120">
        <v>5</v>
      </c>
      <c r="D120">
        <v>7</v>
      </c>
      <c r="E120" t="s">
        <v>90</v>
      </c>
      <c r="F120">
        <v>88</v>
      </c>
      <c r="G120">
        <v>11</v>
      </c>
      <c r="H120">
        <v>6</v>
      </c>
      <c r="I120">
        <v>399.92994324536699</v>
      </c>
      <c r="J120" t="str">
        <f t="shared" si="9"/>
        <v>cl1-6</v>
      </c>
      <c r="K120" s="85">
        <f>IF(E120="ina",0,VLOOKUP(J120,Densities!$N$3:$V$29,9,0))</f>
        <v>0.31240000000000001</v>
      </c>
      <c r="L120" s="85">
        <f>VLOOKUP(J120,productionTab!$A$2:$H$55,8,0)</f>
        <v>269.08449999999999</v>
      </c>
      <c r="M120" s="85">
        <f>Table1[[#This Row],[Productivity]]*Table1[[#This Row],[Area]]</f>
        <v>107614.94881320794</v>
      </c>
      <c r="N120" s="62">
        <f t="shared" si="10"/>
        <v>33618.910009246167</v>
      </c>
      <c r="O120" s="62"/>
      <c r="AX120" t="s">
        <v>227</v>
      </c>
      <c r="BD120" t="s">
        <v>380</v>
      </c>
      <c r="BG120">
        <v>4400</v>
      </c>
      <c r="BH120">
        <f t="shared" si="11"/>
        <v>23</v>
      </c>
      <c r="BI120">
        <v>5</v>
      </c>
      <c r="BJ120">
        <v>7</v>
      </c>
      <c r="BK120" t="s">
        <v>165</v>
      </c>
      <c r="BL120">
        <v>86</v>
      </c>
      <c r="BM120">
        <v>11</v>
      </c>
      <c r="BN120" s="96">
        <f t="shared" si="12"/>
        <v>6</v>
      </c>
      <c r="BO120">
        <v>550.96980840783601</v>
      </c>
    </row>
    <row r="121" spans="1:67" x14ac:dyDescent="0.25">
      <c r="A121">
        <v>4371</v>
      </c>
      <c r="B121">
        <v>24</v>
      </c>
      <c r="C121">
        <v>6</v>
      </c>
      <c r="D121">
        <v>8</v>
      </c>
      <c r="E121" t="s">
        <v>93</v>
      </c>
      <c r="F121">
        <v>90</v>
      </c>
      <c r="G121">
        <v>12</v>
      </c>
      <c r="H121">
        <v>6</v>
      </c>
      <c r="I121">
        <v>600.07005675463404</v>
      </c>
      <c r="J121" t="str">
        <f t="shared" si="9"/>
        <v>cl3-6</v>
      </c>
      <c r="K121" s="85">
        <f>IF(E121="ina",0,VLOOKUP(J121,Densities!$N$3:$V$29,9,0))</f>
        <v>0.19720000000000001</v>
      </c>
      <c r="L121" s="85">
        <f>VLOOKUP(J121,productionTab!$A$2:$H$55,8,0)</f>
        <v>338.52099999999996</v>
      </c>
      <c r="M121" s="85">
        <f>Table1[[#This Row],[Productivity]]*Table1[[#This Row],[Area]]</f>
        <v>203136.31568263544</v>
      </c>
      <c r="N121" s="62">
        <f t="shared" si="10"/>
        <v>40058.481452615713</v>
      </c>
      <c r="O121" s="62"/>
      <c r="AX121" t="s">
        <v>228</v>
      </c>
      <c r="BD121" t="s">
        <v>380</v>
      </c>
      <c r="BG121">
        <v>4400</v>
      </c>
      <c r="BH121">
        <f t="shared" si="11"/>
        <v>234</v>
      </c>
      <c r="BI121">
        <v>7</v>
      </c>
      <c r="BJ121">
        <v>6</v>
      </c>
      <c r="BK121" t="s">
        <v>166</v>
      </c>
      <c r="BL121">
        <v>720</v>
      </c>
      <c r="BM121">
        <v>13</v>
      </c>
      <c r="BN121" s="96">
        <f t="shared" si="12"/>
        <v>6</v>
      </c>
      <c r="BO121">
        <v>363.51995876682201</v>
      </c>
    </row>
    <row r="122" spans="1:67" x14ac:dyDescent="0.25">
      <c r="A122">
        <v>4371</v>
      </c>
      <c r="B122">
        <v>25</v>
      </c>
      <c r="C122">
        <v>4</v>
      </c>
      <c r="D122">
        <v>7</v>
      </c>
      <c r="E122" t="s">
        <v>90</v>
      </c>
      <c r="F122">
        <v>91</v>
      </c>
      <c r="G122">
        <v>11</v>
      </c>
      <c r="H122">
        <v>7</v>
      </c>
      <c r="I122">
        <v>98.6588134223569</v>
      </c>
      <c r="J122" t="str">
        <f t="shared" si="9"/>
        <v>cl1-7</v>
      </c>
      <c r="K122" s="85">
        <f>IF(E122="ina",0,VLOOKUP(J122,Densities!$N$3:$V$29,9,0))</f>
        <v>0.32220000000000004</v>
      </c>
      <c r="L122" s="85">
        <f>VLOOKUP(J122,productionTab!$A$2:$H$55,8,0)</f>
        <v>299.48050000000001</v>
      </c>
      <c r="M122" s="85">
        <f>Table1[[#This Row],[Productivity]]*Table1[[#This Row],[Area]]</f>
        <v>29546.390773134157</v>
      </c>
      <c r="N122" s="62">
        <f t="shared" si="10"/>
        <v>9519.8471071038275</v>
      </c>
      <c r="O122" s="62"/>
      <c r="AX122" t="s">
        <v>229</v>
      </c>
      <c r="BD122" t="s">
        <v>380</v>
      </c>
      <c r="BG122">
        <v>4400</v>
      </c>
      <c r="BH122">
        <f t="shared" si="11"/>
        <v>24</v>
      </c>
      <c r="BI122">
        <v>5</v>
      </c>
      <c r="BJ122">
        <v>7</v>
      </c>
      <c r="BK122" t="s">
        <v>168</v>
      </c>
      <c r="BL122">
        <v>88</v>
      </c>
      <c r="BM122">
        <v>11</v>
      </c>
      <c r="BN122" s="96">
        <f t="shared" si="12"/>
        <v>6</v>
      </c>
      <c r="BO122">
        <v>19.7151549295351</v>
      </c>
    </row>
    <row r="123" spans="1:67" x14ac:dyDescent="0.25">
      <c r="A123">
        <v>4371</v>
      </c>
      <c r="B123">
        <v>25</v>
      </c>
      <c r="C123">
        <v>4</v>
      </c>
      <c r="D123">
        <v>7</v>
      </c>
      <c r="E123" t="s">
        <v>93</v>
      </c>
      <c r="F123">
        <v>93</v>
      </c>
      <c r="G123">
        <v>12</v>
      </c>
      <c r="H123">
        <v>8</v>
      </c>
      <c r="I123">
        <v>74.751433590755397</v>
      </c>
      <c r="J123" t="str">
        <f t="shared" si="9"/>
        <v>cl3-8</v>
      </c>
      <c r="K123" s="85">
        <f>IF(E123="ina",0,VLOOKUP(J123,Densities!$N$3:$V$29,9,0))</f>
        <v>0.218</v>
      </c>
      <c r="L123" s="85">
        <f>VLOOKUP(J123,productionTab!$A$2:$H$55,8,0)</f>
        <v>386.66499999999996</v>
      </c>
      <c r="M123" s="85">
        <f>Table1[[#This Row],[Productivity]]*Table1[[#This Row],[Area]]</f>
        <v>28903.763069369434</v>
      </c>
      <c r="N123" s="62">
        <f t="shared" si="10"/>
        <v>6301.0203491225366</v>
      </c>
      <c r="O123" s="62"/>
      <c r="AX123" t="s">
        <v>229</v>
      </c>
      <c r="BD123" t="s">
        <v>380</v>
      </c>
      <c r="BG123">
        <v>4400</v>
      </c>
      <c r="BH123">
        <f t="shared" si="11"/>
        <v>24</v>
      </c>
      <c r="BI123">
        <v>6</v>
      </c>
      <c r="BJ123">
        <v>8</v>
      </c>
      <c r="BK123" t="s">
        <v>166</v>
      </c>
      <c r="BL123">
        <v>90</v>
      </c>
      <c r="BM123">
        <v>12</v>
      </c>
      <c r="BN123" s="96">
        <f t="shared" si="12"/>
        <v>6</v>
      </c>
      <c r="BO123">
        <v>203.552669920358</v>
      </c>
    </row>
    <row r="124" spans="1:67" x14ac:dyDescent="0.25">
      <c r="A124">
        <v>4371</v>
      </c>
      <c r="B124">
        <v>27</v>
      </c>
      <c r="C124">
        <v>3</v>
      </c>
      <c r="D124">
        <v>6</v>
      </c>
      <c r="E124" t="s">
        <v>90</v>
      </c>
      <c r="F124">
        <v>97</v>
      </c>
      <c r="G124">
        <v>10</v>
      </c>
      <c r="H124">
        <v>7</v>
      </c>
      <c r="I124">
        <v>35.4399535197986</v>
      </c>
      <c r="J124" t="str">
        <f t="shared" si="9"/>
        <v>cl1-7</v>
      </c>
      <c r="K124" s="85">
        <f>IF(E124="ina",0,VLOOKUP(J124,Densities!$N$3:$V$29,9,0))</f>
        <v>0.32220000000000004</v>
      </c>
      <c r="L124" s="85">
        <f>VLOOKUP(J124,productionTab!$A$2:$H$55,8,0)</f>
        <v>299.48050000000001</v>
      </c>
      <c r="M124" s="85">
        <f>Table1[[#This Row],[Productivity]]*Table1[[#This Row],[Area]]</f>
        <v>10613.575000086044</v>
      </c>
      <c r="N124" s="62">
        <f t="shared" si="10"/>
        <v>3419.6938650277243</v>
      </c>
      <c r="O124" s="62"/>
      <c r="AX124" t="s">
        <v>417</v>
      </c>
      <c r="BD124" t="s">
        <v>380</v>
      </c>
      <c r="BG124">
        <v>4400</v>
      </c>
      <c r="BH124">
        <f t="shared" si="11"/>
        <v>26</v>
      </c>
      <c r="BI124">
        <v>3</v>
      </c>
      <c r="BJ124">
        <v>6</v>
      </c>
      <c r="BK124" t="s">
        <v>168</v>
      </c>
      <c r="BL124">
        <v>94</v>
      </c>
      <c r="BM124">
        <v>9</v>
      </c>
      <c r="BN124" s="96">
        <f t="shared" si="12"/>
        <v>6</v>
      </c>
      <c r="BO124">
        <v>100.622209737346</v>
      </c>
    </row>
    <row r="125" spans="1:67" x14ac:dyDescent="0.25">
      <c r="A125">
        <v>4371</v>
      </c>
      <c r="B125">
        <v>27</v>
      </c>
      <c r="C125">
        <v>4</v>
      </c>
      <c r="D125">
        <v>7</v>
      </c>
      <c r="E125" t="s">
        <v>93</v>
      </c>
      <c r="F125">
        <v>99</v>
      </c>
      <c r="G125">
        <v>10</v>
      </c>
      <c r="H125">
        <v>6</v>
      </c>
      <c r="I125">
        <v>190.21473972978399</v>
      </c>
      <c r="J125" t="str">
        <f t="shared" si="9"/>
        <v>cl3-6</v>
      </c>
      <c r="K125" s="85">
        <f>IF(E125="ina",0,VLOOKUP(J125,Densities!$N$3:$V$29,9,0))</f>
        <v>0.19720000000000001</v>
      </c>
      <c r="L125" s="85">
        <f>VLOOKUP(J125,productionTab!$A$2:$H$55,8,0)</f>
        <v>338.52099999999996</v>
      </c>
      <c r="M125" s="85">
        <f>Table1[[#This Row],[Productivity]]*Table1[[#This Row],[Area]]</f>
        <v>64391.683908066196</v>
      </c>
      <c r="N125" s="62">
        <f t="shared" si="10"/>
        <v>12698.040066670654</v>
      </c>
      <c r="O125" s="62"/>
      <c r="AX125" t="s">
        <v>417</v>
      </c>
      <c r="BD125" t="s">
        <v>380</v>
      </c>
      <c r="BG125">
        <v>4400</v>
      </c>
      <c r="BH125">
        <f t="shared" si="11"/>
        <v>26</v>
      </c>
      <c r="BI125">
        <v>3</v>
      </c>
      <c r="BJ125">
        <v>6</v>
      </c>
      <c r="BK125" t="s">
        <v>165</v>
      </c>
      <c r="BL125">
        <v>95</v>
      </c>
      <c r="BM125">
        <v>9</v>
      </c>
      <c r="BN125" s="96">
        <f t="shared" si="12"/>
        <v>6</v>
      </c>
      <c r="BO125">
        <v>120.953416265618</v>
      </c>
    </row>
    <row r="126" spans="1:67" x14ac:dyDescent="0.25">
      <c r="A126">
        <v>4371</v>
      </c>
      <c r="B126">
        <v>27</v>
      </c>
      <c r="C126">
        <v>4</v>
      </c>
      <c r="D126">
        <v>7</v>
      </c>
      <c r="E126" t="s">
        <v>93</v>
      </c>
      <c r="F126">
        <v>99</v>
      </c>
      <c r="G126">
        <v>11</v>
      </c>
      <c r="H126">
        <v>7</v>
      </c>
      <c r="I126">
        <v>414.80266422886098</v>
      </c>
      <c r="J126" t="str">
        <f t="shared" si="9"/>
        <v>cl3-7</v>
      </c>
      <c r="K126" s="85">
        <f>IF(E126="ina",0,VLOOKUP(J126,Densities!$N$3:$V$29,9,0))</f>
        <v>0.2082</v>
      </c>
      <c r="L126" s="85">
        <f>VLOOKUP(J126,productionTab!$A$2:$H$55,8,0)</f>
        <v>370.61699999999996</v>
      </c>
      <c r="M126" s="85">
        <f>Table1[[#This Row],[Productivity]]*Table1[[#This Row],[Area]]</f>
        <v>153732.91900850774</v>
      </c>
      <c r="N126" s="62">
        <f t="shared" si="10"/>
        <v>32007.193737571313</v>
      </c>
      <c r="O126" s="62"/>
      <c r="AX126" t="s">
        <v>417</v>
      </c>
      <c r="BD126" t="s">
        <v>380</v>
      </c>
      <c r="BG126">
        <v>4400</v>
      </c>
      <c r="BH126">
        <f t="shared" si="11"/>
        <v>26</v>
      </c>
      <c r="BI126">
        <v>4</v>
      </c>
      <c r="BJ126">
        <v>7</v>
      </c>
      <c r="BK126" t="s">
        <v>168</v>
      </c>
      <c r="BL126">
        <v>94</v>
      </c>
      <c r="BM126">
        <v>10</v>
      </c>
      <c r="BN126" s="96">
        <f t="shared" si="12"/>
        <v>6</v>
      </c>
      <c r="BO126">
        <v>479.09294593787899</v>
      </c>
    </row>
    <row r="127" spans="1:67" x14ac:dyDescent="0.25">
      <c r="A127">
        <v>4371</v>
      </c>
      <c r="B127">
        <v>27</v>
      </c>
      <c r="C127">
        <v>5</v>
      </c>
      <c r="D127">
        <v>8</v>
      </c>
      <c r="E127" t="s">
        <v>90</v>
      </c>
      <c r="F127">
        <v>97</v>
      </c>
      <c r="G127">
        <v>11</v>
      </c>
      <c r="H127">
        <v>6</v>
      </c>
      <c r="I127">
        <v>26.331877956832798</v>
      </c>
      <c r="J127" t="str">
        <f t="shared" si="9"/>
        <v>cl1-6</v>
      </c>
      <c r="K127" s="85">
        <f>IF(E127="ina",0,VLOOKUP(J127,Densities!$N$3:$V$29,9,0))</f>
        <v>0.31240000000000001</v>
      </c>
      <c r="L127" s="85">
        <f>VLOOKUP(J127,productionTab!$A$2:$H$55,8,0)</f>
        <v>269.08449999999999</v>
      </c>
      <c r="M127" s="85">
        <f>Table1[[#This Row],[Productivity]]*Table1[[#This Row],[Area]]</f>
        <v>7085.500214075375</v>
      </c>
      <c r="N127" s="62">
        <f t="shared" si="10"/>
        <v>2213.5102668771474</v>
      </c>
      <c r="O127" s="62"/>
      <c r="AX127" t="s">
        <v>417</v>
      </c>
      <c r="BD127" t="s">
        <v>380</v>
      </c>
      <c r="BG127">
        <v>4400</v>
      </c>
      <c r="BH127">
        <f t="shared" si="11"/>
        <v>26</v>
      </c>
      <c r="BI127">
        <v>4</v>
      </c>
      <c r="BJ127">
        <v>7</v>
      </c>
      <c r="BK127" t="s">
        <v>166</v>
      </c>
      <c r="BL127">
        <v>96</v>
      </c>
      <c r="BM127">
        <v>10</v>
      </c>
      <c r="BN127" s="96">
        <f t="shared" si="12"/>
        <v>6</v>
      </c>
      <c r="BO127">
        <v>334.65644654505797</v>
      </c>
    </row>
    <row r="128" spans="1:67" x14ac:dyDescent="0.25">
      <c r="A128">
        <v>4371</v>
      </c>
      <c r="B128">
        <v>27</v>
      </c>
      <c r="C128">
        <v>5</v>
      </c>
      <c r="D128">
        <v>8</v>
      </c>
      <c r="E128" t="s">
        <v>93</v>
      </c>
      <c r="F128">
        <v>99</v>
      </c>
      <c r="G128">
        <v>12</v>
      </c>
      <c r="H128">
        <v>7</v>
      </c>
      <c r="I128">
        <v>259.80051755161401</v>
      </c>
      <c r="J128" t="str">
        <f t="shared" si="9"/>
        <v>cl3-7</v>
      </c>
      <c r="K128" s="85">
        <f>IF(E128="ina",0,VLOOKUP(J128,Densities!$N$3:$V$29,9,0))</f>
        <v>0.2082</v>
      </c>
      <c r="L128" s="85">
        <f>VLOOKUP(J128,productionTab!$A$2:$H$55,8,0)</f>
        <v>370.61699999999996</v>
      </c>
      <c r="M128" s="85">
        <f>Table1[[#This Row],[Productivity]]*Table1[[#This Row],[Area]]</f>
        <v>96286.488413426516</v>
      </c>
      <c r="N128" s="62">
        <f t="shared" si="10"/>
        <v>20046.846887675401</v>
      </c>
      <c r="O128" s="62"/>
      <c r="AX128" t="s">
        <v>231</v>
      </c>
      <c r="BD128" t="s">
        <v>383</v>
      </c>
      <c r="BG128">
        <v>4400</v>
      </c>
      <c r="BH128">
        <f t="shared" si="11"/>
        <v>27</v>
      </c>
      <c r="BI128">
        <v>4</v>
      </c>
      <c r="BJ128">
        <v>7</v>
      </c>
      <c r="BK128" t="s">
        <v>168</v>
      </c>
      <c r="BL128">
        <v>97</v>
      </c>
      <c r="BM128">
        <v>11</v>
      </c>
      <c r="BN128" s="96">
        <f t="shared" si="12"/>
        <v>7</v>
      </c>
      <c r="BO128">
        <v>64.674981514099997</v>
      </c>
    </row>
    <row r="129" spans="1:67" x14ac:dyDescent="0.25">
      <c r="A129">
        <v>4371</v>
      </c>
      <c r="B129">
        <v>28</v>
      </c>
      <c r="C129">
        <v>2</v>
      </c>
      <c r="D129">
        <v>6</v>
      </c>
      <c r="E129" t="s">
        <v>92</v>
      </c>
      <c r="F129">
        <v>101</v>
      </c>
      <c r="G129">
        <v>8</v>
      </c>
      <c r="H129">
        <v>6</v>
      </c>
      <c r="I129">
        <v>107.364875784926</v>
      </c>
      <c r="J129" t="str">
        <f t="shared" si="9"/>
        <v>cl2-6</v>
      </c>
      <c r="K129" s="85">
        <f>IF(E129="ina",0,VLOOKUP(J129,Densities!$N$3:$V$29,9,0))</f>
        <v>0.25569999999999998</v>
      </c>
      <c r="L129" s="85">
        <f>VLOOKUP(J129,productionTab!$A$2:$H$55,8,0)</f>
        <v>308.142</v>
      </c>
      <c r="M129" s="85">
        <f>Table1[[#This Row],[Productivity]]*Table1[[#This Row],[Area]]</f>
        <v>33083.62755411867</v>
      </c>
      <c r="N129" s="62">
        <f t="shared" si="10"/>
        <v>8459.4835655881434</v>
      </c>
      <c r="O129" s="62"/>
      <c r="AX129" t="s">
        <v>418</v>
      </c>
      <c r="BD129" t="s">
        <v>383</v>
      </c>
      <c r="BG129">
        <v>4400</v>
      </c>
      <c r="BH129">
        <f t="shared" si="11"/>
        <v>28</v>
      </c>
      <c r="BI129">
        <v>2</v>
      </c>
      <c r="BJ129">
        <v>6</v>
      </c>
      <c r="BK129" t="s">
        <v>168</v>
      </c>
      <c r="BL129">
        <v>100</v>
      </c>
      <c r="BM129">
        <v>9</v>
      </c>
      <c r="BN129" s="96">
        <f t="shared" si="12"/>
        <v>7</v>
      </c>
      <c r="BO129">
        <v>270.39707067143797</v>
      </c>
    </row>
    <row r="130" spans="1:67" x14ac:dyDescent="0.25">
      <c r="A130">
        <v>4371</v>
      </c>
      <c r="B130">
        <v>29</v>
      </c>
      <c r="C130">
        <v>3</v>
      </c>
      <c r="D130">
        <v>7</v>
      </c>
      <c r="E130" t="s">
        <v>93</v>
      </c>
      <c r="F130">
        <v>105</v>
      </c>
      <c r="G130">
        <v>9</v>
      </c>
      <c r="H130">
        <v>6</v>
      </c>
      <c r="I130">
        <v>139.96527079951201</v>
      </c>
      <c r="J130" t="str">
        <f t="shared" si="9"/>
        <v>cl3-6</v>
      </c>
      <c r="K130" s="85">
        <f>IF(E130="ina",0,VLOOKUP(J130,Densities!$N$3:$V$29,9,0))</f>
        <v>0.19720000000000001</v>
      </c>
      <c r="L130" s="85">
        <f>VLOOKUP(J130,productionTab!$A$2:$H$55,8,0)</f>
        <v>338.52099999999996</v>
      </c>
      <c r="M130" s="85">
        <f>Table1[[#This Row],[Productivity]]*Table1[[#This Row],[Area]]</f>
        <v>47381.183436321597</v>
      </c>
      <c r="N130" s="62">
        <f t="shared" si="10"/>
        <v>9343.5693736426201</v>
      </c>
      <c r="O130" s="62"/>
      <c r="AX130" t="s">
        <v>418</v>
      </c>
      <c r="BD130" t="s">
        <v>380</v>
      </c>
      <c r="BG130">
        <v>4400</v>
      </c>
      <c r="BH130">
        <f t="shared" si="11"/>
        <v>28</v>
      </c>
      <c r="BI130">
        <v>3</v>
      </c>
      <c r="BJ130">
        <v>7</v>
      </c>
      <c r="BK130" t="s">
        <v>168</v>
      </c>
      <c r="BL130">
        <v>100</v>
      </c>
      <c r="BM130">
        <v>9</v>
      </c>
      <c r="BN130" s="96">
        <f t="shared" si="12"/>
        <v>6</v>
      </c>
      <c r="BO130" s="85">
        <v>2.07094937434571E-11</v>
      </c>
    </row>
    <row r="131" spans="1:67" x14ac:dyDescent="0.25">
      <c r="A131">
        <v>4371</v>
      </c>
      <c r="B131">
        <v>3</v>
      </c>
      <c r="C131">
        <v>0</v>
      </c>
      <c r="D131">
        <v>3</v>
      </c>
      <c r="E131" t="s">
        <v>90</v>
      </c>
      <c r="F131">
        <v>25</v>
      </c>
      <c r="G131">
        <v>4</v>
      </c>
      <c r="H131">
        <v>7</v>
      </c>
      <c r="I131">
        <v>173.41024701311201</v>
      </c>
      <c r="J131" t="str">
        <f t="shared" ref="J131:J194" si="13">E131&amp;"-"&amp;H131</f>
        <v>cl1-7</v>
      </c>
      <c r="K131" s="85">
        <f>IF(E131="ina",0,VLOOKUP(J131,Densities!$N$3:$V$29,9,0))</f>
        <v>0.32220000000000004</v>
      </c>
      <c r="L131" s="85">
        <f>VLOOKUP(J131,productionTab!$A$2:$H$55,8,0)</f>
        <v>299.48050000000001</v>
      </c>
      <c r="M131" s="85">
        <f>Table1[[#This Row],[Productivity]]*Table1[[#This Row],[Area]]</f>
        <v>51932.987480610296</v>
      </c>
      <c r="N131" s="62">
        <f t="shared" ref="N131:N194" si="14">L131*K131*I131</f>
        <v>16732.808566252639</v>
      </c>
      <c r="O131" s="62"/>
      <c r="AX131" t="s">
        <v>418</v>
      </c>
      <c r="BD131" t="s">
        <v>383</v>
      </c>
      <c r="BG131">
        <v>4400</v>
      </c>
      <c r="BH131">
        <f t="shared" ref="BH131:BH194" si="15">_xlfn.NUMBERVALUE(RIGHT(AX131,LEN(AX131)-1))</f>
        <v>28</v>
      </c>
      <c r="BI131">
        <v>3</v>
      </c>
      <c r="BJ131">
        <v>7</v>
      </c>
      <c r="BK131" t="s">
        <v>165</v>
      </c>
      <c r="BL131">
        <v>101</v>
      </c>
      <c r="BM131">
        <v>10</v>
      </c>
      <c r="BN131" s="96">
        <f t="shared" ref="BN131:BN194" si="16">_xlfn.NUMBERVALUE(LEFT(BD131,2))</f>
        <v>7</v>
      </c>
      <c r="BO131">
        <v>478.60264430835798</v>
      </c>
    </row>
    <row r="132" spans="1:67" x14ac:dyDescent="0.25">
      <c r="A132">
        <v>4371</v>
      </c>
      <c r="B132">
        <v>3</v>
      </c>
      <c r="C132">
        <v>0</v>
      </c>
      <c r="D132">
        <v>3</v>
      </c>
      <c r="E132" t="s">
        <v>93</v>
      </c>
      <c r="F132">
        <v>27</v>
      </c>
      <c r="G132">
        <v>3</v>
      </c>
      <c r="H132">
        <v>6</v>
      </c>
      <c r="I132">
        <v>35.4399535197986</v>
      </c>
      <c r="J132" t="str">
        <f t="shared" si="13"/>
        <v>cl3-6</v>
      </c>
      <c r="K132" s="85">
        <f>IF(E132="ina",0,VLOOKUP(J132,Densities!$N$3:$V$29,9,0))</f>
        <v>0.19720000000000001</v>
      </c>
      <c r="L132" s="85">
        <f>VLOOKUP(J132,productionTab!$A$2:$H$55,8,0)</f>
        <v>338.52099999999996</v>
      </c>
      <c r="M132" s="85">
        <f>Table1[[#This Row],[Productivity]]*Table1[[#This Row],[Area]]</f>
        <v>11997.16850547574</v>
      </c>
      <c r="N132" s="62">
        <f t="shared" si="14"/>
        <v>2365.8416292798161</v>
      </c>
      <c r="O132" s="62"/>
      <c r="AX132" t="s">
        <v>232</v>
      </c>
      <c r="BD132" t="s">
        <v>380</v>
      </c>
      <c r="BG132">
        <v>4400</v>
      </c>
      <c r="BH132">
        <f t="shared" si="15"/>
        <v>29</v>
      </c>
      <c r="BI132">
        <v>3</v>
      </c>
      <c r="BJ132">
        <v>7</v>
      </c>
      <c r="BK132" t="s">
        <v>168</v>
      </c>
      <c r="BL132">
        <v>103</v>
      </c>
      <c r="BM132">
        <v>9</v>
      </c>
      <c r="BN132" s="96">
        <f t="shared" si="16"/>
        <v>6</v>
      </c>
      <c r="BO132">
        <v>251.00028502038299</v>
      </c>
    </row>
    <row r="133" spans="1:67" x14ac:dyDescent="0.25">
      <c r="A133">
        <v>4371</v>
      </c>
      <c r="B133">
        <v>3</v>
      </c>
      <c r="C133">
        <v>0</v>
      </c>
      <c r="D133">
        <v>3</v>
      </c>
      <c r="E133" t="s">
        <v>93</v>
      </c>
      <c r="F133">
        <v>27</v>
      </c>
      <c r="G133">
        <v>4</v>
      </c>
      <c r="H133">
        <v>7</v>
      </c>
      <c r="I133">
        <v>605.01740395864499</v>
      </c>
      <c r="J133" t="str">
        <f t="shared" si="13"/>
        <v>cl3-7</v>
      </c>
      <c r="K133" s="85">
        <f>IF(E133="ina",0,VLOOKUP(J133,Densities!$N$3:$V$29,9,0))</f>
        <v>0.2082</v>
      </c>
      <c r="L133" s="85">
        <f>VLOOKUP(J133,productionTab!$A$2:$H$55,8,0)</f>
        <v>370.61699999999996</v>
      </c>
      <c r="M133" s="85">
        <f>Table1[[#This Row],[Productivity]]*Table1[[#This Row],[Area]]</f>
        <v>224229.73520294111</v>
      </c>
      <c r="N133" s="62">
        <f t="shared" si="14"/>
        <v>46684.630869252338</v>
      </c>
      <c r="O133" s="62"/>
      <c r="AX133" t="s">
        <v>233</v>
      </c>
      <c r="BD133" t="s">
        <v>380</v>
      </c>
      <c r="BG133">
        <v>4400</v>
      </c>
      <c r="BH133">
        <f t="shared" si="15"/>
        <v>3</v>
      </c>
      <c r="BI133">
        <v>0</v>
      </c>
      <c r="BJ133">
        <v>3</v>
      </c>
      <c r="BK133" t="s">
        <v>165</v>
      </c>
      <c r="BL133">
        <v>26</v>
      </c>
      <c r="BM133">
        <v>3</v>
      </c>
      <c r="BN133" s="96">
        <f t="shared" si="16"/>
        <v>6</v>
      </c>
      <c r="BO133">
        <v>221.57562600296299</v>
      </c>
    </row>
    <row r="134" spans="1:67" x14ac:dyDescent="0.25">
      <c r="A134">
        <v>4371</v>
      </c>
      <c r="B134">
        <v>3</v>
      </c>
      <c r="C134">
        <v>0</v>
      </c>
      <c r="D134">
        <v>3</v>
      </c>
      <c r="E134" t="s">
        <v>93</v>
      </c>
      <c r="F134">
        <v>27</v>
      </c>
      <c r="G134">
        <v>5</v>
      </c>
      <c r="H134">
        <v>8</v>
      </c>
      <c r="I134">
        <v>286.13239550844401</v>
      </c>
      <c r="J134" t="str">
        <f t="shared" si="13"/>
        <v>cl3-8</v>
      </c>
      <c r="K134" s="85">
        <f>IF(E134="ina",0,VLOOKUP(J134,Densities!$N$3:$V$29,9,0))</f>
        <v>0.218</v>
      </c>
      <c r="L134" s="85">
        <f>VLOOKUP(J134,productionTab!$A$2:$H$55,8,0)</f>
        <v>386.66499999999996</v>
      </c>
      <c r="M134" s="85">
        <f>Table1[[#This Row],[Productivity]]*Table1[[#This Row],[Area]]</f>
        <v>110637.3827092725</v>
      </c>
      <c r="N134" s="62">
        <f t="shared" si="14"/>
        <v>24118.949430621404</v>
      </c>
      <c r="O134" s="62"/>
      <c r="AX134" t="s">
        <v>233</v>
      </c>
      <c r="BD134" t="s">
        <v>383</v>
      </c>
      <c r="BG134">
        <v>4400</v>
      </c>
      <c r="BH134">
        <f t="shared" si="15"/>
        <v>3</v>
      </c>
      <c r="BI134">
        <v>0</v>
      </c>
      <c r="BJ134">
        <v>3</v>
      </c>
      <c r="BK134" t="s">
        <v>165</v>
      </c>
      <c r="BL134">
        <v>26</v>
      </c>
      <c r="BM134">
        <v>4</v>
      </c>
      <c r="BN134" s="96">
        <f t="shared" si="16"/>
        <v>7</v>
      </c>
      <c r="BO134">
        <v>813.74939248293697</v>
      </c>
    </row>
    <row r="135" spans="1:67" x14ac:dyDescent="0.25">
      <c r="A135">
        <v>4371</v>
      </c>
      <c r="B135">
        <v>30</v>
      </c>
      <c r="C135">
        <v>2</v>
      </c>
      <c r="D135">
        <v>6</v>
      </c>
      <c r="E135" t="s">
        <v>93</v>
      </c>
      <c r="F135">
        <v>108</v>
      </c>
      <c r="G135">
        <v>9</v>
      </c>
      <c r="H135">
        <v>7</v>
      </c>
      <c r="I135">
        <v>84.260531467181096</v>
      </c>
      <c r="J135" t="str">
        <f t="shared" si="13"/>
        <v>cl3-7</v>
      </c>
      <c r="K135" s="85">
        <f>IF(E135="ina",0,VLOOKUP(J135,Densities!$N$3:$V$29,9,0))</f>
        <v>0.2082</v>
      </c>
      <c r="L135" s="85">
        <f>VLOOKUP(J135,productionTab!$A$2:$H$55,8,0)</f>
        <v>370.61699999999996</v>
      </c>
      <c r="M135" s="85">
        <f>Table1[[#This Row],[Productivity]]*Table1[[#This Row],[Area]]</f>
        <v>31228.385390772251</v>
      </c>
      <c r="N135" s="62">
        <f t="shared" si="14"/>
        <v>6501.7498383587827</v>
      </c>
      <c r="O135" s="62"/>
      <c r="AX135" t="s">
        <v>233</v>
      </c>
      <c r="BD135" t="s">
        <v>383</v>
      </c>
      <c r="BG135">
        <v>4400</v>
      </c>
      <c r="BH135">
        <f t="shared" si="15"/>
        <v>3</v>
      </c>
      <c r="BI135">
        <v>0</v>
      </c>
      <c r="BJ135">
        <v>3</v>
      </c>
      <c r="BK135" t="s">
        <v>166</v>
      </c>
      <c r="BL135">
        <v>27</v>
      </c>
      <c r="BM135">
        <v>4</v>
      </c>
      <c r="BN135" s="96">
        <f t="shared" si="16"/>
        <v>7</v>
      </c>
      <c r="BO135">
        <v>64.674981514099997</v>
      </c>
    </row>
    <row r="136" spans="1:67" x14ac:dyDescent="0.25">
      <c r="A136">
        <v>4371</v>
      </c>
      <c r="B136">
        <v>30</v>
      </c>
      <c r="C136">
        <v>3</v>
      </c>
      <c r="D136">
        <v>7</v>
      </c>
      <c r="E136" t="s">
        <v>92</v>
      </c>
      <c r="F136">
        <v>107</v>
      </c>
      <c r="G136">
        <v>9</v>
      </c>
      <c r="H136">
        <v>6</v>
      </c>
      <c r="I136">
        <v>139.96527079951201</v>
      </c>
      <c r="J136" t="str">
        <f t="shared" si="13"/>
        <v>cl2-6</v>
      </c>
      <c r="K136" s="85">
        <f>IF(E136="ina",0,VLOOKUP(J136,Densities!$N$3:$V$29,9,0))</f>
        <v>0.25569999999999998</v>
      </c>
      <c r="L136" s="85">
        <f>VLOOKUP(J136,productionTab!$A$2:$H$55,8,0)</f>
        <v>308.142</v>
      </c>
      <c r="M136" s="85">
        <f>Table1[[#This Row],[Productivity]]*Table1[[#This Row],[Area]]</f>
        <v>43129.178474703229</v>
      </c>
      <c r="N136" s="62">
        <f t="shared" si="14"/>
        <v>11028.130935981615</v>
      </c>
      <c r="O136" s="62"/>
      <c r="AX136" t="s">
        <v>419</v>
      </c>
      <c r="BD136" t="s">
        <v>380</v>
      </c>
      <c r="BG136">
        <v>4400</v>
      </c>
      <c r="BH136">
        <f t="shared" si="15"/>
        <v>32</v>
      </c>
      <c r="BI136">
        <v>1</v>
      </c>
      <c r="BJ136">
        <v>6</v>
      </c>
      <c r="BK136" t="s">
        <v>165</v>
      </c>
      <c r="BL136">
        <v>113</v>
      </c>
      <c r="BM136">
        <v>7</v>
      </c>
      <c r="BN136" s="96">
        <f t="shared" si="16"/>
        <v>6</v>
      </c>
      <c r="BO136" s="85">
        <v>4.2873314725428999E-11</v>
      </c>
    </row>
    <row r="137" spans="1:67" x14ac:dyDescent="0.25">
      <c r="A137">
        <v>4371</v>
      </c>
      <c r="B137">
        <v>30</v>
      </c>
      <c r="C137">
        <v>3</v>
      </c>
      <c r="D137">
        <v>7</v>
      </c>
      <c r="E137" t="s">
        <v>93</v>
      </c>
      <c r="F137">
        <v>108</v>
      </c>
      <c r="G137">
        <v>10</v>
      </c>
      <c r="H137">
        <v>7</v>
      </c>
      <c r="I137">
        <v>528.44405114886899</v>
      </c>
      <c r="J137" t="str">
        <f t="shared" si="13"/>
        <v>cl3-7</v>
      </c>
      <c r="K137" s="85">
        <f>IF(E137="ina",0,VLOOKUP(J137,Densities!$N$3:$V$29,9,0))</f>
        <v>0.2082</v>
      </c>
      <c r="L137" s="85">
        <f>VLOOKUP(J137,productionTab!$A$2:$H$55,8,0)</f>
        <v>370.61699999999996</v>
      </c>
      <c r="M137" s="85">
        <f>Table1[[#This Row],[Productivity]]*Table1[[#This Row],[Area]]</f>
        <v>195850.34890464036</v>
      </c>
      <c r="N137" s="62">
        <f t="shared" si="14"/>
        <v>40776.042641946122</v>
      </c>
      <c r="O137" s="62"/>
      <c r="AX137" t="s">
        <v>419</v>
      </c>
      <c r="BD137" t="s">
        <v>380</v>
      </c>
      <c r="BG137">
        <v>4400</v>
      </c>
      <c r="BH137">
        <f t="shared" si="15"/>
        <v>32</v>
      </c>
      <c r="BI137">
        <v>2</v>
      </c>
      <c r="BJ137">
        <v>7</v>
      </c>
      <c r="BK137" t="s">
        <v>168</v>
      </c>
      <c r="BL137">
        <v>112</v>
      </c>
      <c r="BM137">
        <v>8</v>
      </c>
      <c r="BN137" s="96">
        <f t="shared" si="16"/>
        <v>6</v>
      </c>
      <c r="BO137">
        <v>499.999999999983</v>
      </c>
    </row>
    <row r="138" spans="1:67" x14ac:dyDescent="0.25">
      <c r="A138">
        <v>4371</v>
      </c>
      <c r="B138">
        <v>31</v>
      </c>
      <c r="C138">
        <v>2</v>
      </c>
      <c r="D138">
        <v>7</v>
      </c>
      <c r="E138" t="s">
        <v>90</v>
      </c>
      <c r="F138">
        <v>109</v>
      </c>
      <c r="G138">
        <v>9</v>
      </c>
      <c r="H138">
        <v>7</v>
      </c>
      <c r="I138">
        <v>271.388710468135</v>
      </c>
      <c r="J138" t="str">
        <f t="shared" si="13"/>
        <v>cl1-7</v>
      </c>
      <c r="K138" s="85">
        <f>IF(E138="ina",0,VLOOKUP(J138,Densities!$N$3:$V$29,9,0))</f>
        <v>0.32220000000000004</v>
      </c>
      <c r="L138" s="85">
        <f>VLOOKUP(J138,productionTab!$A$2:$H$55,8,0)</f>
        <v>299.48050000000001</v>
      </c>
      <c r="M138" s="85">
        <f>Table1[[#This Row],[Productivity]]*Table1[[#This Row],[Area]]</f>
        <v>81275.626705352304</v>
      </c>
      <c r="N138" s="62">
        <f t="shared" si="14"/>
        <v>26187.006924464516</v>
      </c>
      <c r="O138" s="62"/>
      <c r="AX138" t="s">
        <v>237</v>
      </c>
      <c r="BD138" t="s">
        <v>380</v>
      </c>
      <c r="BG138">
        <v>4400</v>
      </c>
      <c r="BH138">
        <f t="shared" si="15"/>
        <v>34</v>
      </c>
      <c r="BI138">
        <v>1</v>
      </c>
      <c r="BJ138">
        <v>7</v>
      </c>
      <c r="BK138" t="s">
        <v>166</v>
      </c>
      <c r="BL138">
        <v>120</v>
      </c>
      <c r="BM138">
        <v>7</v>
      </c>
      <c r="BN138" s="96">
        <f t="shared" si="16"/>
        <v>6</v>
      </c>
      <c r="BO138">
        <v>610.08071051478396</v>
      </c>
    </row>
    <row r="139" spans="1:67" x14ac:dyDescent="0.25">
      <c r="A139">
        <v>4371</v>
      </c>
      <c r="B139">
        <v>33</v>
      </c>
      <c r="C139">
        <v>2</v>
      </c>
      <c r="D139">
        <v>7</v>
      </c>
      <c r="E139" t="s">
        <v>92</v>
      </c>
      <c r="F139">
        <v>116</v>
      </c>
      <c r="G139">
        <v>8</v>
      </c>
      <c r="H139">
        <v>6</v>
      </c>
      <c r="I139" s="85">
        <v>9.7265589454882799E-14</v>
      </c>
      <c r="J139" t="str">
        <f t="shared" si="13"/>
        <v>cl2-6</v>
      </c>
      <c r="K139" s="85">
        <f>IF(E139="ina",0,VLOOKUP(J139,Densities!$N$3:$V$29,9,0))</f>
        <v>0.25569999999999998</v>
      </c>
      <c r="L139" s="85">
        <f>VLOOKUP(J139,productionTab!$A$2:$H$55,8,0)</f>
        <v>308.142</v>
      </c>
      <c r="M139" s="85">
        <f>Table1[[#This Row],[Productivity]]*Table1[[#This Row],[Area]]</f>
        <v>2.9971613265806497E-11</v>
      </c>
      <c r="N139" s="62">
        <f t="shared" si="14"/>
        <v>7.6637415120667208E-12</v>
      </c>
      <c r="O139" s="62"/>
      <c r="AX139" t="s">
        <v>238</v>
      </c>
      <c r="BD139" t="s">
        <v>380</v>
      </c>
      <c r="BG139">
        <v>4400</v>
      </c>
      <c r="BH139">
        <f t="shared" si="15"/>
        <v>35</v>
      </c>
      <c r="BI139">
        <v>1</v>
      </c>
      <c r="BJ139">
        <v>7</v>
      </c>
      <c r="BK139" t="s">
        <v>165</v>
      </c>
      <c r="BL139">
        <v>122</v>
      </c>
      <c r="BM139">
        <v>7</v>
      </c>
      <c r="BN139" s="96">
        <f t="shared" si="16"/>
        <v>6</v>
      </c>
      <c r="BO139">
        <v>189.91928948521601</v>
      </c>
    </row>
    <row r="140" spans="1:67" x14ac:dyDescent="0.25">
      <c r="A140">
        <v>4371</v>
      </c>
      <c r="B140">
        <v>33</v>
      </c>
      <c r="C140">
        <v>2</v>
      </c>
      <c r="D140">
        <v>7</v>
      </c>
      <c r="E140" t="s">
        <v>93</v>
      </c>
      <c r="F140">
        <v>117</v>
      </c>
      <c r="G140">
        <v>9</v>
      </c>
      <c r="H140">
        <v>7</v>
      </c>
      <c r="I140">
        <v>228.611289531865</v>
      </c>
      <c r="J140" t="str">
        <f t="shared" si="13"/>
        <v>cl3-7</v>
      </c>
      <c r="K140" s="85">
        <f>IF(E140="ina",0,VLOOKUP(J140,Densities!$N$3:$V$29,9,0))</f>
        <v>0.2082</v>
      </c>
      <c r="L140" s="85">
        <f>VLOOKUP(J140,productionTab!$A$2:$H$55,8,0)</f>
        <v>370.61699999999996</v>
      </c>
      <c r="M140" s="85">
        <f>Table1[[#This Row],[Productivity]]*Table1[[#This Row],[Area]]</f>
        <v>84727.230292431195</v>
      </c>
      <c r="N140" s="62">
        <f t="shared" si="14"/>
        <v>17640.209346884174</v>
      </c>
      <c r="O140" s="62"/>
      <c r="AX140" t="s">
        <v>239</v>
      </c>
      <c r="BD140" t="s">
        <v>383</v>
      </c>
      <c r="BG140">
        <v>4400</v>
      </c>
      <c r="BH140">
        <f t="shared" si="15"/>
        <v>37</v>
      </c>
      <c r="BI140">
        <v>5</v>
      </c>
      <c r="BJ140">
        <v>6</v>
      </c>
      <c r="BK140" t="s">
        <v>165</v>
      </c>
      <c r="BL140">
        <v>128</v>
      </c>
      <c r="BM140">
        <v>12</v>
      </c>
      <c r="BN140" s="96">
        <f t="shared" si="16"/>
        <v>7</v>
      </c>
      <c r="BO140">
        <v>161.85361323768501</v>
      </c>
    </row>
    <row r="141" spans="1:67" x14ac:dyDescent="0.25">
      <c r="A141">
        <v>4371</v>
      </c>
      <c r="B141">
        <v>36</v>
      </c>
      <c r="C141">
        <v>1</v>
      </c>
      <c r="D141">
        <v>7</v>
      </c>
      <c r="E141" t="s">
        <v>93</v>
      </c>
      <c r="F141">
        <v>126</v>
      </c>
      <c r="G141">
        <v>7</v>
      </c>
      <c r="H141">
        <v>6</v>
      </c>
      <c r="I141">
        <v>800</v>
      </c>
      <c r="J141" t="str">
        <f t="shared" si="13"/>
        <v>cl3-6</v>
      </c>
      <c r="K141" s="85">
        <f>IF(E141="ina",0,VLOOKUP(J141,Densities!$N$3:$V$29,9,0))</f>
        <v>0.19720000000000001</v>
      </c>
      <c r="L141" s="85">
        <f>VLOOKUP(J141,productionTab!$A$2:$H$55,8,0)</f>
        <v>338.52099999999996</v>
      </c>
      <c r="M141" s="85">
        <f>Table1[[#This Row],[Productivity]]*Table1[[#This Row],[Area]]</f>
        <v>270816.8</v>
      </c>
      <c r="N141" s="62">
        <f t="shared" si="14"/>
        <v>53405.072959999998</v>
      </c>
      <c r="O141" s="62"/>
      <c r="AX141" t="s">
        <v>240</v>
      </c>
      <c r="BD141" t="s">
        <v>380</v>
      </c>
      <c r="BG141">
        <v>4400</v>
      </c>
      <c r="BH141">
        <f t="shared" si="15"/>
        <v>38</v>
      </c>
      <c r="BI141">
        <v>5</v>
      </c>
      <c r="BJ141">
        <v>6</v>
      </c>
      <c r="BK141" t="s">
        <v>165</v>
      </c>
      <c r="BL141">
        <v>131</v>
      </c>
      <c r="BM141">
        <v>11</v>
      </c>
      <c r="BN141" s="96">
        <f t="shared" si="16"/>
        <v>6</v>
      </c>
      <c r="BO141">
        <v>159.17887029737599</v>
      </c>
    </row>
    <row r="142" spans="1:67" x14ac:dyDescent="0.25">
      <c r="A142">
        <v>4371</v>
      </c>
      <c r="B142">
        <v>38</v>
      </c>
      <c r="C142">
        <v>6</v>
      </c>
      <c r="D142">
        <v>7</v>
      </c>
      <c r="E142" t="s">
        <v>90</v>
      </c>
      <c r="F142">
        <v>130</v>
      </c>
      <c r="G142">
        <v>12</v>
      </c>
      <c r="H142">
        <v>6</v>
      </c>
      <c r="I142">
        <v>139.09886655579899</v>
      </c>
      <c r="J142" t="str">
        <f t="shared" si="13"/>
        <v>cl1-6</v>
      </c>
      <c r="K142" s="85">
        <f>IF(E142="ina",0,VLOOKUP(J142,Densities!$N$3:$V$29,9,0))</f>
        <v>0.31240000000000001</v>
      </c>
      <c r="L142" s="85">
        <f>VLOOKUP(J142,productionTab!$A$2:$H$55,8,0)</f>
        <v>269.08449999999999</v>
      </c>
      <c r="M142" s="85">
        <f>Table1[[#This Row],[Productivity]]*Table1[[#This Row],[Area]]</f>
        <v>37429.348957733891</v>
      </c>
      <c r="N142" s="62">
        <f t="shared" si="14"/>
        <v>11692.928614396069</v>
      </c>
      <c r="O142" s="62"/>
      <c r="AX142" t="s">
        <v>240</v>
      </c>
      <c r="BD142" t="s">
        <v>380</v>
      </c>
      <c r="BG142">
        <v>4400</v>
      </c>
      <c r="BH142">
        <f t="shared" si="15"/>
        <v>38</v>
      </c>
      <c r="BI142">
        <v>6</v>
      </c>
      <c r="BJ142">
        <v>7</v>
      </c>
      <c r="BK142" t="s">
        <v>165</v>
      </c>
      <c r="BL142">
        <v>131</v>
      </c>
      <c r="BM142">
        <v>12</v>
      </c>
      <c r="BN142" s="96">
        <f t="shared" si="16"/>
        <v>6</v>
      </c>
      <c r="BO142">
        <v>185.09923940455101</v>
      </c>
    </row>
    <row r="143" spans="1:67" x14ac:dyDescent="0.25">
      <c r="A143">
        <v>4371</v>
      </c>
      <c r="B143">
        <v>38</v>
      </c>
      <c r="C143">
        <v>6</v>
      </c>
      <c r="D143">
        <v>7</v>
      </c>
      <c r="E143" t="s">
        <v>92</v>
      </c>
      <c r="F143">
        <v>131</v>
      </c>
      <c r="G143">
        <v>12</v>
      </c>
      <c r="H143">
        <v>6</v>
      </c>
      <c r="I143">
        <v>238.72650347376799</v>
      </c>
      <c r="J143" t="str">
        <f t="shared" si="13"/>
        <v>cl2-6</v>
      </c>
      <c r="K143" s="85">
        <f>IF(E143="ina",0,VLOOKUP(J143,Densities!$N$3:$V$29,9,0))</f>
        <v>0.25569999999999998</v>
      </c>
      <c r="L143" s="85">
        <f>VLOOKUP(J143,productionTab!$A$2:$H$55,8,0)</f>
        <v>308.142</v>
      </c>
      <c r="M143" s="85">
        <f>Table1[[#This Row],[Productivity]]*Table1[[#This Row],[Area]]</f>
        <v>73561.662233413808</v>
      </c>
      <c r="N143" s="62">
        <f t="shared" si="14"/>
        <v>18809.717033083911</v>
      </c>
      <c r="O143" s="62"/>
      <c r="AX143" t="s">
        <v>241</v>
      </c>
      <c r="BD143" t="s">
        <v>380</v>
      </c>
      <c r="BG143">
        <v>4400</v>
      </c>
      <c r="BH143">
        <f t="shared" si="15"/>
        <v>39</v>
      </c>
      <c r="BI143">
        <v>6</v>
      </c>
      <c r="BJ143">
        <v>7</v>
      </c>
      <c r="BK143" t="s">
        <v>165</v>
      </c>
      <c r="BL143">
        <v>134</v>
      </c>
      <c r="BM143">
        <v>12</v>
      </c>
      <c r="BN143" s="96">
        <f t="shared" si="16"/>
        <v>6</v>
      </c>
      <c r="BO143">
        <v>693.86827706038798</v>
      </c>
    </row>
    <row r="144" spans="1:67" x14ac:dyDescent="0.25">
      <c r="A144">
        <v>4371</v>
      </c>
      <c r="B144">
        <v>38</v>
      </c>
      <c r="C144">
        <v>6</v>
      </c>
      <c r="D144">
        <v>7</v>
      </c>
      <c r="E144" t="s">
        <v>92</v>
      </c>
      <c r="F144">
        <v>131</v>
      </c>
      <c r="G144">
        <v>13</v>
      </c>
      <c r="H144">
        <v>7</v>
      </c>
      <c r="I144">
        <v>167.00476252741399</v>
      </c>
      <c r="J144" t="str">
        <f t="shared" si="13"/>
        <v>cl2-7</v>
      </c>
      <c r="K144" s="85">
        <f>IF(E144="ina",0,VLOOKUP(J144,Densities!$N$3:$V$29,9,0))</f>
        <v>0.2661</v>
      </c>
      <c r="L144" s="85">
        <f>VLOOKUP(J144,productionTab!$A$2:$H$55,8,0)</f>
        <v>337.05049999999994</v>
      </c>
      <c r="M144" s="85">
        <f>Table1[[#This Row],[Productivity]]*Table1[[#This Row],[Area]]</f>
        <v>56289.03871224614</v>
      </c>
      <c r="N144" s="62">
        <f t="shared" si="14"/>
        <v>14978.513201328697</v>
      </c>
      <c r="O144" s="62"/>
      <c r="AX144" t="s">
        <v>242</v>
      </c>
      <c r="BD144" t="s">
        <v>380</v>
      </c>
      <c r="BG144">
        <v>4400</v>
      </c>
      <c r="BH144">
        <f t="shared" si="15"/>
        <v>4</v>
      </c>
      <c r="BI144">
        <v>0</v>
      </c>
      <c r="BJ144">
        <v>4</v>
      </c>
      <c r="BK144" t="s">
        <v>168</v>
      </c>
      <c r="BL144">
        <v>28</v>
      </c>
      <c r="BM144">
        <v>2</v>
      </c>
      <c r="BN144" s="96">
        <f t="shared" si="16"/>
        <v>6</v>
      </c>
      <c r="BO144">
        <v>270.39707067123902</v>
      </c>
    </row>
    <row r="145" spans="1:67" x14ac:dyDescent="0.25">
      <c r="A145">
        <v>4371</v>
      </c>
      <c r="B145">
        <v>38</v>
      </c>
      <c r="C145">
        <v>7</v>
      </c>
      <c r="D145">
        <v>8</v>
      </c>
      <c r="E145" t="s">
        <v>93</v>
      </c>
      <c r="F145">
        <v>132</v>
      </c>
      <c r="G145">
        <v>13</v>
      </c>
      <c r="H145">
        <v>6</v>
      </c>
      <c r="I145">
        <v>185.16986744301701</v>
      </c>
      <c r="J145" t="str">
        <f t="shared" si="13"/>
        <v>cl3-6</v>
      </c>
      <c r="K145" s="85">
        <f>IF(E145="ina",0,VLOOKUP(J145,Densities!$N$3:$V$29,9,0))</f>
        <v>0.19720000000000001</v>
      </c>
      <c r="L145" s="85">
        <f>VLOOKUP(J145,productionTab!$A$2:$H$55,8,0)</f>
        <v>338.52099999999996</v>
      </c>
      <c r="M145" s="85">
        <f>Table1[[#This Row],[Productivity]]*Table1[[#This Row],[Area]]</f>
        <v>62683.888696677554</v>
      </c>
      <c r="N145" s="62">
        <f t="shared" si="14"/>
        <v>12361.262850984815</v>
      </c>
      <c r="O145" s="62"/>
      <c r="AX145" t="s">
        <v>242</v>
      </c>
      <c r="BD145" t="s">
        <v>383</v>
      </c>
      <c r="BG145">
        <v>4400</v>
      </c>
      <c r="BH145">
        <f t="shared" si="15"/>
        <v>4</v>
      </c>
      <c r="BI145">
        <v>0</v>
      </c>
      <c r="BJ145">
        <v>4</v>
      </c>
      <c r="BK145" t="s">
        <v>168</v>
      </c>
      <c r="BL145">
        <v>28</v>
      </c>
      <c r="BM145">
        <v>3</v>
      </c>
      <c r="BN145" s="96">
        <f t="shared" si="16"/>
        <v>7</v>
      </c>
      <c r="BO145">
        <v>478.60264430837901</v>
      </c>
    </row>
    <row r="146" spans="1:67" x14ac:dyDescent="0.25">
      <c r="A146">
        <v>4371</v>
      </c>
      <c r="B146">
        <v>39</v>
      </c>
      <c r="C146">
        <v>7</v>
      </c>
      <c r="D146">
        <v>8</v>
      </c>
      <c r="E146" t="s">
        <v>92</v>
      </c>
      <c r="F146">
        <v>134</v>
      </c>
      <c r="G146">
        <v>14</v>
      </c>
      <c r="H146">
        <v>7</v>
      </c>
      <c r="I146">
        <v>470.00000000000398</v>
      </c>
      <c r="J146" t="str">
        <f t="shared" si="13"/>
        <v>cl2-7</v>
      </c>
      <c r="K146" s="85">
        <f>IF(E146="ina",0,VLOOKUP(J146,Densities!$N$3:$V$29,9,0))</f>
        <v>0.2661</v>
      </c>
      <c r="L146" s="85">
        <f>VLOOKUP(J146,productionTab!$A$2:$H$55,8,0)</f>
        <v>337.05049999999994</v>
      </c>
      <c r="M146" s="85">
        <f>Table1[[#This Row],[Productivity]]*Table1[[#This Row],[Area]]</f>
        <v>158413.73500000132</v>
      </c>
      <c r="N146" s="62">
        <f t="shared" si="14"/>
        <v>42153.894883500347</v>
      </c>
      <c r="O146" s="62"/>
      <c r="AX146" t="s">
        <v>242</v>
      </c>
      <c r="BD146" t="s">
        <v>383</v>
      </c>
      <c r="BG146">
        <v>4400</v>
      </c>
      <c r="BH146">
        <f t="shared" si="15"/>
        <v>4</v>
      </c>
      <c r="BI146">
        <v>0</v>
      </c>
      <c r="BJ146">
        <v>4</v>
      </c>
      <c r="BK146" t="s">
        <v>165</v>
      </c>
      <c r="BL146">
        <v>29</v>
      </c>
      <c r="BM146">
        <v>3</v>
      </c>
      <c r="BN146" s="96">
        <f t="shared" si="16"/>
        <v>7</v>
      </c>
      <c r="BO146">
        <v>251.00028502038299</v>
      </c>
    </row>
    <row r="147" spans="1:67" x14ac:dyDescent="0.25">
      <c r="A147">
        <v>4371</v>
      </c>
      <c r="B147">
        <v>4</v>
      </c>
      <c r="C147">
        <v>0</v>
      </c>
      <c r="D147">
        <v>4</v>
      </c>
      <c r="E147" t="s">
        <v>90</v>
      </c>
      <c r="F147">
        <v>28</v>
      </c>
      <c r="G147">
        <v>2</v>
      </c>
      <c r="H147">
        <v>6</v>
      </c>
      <c r="I147">
        <v>107.364875784926</v>
      </c>
      <c r="J147" t="str">
        <f t="shared" si="13"/>
        <v>cl1-6</v>
      </c>
      <c r="K147" s="85">
        <f>IF(E147="ina",0,VLOOKUP(J147,Densities!$N$3:$V$29,9,0))</f>
        <v>0.31240000000000001</v>
      </c>
      <c r="L147" s="85">
        <f>VLOOKUP(J147,productionTab!$A$2:$H$55,8,0)</f>
        <v>269.08449999999999</v>
      </c>
      <c r="M147" s="85">
        <f>Table1[[#This Row],[Productivity]]*Table1[[#This Row],[Area]]</f>
        <v>28890.22391814892</v>
      </c>
      <c r="N147" s="62">
        <f t="shared" si="14"/>
        <v>9025.3059520297229</v>
      </c>
      <c r="O147" s="62"/>
      <c r="AX147" t="s">
        <v>243</v>
      </c>
      <c r="BD147" t="s">
        <v>383</v>
      </c>
      <c r="BG147">
        <v>4400</v>
      </c>
      <c r="BH147">
        <f t="shared" si="15"/>
        <v>40</v>
      </c>
      <c r="BI147">
        <v>5</v>
      </c>
      <c r="BJ147">
        <v>7</v>
      </c>
      <c r="BK147" t="s">
        <v>165</v>
      </c>
      <c r="BL147">
        <v>137</v>
      </c>
      <c r="BM147">
        <v>12</v>
      </c>
      <c r="BN147" s="96">
        <f t="shared" si="16"/>
        <v>7</v>
      </c>
      <c r="BO147">
        <v>168.23993738910201</v>
      </c>
    </row>
    <row r="148" spans="1:67" x14ac:dyDescent="0.25">
      <c r="A148">
        <v>4371</v>
      </c>
      <c r="B148">
        <v>4</v>
      </c>
      <c r="C148">
        <v>0</v>
      </c>
      <c r="D148">
        <v>4</v>
      </c>
      <c r="E148" t="s">
        <v>92</v>
      </c>
      <c r="F148">
        <v>29</v>
      </c>
      <c r="G148">
        <v>3</v>
      </c>
      <c r="H148">
        <v>7</v>
      </c>
      <c r="I148">
        <v>139.96527079951201</v>
      </c>
      <c r="J148" t="str">
        <f t="shared" si="13"/>
        <v>cl2-7</v>
      </c>
      <c r="K148" s="85">
        <f>IF(E148="ina",0,VLOOKUP(J148,Densities!$N$3:$V$29,9,0))</f>
        <v>0.2661</v>
      </c>
      <c r="L148" s="85">
        <f>VLOOKUP(J148,productionTab!$A$2:$H$55,8,0)</f>
        <v>337.05049999999994</v>
      </c>
      <c r="M148" s="85">
        <f>Table1[[#This Row],[Productivity]]*Table1[[#This Row],[Area]]</f>
        <v>47175.364505610916</v>
      </c>
      <c r="N148" s="62">
        <f t="shared" si="14"/>
        <v>12553.364494943064</v>
      </c>
      <c r="O148" s="62"/>
      <c r="AX148" t="s">
        <v>420</v>
      </c>
      <c r="BD148" t="s">
        <v>380</v>
      </c>
      <c r="BG148">
        <v>4400</v>
      </c>
      <c r="BH148">
        <f t="shared" si="15"/>
        <v>41</v>
      </c>
      <c r="BI148">
        <v>4</v>
      </c>
      <c r="BJ148">
        <v>6</v>
      </c>
      <c r="BK148" t="s">
        <v>165</v>
      </c>
      <c r="BL148">
        <v>140</v>
      </c>
      <c r="BM148">
        <v>10</v>
      </c>
      <c r="BN148" s="96">
        <f t="shared" si="16"/>
        <v>6</v>
      </c>
      <c r="BO148">
        <v>658.34666926634304</v>
      </c>
    </row>
    <row r="149" spans="1:67" x14ac:dyDescent="0.25">
      <c r="A149">
        <v>4371</v>
      </c>
      <c r="B149">
        <v>4</v>
      </c>
      <c r="C149">
        <v>0</v>
      </c>
      <c r="D149">
        <v>4</v>
      </c>
      <c r="E149" t="s">
        <v>93</v>
      </c>
      <c r="F149">
        <v>30</v>
      </c>
      <c r="G149">
        <v>2</v>
      </c>
      <c r="H149">
        <v>6</v>
      </c>
      <c r="I149">
        <v>84.260531467181096</v>
      </c>
      <c r="J149" t="str">
        <f t="shared" si="13"/>
        <v>cl3-6</v>
      </c>
      <c r="K149" s="85">
        <f>IF(E149="ina",0,VLOOKUP(J149,Densities!$N$3:$V$29,9,0))</f>
        <v>0.19720000000000001</v>
      </c>
      <c r="L149" s="85">
        <f>VLOOKUP(J149,productionTab!$A$2:$H$55,8,0)</f>
        <v>338.52099999999996</v>
      </c>
      <c r="M149" s="85">
        <f>Table1[[#This Row],[Productivity]]*Table1[[#This Row],[Area]]</f>
        <v>28523.959372801608</v>
      </c>
      <c r="N149" s="62">
        <f t="shared" si="14"/>
        <v>5624.9247883164771</v>
      </c>
      <c r="O149" s="62"/>
      <c r="AX149" t="s">
        <v>420</v>
      </c>
      <c r="BD149" t="s">
        <v>380</v>
      </c>
      <c r="BG149">
        <v>4400</v>
      </c>
      <c r="BH149">
        <f t="shared" si="15"/>
        <v>41</v>
      </c>
      <c r="BI149">
        <v>4</v>
      </c>
      <c r="BJ149">
        <v>6</v>
      </c>
      <c r="BK149" t="s">
        <v>166</v>
      </c>
      <c r="BL149">
        <v>141</v>
      </c>
      <c r="BM149">
        <v>10</v>
      </c>
      <c r="BN149" s="96">
        <f t="shared" si="16"/>
        <v>6</v>
      </c>
      <c r="BO149" s="85">
        <v>1.8551623464379E-10</v>
      </c>
    </row>
    <row r="150" spans="1:67" x14ac:dyDescent="0.25">
      <c r="A150">
        <v>4371</v>
      </c>
      <c r="B150">
        <v>4</v>
      </c>
      <c r="C150">
        <v>0</v>
      </c>
      <c r="D150">
        <v>4</v>
      </c>
      <c r="E150" t="s">
        <v>93</v>
      </c>
      <c r="F150">
        <v>30</v>
      </c>
      <c r="G150">
        <v>3</v>
      </c>
      <c r="H150">
        <v>7</v>
      </c>
      <c r="I150">
        <v>668.40932194838103</v>
      </c>
      <c r="J150" t="str">
        <f t="shared" si="13"/>
        <v>cl3-7</v>
      </c>
      <c r="K150" s="85">
        <f>IF(E150="ina",0,VLOOKUP(J150,Densities!$N$3:$V$29,9,0))</f>
        <v>0.2082</v>
      </c>
      <c r="L150" s="85">
        <f>VLOOKUP(J150,productionTab!$A$2:$H$55,8,0)</f>
        <v>370.61699999999996</v>
      </c>
      <c r="M150" s="85">
        <f>Table1[[#This Row],[Productivity]]*Table1[[#This Row],[Area]]</f>
        <v>247723.85767254312</v>
      </c>
      <c r="N150" s="62">
        <f t="shared" si="14"/>
        <v>51576.10716742347</v>
      </c>
      <c r="O150" s="62"/>
      <c r="AX150" t="s">
        <v>420</v>
      </c>
      <c r="BD150" t="s">
        <v>380</v>
      </c>
      <c r="BG150">
        <v>4400</v>
      </c>
      <c r="BH150">
        <f t="shared" si="15"/>
        <v>41</v>
      </c>
      <c r="BI150">
        <v>5</v>
      </c>
      <c r="BJ150">
        <v>7</v>
      </c>
      <c r="BK150" t="s">
        <v>166</v>
      </c>
      <c r="BL150">
        <v>141</v>
      </c>
      <c r="BM150">
        <v>11</v>
      </c>
      <c r="BN150" s="96">
        <f t="shared" si="16"/>
        <v>6</v>
      </c>
      <c r="BO150">
        <v>473.41339334445303</v>
      </c>
    </row>
    <row r="151" spans="1:67" x14ac:dyDescent="0.25">
      <c r="A151">
        <v>4371</v>
      </c>
      <c r="B151">
        <v>41</v>
      </c>
      <c r="C151">
        <v>4</v>
      </c>
      <c r="D151">
        <v>6</v>
      </c>
      <c r="E151" t="s">
        <v>90</v>
      </c>
      <c r="F151">
        <v>139</v>
      </c>
      <c r="G151">
        <v>10</v>
      </c>
      <c r="H151">
        <v>6</v>
      </c>
      <c r="I151">
        <v>250.937142639473</v>
      </c>
      <c r="J151" t="str">
        <f t="shared" si="13"/>
        <v>cl1-6</v>
      </c>
      <c r="K151" s="85">
        <f>IF(E151="ina",0,VLOOKUP(J151,Densities!$N$3:$V$29,9,0))</f>
        <v>0.31240000000000001</v>
      </c>
      <c r="L151" s="85">
        <f>VLOOKUP(J151,productionTab!$A$2:$H$55,8,0)</f>
        <v>269.08449999999999</v>
      </c>
      <c r="M151" s="85">
        <f>Table1[[#This Row],[Productivity]]*Table1[[#This Row],[Area]]</f>
        <v>67523.295558571263</v>
      </c>
      <c r="N151" s="62">
        <f t="shared" si="14"/>
        <v>21094.277532497665</v>
      </c>
      <c r="O151" s="62"/>
      <c r="AX151" t="s">
        <v>421</v>
      </c>
      <c r="BD151" t="s">
        <v>380</v>
      </c>
      <c r="BG151">
        <v>4400</v>
      </c>
      <c r="BH151">
        <f t="shared" si="15"/>
        <v>44</v>
      </c>
      <c r="BI151">
        <v>3</v>
      </c>
      <c r="BJ151">
        <v>6</v>
      </c>
      <c r="BK151" t="s">
        <v>165</v>
      </c>
      <c r="BL151">
        <v>149</v>
      </c>
      <c r="BM151">
        <v>9</v>
      </c>
      <c r="BN151" s="96">
        <f t="shared" si="16"/>
        <v>6</v>
      </c>
      <c r="BO151">
        <v>1262.8226731965201</v>
      </c>
    </row>
    <row r="152" spans="1:67" x14ac:dyDescent="0.25">
      <c r="A152">
        <v>4371</v>
      </c>
      <c r="B152">
        <v>41</v>
      </c>
      <c r="C152">
        <v>5</v>
      </c>
      <c r="D152">
        <v>7</v>
      </c>
      <c r="E152" t="s">
        <v>90</v>
      </c>
      <c r="F152">
        <v>139</v>
      </c>
      <c r="G152">
        <v>12</v>
      </c>
      <c r="H152">
        <v>7</v>
      </c>
      <c r="I152">
        <v>129.465473035332</v>
      </c>
      <c r="J152" t="str">
        <f t="shared" si="13"/>
        <v>cl1-7</v>
      </c>
      <c r="K152" s="85">
        <f>IF(E152="ina",0,VLOOKUP(J152,Densities!$N$3:$V$29,9,0))</f>
        <v>0.32220000000000004</v>
      </c>
      <c r="L152" s="85">
        <f>VLOOKUP(J152,productionTab!$A$2:$H$55,8,0)</f>
        <v>299.48050000000001</v>
      </c>
      <c r="M152" s="85">
        <f>Table1[[#This Row],[Productivity]]*Table1[[#This Row],[Area]]</f>
        <v>38772.384597357748</v>
      </c>
      <c r="N152" s="62">
        <f t="shared" si="14"/>
        <v>12492.462317268668</v>
      </c>
      <c r="O152" s="62"/>
      <c r="AX152" t="s">
        <v>246</v>
      </c>
      <c r="BD152" t="s">
        <v>380</v>
      </c>
      <c r="BG152">
        <v>4400</v>
      </c>
      <c r="BH152">
        <f t="shared" si="15"/>
        <v>45</v>
      </c>
      <c r="BI152">
        <v>4</v>
      </c>
      <c r="BJ152">
        <v>7</v>
      </c>
      <c r="BK152" t="s">
        <v>165</v>
      </c>
      <c r="BL152">
        <v>152</v>
      </c>
      <c r="BM152">
        <v>10</v>
      </c>
      <c r="BN152" s="96">
        <f t="shared" si="16"/>
        <v>6</v>
      </c>
      <c r="BO152">
        <v>437.17732680347598</v>
      </c>
    </row>
    <row r="153" spans="1:67" x14ac:dyDescent="0.25">
      <c r="A153">
        <v>4371</v>
      </c>
      <c r="B153">
        <v>41</v>
      </c>
      <c r="C153">
        <v>5</v>
      </c>
      <c r="D153">
        <v>7</v>
      </c>
      <c r="E153" t="s">
        <v>92</v>
      </c>
      <c r="F153">
        <v>140</v>
      </c>
      <c r="G153">
        <v>11</v>
      </c>
      <c r="H153">
        <v>6</v>
      </c>
      <c r="I153">
        <v>496.09851947883902</v>
      </c>
      <c r="J153" t="str">
        <f t="shared" si="13"/>
        <v>cl2-6</v>
      </c>
      <c r="K153" s="85">
        <f>IF(E153="ina",0,VLOOKUP(J153,Densities!$N$3:$V$29,9,0))</f>
        <v>0.25569999999999998</v>
      </c>
      <c r="L153" s="85">
        <f>VLOOKUP(J153,productionTab!$A$2:$H$55,8,0)</f>
        <v>308.142</v>
      </c>
      <c r="M153" s="85">
        <f>Table1[[#This Row],[Productivity]]*Table1[[#This Row],[Area]]</f>
        <v>152868.78998924841</v>
      </c>
      <c r="N153" s="62">
        <f t="shared" si="14"/>
        <v>39088.549600250815</v>
      </c>
      <c r="O153" s="62"/>
      <c r="AX153" t="s">
        <v>247</v>
      </c>
      <c r="BD153" t="s">
        <v>383</v>
      </c>
      <c r="BG153">
        <v>4400</v>
      </c>
      <c r="BH153">
        <f t="shared" si="15"/>
        <v>46</v>
      </c>
      <c r="BI153">
        <v>2</v>
      </c>
      <c r="BJ153">
        <v>6</v>
      </c>
      <c r="BK153" t="s">
        <v>165</v>
      </c>
      <c r="BL153">
        <v>155</v>
      </c>
      <c r="BM153">
        <v>9</v>
      </c>
      <c r="BN153" s="96">
        <f t="shared" si="16"/>
        <v>7</v>
      </c>
      <c r="BO153">
        <v>436.63009600669801</v>
      </c>
    </row>
    <row r="154" spans="1:67" x14ac:dyDescent="0.25">
      <c r="A154">
        <v>4371</v>
      </c>
      <c r="B154">
        <v>41</v>
      </c>
      <c r="C154">
        <v>5</v>
      </c>
      <c r="D154">
        <v>7</v>
      </c>
      <c r="E154" t="s">
        <v>93</v>
      </c>
      <c r="F154">
        <v>141</v>
      </c>
      <c r="G154">
        <v>11</v>
      </c>
      <c r="H154">
        <v>6</v>
      </c>
      <c r="I154">
        <v>217.96476702519601</v>
      </c>
      <c r="J154" t="str">
        <f t="shared" si="13"/>
        <v>cl3-6</v>
      </c>
      <c r="K154" s="85">
        <f>IF(E154="ina",0,VLOOKUP(J154,Densities!$N$3:$V$29,9,0))</f>
        <v>0.19720000000000001</v>
      </c>
      <c r="L154" s="85">
        <f>VLOOKUP(J154,productionTab!$A$2:$H$55,8,0)</f>
        <v>338.52099999999996</v>
      </c>
      <c r="M154" s="85">
        <f>Table1[[#This Row],[Productivity]]*Table1[[#This Row],[Area]]</f>
        <v>73785.650898136373</v>
      </c>
      <c r="N154" s="62">
        <f t="shared" si="14"/>
        <v>14550.530357112493</v>
      </c>
      <c r="O154" s="62"/>
      <c r="AX154" t="s">
        <v>247</v>
      </c>
      <c r="BD154" t="s">
        <v>380</v>
      </c>
      <c r="BG154">
        <v>4400</v>
      </c>
      <c r="BH154">
        <f t="shared" si="15"/>
        <v>46</v>
      </c>
      <c r="BI154">
        <v>2</v>
      </c>
      <c r="BJ154">
        <v>6</v>
      </c>
      <c r="BK154" t="s">
        <v>166</v>
      </c>
      <c r="BL154">
        <v>156</v>
      </c>
      <c r="BM154">
        <v>8</v>
      </c>
      <c r="BN154" s="96">
        <f t="shared" si="16"/>
        <v>6</v>
      </c>
      <c r="BO154">
        <v>122.17590039320601</v>
      </c>
    </row>
    <row r="155" spans="1:67" x14ac:dyDescent="0.25">
      <c r="A155">
        <v>4371</v>
      </c>
      <c r="B155">
        <v>41</v>
      </c>
      <c r="C155">
        <v>6</v>
      </c>
      <c r="D155">
        <v>8</v>
      </c>
      <c r="E155" t="s">
        <v>90</v>
      </c>
      <c r="F155">
        <v>139</v>
      </c>
      <c r="G155">
        <v>12</v>
      </c>
      <c r="H155">
        <v>6</v>
      </c>
      <c r="I155">
        <v>205.534097821161</v>
      </c>
      <c r="J155" t="str">
        <f t="shared" si="13"/>
        <v>cl1-6</v>
      </c>
      <c r="K155" s="85">
        <f>IF(E155="ina",0,VLOOKUP(J155,Densities!$N$3:$V$29,9,0))</f>
        <v>0.31240000000000001</v>
      </c>
      <c r="L155" s="85">
        <f>VLOOKUP(J155,productionTab!$A$2:$H$55,8,0)</f>
        <v>269.08449999999999</v>
      </c>
      <c r="M155" s="85">
        <f>Table1[[#This Row],[Productivity]]*Table1[[#This Row],[Area]]</f>
        <v>55306.039945158198</v>
      </c>
      <c r="N155" s="62">
        <f t="shared" si="14"/>
        <v>17277.60687886742</v>
      </c>
      <c r="O155" s="62"/>
      <c r="AX155" t="s">
        <v>247</v>
      </c>
      <c r="BD155" t="s">
        <v>383</v>
      </c>
      <c r="BG155">
        <v>4400</v>
      </c>
      <c r="BH155">
        <f t="shared" si="15"/>
        <v>46</v>
      </c>
      <c r="BI155">
        <v>3</v>
      </c>
      <c r="BJ155">
        <v>7</v>
      </c>
      <c r="BK155" t="s">
        <v>165</v>
      </c>
      <c r="BL155">
        <v>155</v>
      </c>
      <c r="BM155">
        <v>10</v>
      </c>
      <c r="BN155" s="96">
        <f t="shared" si="16"/>
        <v>7</v>
      </c>
      <c r="BO155" s="85">
        <v>1.63209158738596E-12</v>
      </c>
    </row>
    <row r="156" spans="1:67" x14ac:dyDescent="0.25">
      <c r="A156">
        <v>4371</v>
      </c>
      <c r="B156">
        <v>43</v>
      </c>
      <c r="C156">
        <v>3</v>
      </c>
      <c r="D156">
        <v>6</v>
      </c>
      <c r="E156" t="s">
        <v>90</v>
      </c>
      <c r="F156">
        <v>145</v>
      </c>
      <c r="G156">
        <v>9</v>
      </c>
      <c r="H156">
        <v>6</v>
      </c>
      <c r="I156">
        <v>144.37432779718699</v>
      </c>
      <c r="J156" t="str">
        <f t="shared" si="13"/>
        <v>cl1-6</v>
      </c>
      <c r="K156" s="85">
        <f>IF(E156="ina",0,VLOOKUP(J156,Densities!$N$3:$V$29,9,0))</f>
        <v>0.31240000000000001</v>
      </c>
      <c r="L156" s="85">
        <f>VLOOKUP(J156,productionTab!$A$2:$H$55,8,0)</f>
        <v>269.08449999999999</v>
      </c>
      <c r="M156" s="85">
        <f>Table1[[#This Row],[Productivity]]*Table1[[#This Row],[Area]]</f>
        <v>38848.893808142166</v>
      </c>
      <c r="N156" s="62">
        <f t="shared" si="14"/>
        <v>12136.394425663611</v>
      </c>
      <c r="O156" s="62"/>
      <c r="AX156" t="s">
        <v>422</v>
      </c>
      <c r="BD156" t="s">
        <v>380</v>
      </c>
      <c r="BG156">
        <v>4400</v>
      </c>
      <c r="BH156">
        <f t="shared" si="15"/>
        <v>47</v>
      </c>
      <c r="BI156">
        <v>2</v>
      </c>
      <c r="BJ156">
        <v>6</v>
      </c>
      <c r="BK156" t="s">
        <v>165</v>
      </c>
      <c r="BL156">
        <v>158</v>
      </c>
      <c r="BM156">
        <v>8</v>
      </c>
      <c r="BN156" s="96">
        <f t="shared" si="16"/>
        <v>6</v>
      </c>
      <c r="BO156">
        <v>802.53284354083496</v>
      </c>
    </row>
    <row r="157" spans="1:67" x14ac:dyDescent="0.25">
      <c r="A157">
        <v>4371</v>
      </c>
      <c r="B157">
        <v>43</v>
      </c>
      <c r="C157">
        <v>3</v>
      </c>
      <c r="D157">
        <v>6</v>
      </c>
      <c r="E157" t="s">
        <v>92</v>
      </c>
      <c r="F157">
        <v>146</v>
      </c>
      <c r="G157">
        <v>10</v>
      </c>
      <c r="H157">
        <v>7</v>
      </c>
      <c r="I157">
        <v>40.388516927003202</v>
      </c>
      <c r="J157" t="str">
        <f t="shared" si="13"/>
        <v>cl2-7</v>
      </c>
      <c r="K157" s="85">
        <f>IF(E157="ina",0,VLOOKUP(J157,Densities!$N$3:$V$29,9,0))</f>
        <v>0.2661</v>
      </c>
      <c r="L157" s="85">
        <f>VLOOKUP(J157,productionTab!$A$2:$H$55,8,0)</f>
        <v>337.05049999999994</v>
      </c>
      <c r="M157" s="85">
        <f>Table1[[#This Row],[Productivity]]*Table1[[#This Row],[Area]]</f>
        <v>13612.969824504891</v>
      </c>
      <c r="N157" s="62">
        <f t="shared" si="14"/>
        <v>3622.4112703007513</v>
      </c>
      <c r="O157" s="62"/>
      <c r="AX157" t="s">
        <v>422</v>
      </c>
      <c r="BD157" t="s">
        <v>383</v>
      </c>
      <c r="BG157">
        <v>4400</v>
      </c>
      <c r="BH157">
        <f t="shared" si="15"/>
        <v>47</v>
      </c>
      <c r="BI157">
        <v>2</v>
      </c>
      <c r="BJ157">
        <v>6</v>
      </c>
      <c r="BK157" t="s">
        <v>166</v>
      </c>
      <c r="BL157">
        <v>159</v>
      </c>
      <c r="BM157">
        <v>9</v>
      </c>
      <c r="BN157" s="96">
        <f t="shared" si="16"/>
        <v>7</v>
      </c>
      <c r="BO157" s="85">
        <v>1.6184200321165301E-10</v>
      </c>
    </row>
    <row r="158" spans="1:67" x14ac:dyDescent="0.25">
      <c r="A158">
        <v>4371</v>
      </c>
      <c r="B158">
        <v>43</v>
      </c>
      <c r="C158">
        <v>3</v>
      </c>
      <c r="D158">
        <v>6</v>
      </c>
      <c r="E158" t="s">
        <v>93</v>
      </c>
      <c r="F158">
        <v>147</v>
      </c>
      <c r="G158">
        <v>10</v>
      </c>
      <c r="H158">
        <v>7</v>
      </c>
      <c r="I158">
        <v>121.40674740872301</v>
      </c>
      <c r="J158" t="str">
        <f t="shared" si="13"/>
        <v>cl3-7</v>
      </c>
      <c r="K158" s="85">
        <f>IF(E158="ina",0,VLOOKUP(J158,Densities!$N$3:$V$29,9,0))</f>
        <v>0.2082</v>
      </c>
      <c r="L158" s="85">
        <f>VLOOKUP(J158,productionTab!$A$2:$H$55,8,0)</f>
        <v>370.61699999999996</v>
      </c>
      <c r="M158" s="85">
        <f>Table1[[#This Row],[Productivity]]*Table1[[#This Row],[Area]]</f>
        <v>44995.40450437869</v>
      </c>
      <c r="N158" s="62">
        <f t="shared" si="14"/>
        <v>9368.0432178116425</v>
      </c>
      <c r="O158" s="62"/>
      <c r="AX158" t="s">
        <v>248</v>
      </c>
      <c r="BD158" t="s">
        <v>380</v>
      </c>
      <c r="BG158">
        <v>4400</v>
      </c>
      <c r="BH158">
        <f t="shared" si="15"/>
        <v>48</v>
      </c>
      <c r="BI158">
        <v>2</v>
      </c>
      <c r="BJ158">
        <v>6</v>
      </c>
      <c r="BK158" t="s">
        <v>168</v>
      </c>
      <c r="BL158">
        <v>160</v>
      </c>
      <c r="BM158">
        <v>8</v>
      </c>
      <c r="BN158" s="96">
        <f t="shared" si="16"/>
        <v>6</v>
      </c>
      <c r="BO158">
        <v>38.6611600590983</v>
      </c>
    </row>
    <row r="159" spans="1:67" x14ac:dyDescent="0.25">
      <c r="A159">
        <v>4371</v>
      </c>
      <c r="B159">
        <v>43</v>
      </c>
      <c r="C159">
        <v>3</v>
      </c>
      <c r="D159">
        <v>6</v>
      </c>
      <c r="E159" t="s">
        <v>93</v>
      </c>
      <c r="F159">
        <v>147</v>
      </c>
      <c r="G159">
        <v>11</v>
      </c>
      <c r="H159">
        <v>8</v>
      </c>
      <c r="I159">
        <v>220.59142106509</v>
      </c>
      <c r="J159" t="str">
        <f t="shared" si="13"/>
        <v>cl3-8</v>
      </c>
      <c r="K159" s="85">
        <f>IF(E159="ina",0,VLOOKUP(J159,Densities!$N$3:$V$29,9,0))</f>
        <v>0.218</v>
      </c>
      <c r="L159" s="85">
        <f>VLOOKUP(J159,productionTab!$A$2:$H$55,8,0)</f>
        <v>386.66499999999996</v>
      </c>
      <c r="M159" s="85">
        <f>Table1[[#This Row],[Productivity]]*Table1[[#This Row],[Area]]</f>
        <v>85294.981826133022</v>
      </c>
      <c r="N159" s="62">
        <f t="shared" si="14"/>
        <v>18594.306038096998</v>
      </c>
      <c r="O159" s="62"/>
      <c r="AX159" t="s">
        <v>249</v>
      </c>
      <c r="BD159" t="s">
        <v>380</v>
      </c>
      <c r="BG159">
        <v>4400</v>
      </c>
      <c r="BH159">
        <f t="shared" si="15"/>
        <v>5</v>
      </c>
      <c r="BI159">
        <v>0</v>
      </c>
      <c r="BJ159">
        <v>5</v>
      </c>
      <c r="BK159" t="s">
        <v>165</v>
      </c>
      <c r="BL159">
        <v>32</v>
      </c>
      <c r="BM159">
        <v>1</v>
      </c>
      <c r="BN159" s="96">
        <f t="shared" si="16"/>
        <v>6</v>
      </c>
      <c r="BO159" s="85">
        <v>4.2873314725428999E-11</v>
      </c>
    </row>
    <row r="160" spans="1:67" x14ac:dyDescent="0.25">
      <c r="A160">
        <v>4371</v>
      </c>
      <c r="B160">
        <v>43</v>
      </c>
      <c r="C160">
        <v>4</v>
      </c>
      <c r="D160">
        <v>7</v>
      </c>
      <c r="E160" t="s">
        <v>93</v>
      </c>
      <c r="F160">
        <v>147</v>
      </c>
      <c r="G160">
        <v>11</v>
      </c>
      <c r="H160">
        <v>7</v>
      </c>
      <c r="I160">
        <v>130.91896654635201</v>
      </c>
      <c r="J160" t="str">
        <f t="shared" si="13"/>
        <v>cl3-7</v>
      </c>
      <c r="K160" s="85">
        <f>IF(E160="ina",0,VLOOKUP(J160,Densities!$N$3:$V$29,9,0))</f>
        <v>0.2082</v>
      </c>
      <c r="L160" s="85">
        <f>VLOOKUP(J160,productionTab!$A$2:$H$55,8,0)</f>
        <v>370.61699999999996</v>
      </c>
      <c r="M160" s="85">
        <f>Table1[[#This Row],[Productivity]]*Table1[[#This Row],[Area]]</f>
        <v>48520.794624509341</v>
      </c>
      <c r="N160" s="62">
        <f t="shared" si="14"/>
        <v>10102.029440822844</v>
      </c>
      <c r="O160" s="62"/>
      <c r="AX160" t="s">
        <v>249</v>
      </c>
      <c r="BD160" t="s">
        <v>383</v>
      </c>
      <c r="BG160">
        <v>4400</v>
      </c>
      <c r="BH160">
        <f t="shared" si="15"/>
        <v>5</v>
      </c>
      <c r="BI160">
        <v>0</v>
      </c>
      <c r="BJ160">
        <v>5</v>
      </c>
      <c r="BK160" t="s">
        <v>165</v>
      </c>
      <c r="BL160">
        <v>32</v>
      </c>
      <c r="BM160">
        <v>2</v>
      </c>
      <c r="BN160" s="96">
        <f t="shared" si="16"/>
        <v>7</v>
      </c>
      <c r="BO160">
        <v>499.999999999983</v>
      </c>
    </row>
    <row r="161" spans="1:67" x14ac:dyDescent="0.25">
      <c r="A161">
        <v>4371</v>
      </c>
      <c r="B161">
        <v>44</v>
      </c>
      <c r="C161">
        <v>3</v>
      </c>
      <c r="D161">
        <v>6</v>
      </c>
      <c r="E161" t="s">
        <v>92</v>
      </c>
      <c r="F161">
        <v>149</v>
      </c>
      <c r="G161">
        <v>9</v>
      </c>
      <c r="H161">
        <v>6</v>
      </c>
      <c r="I161">
        <v>465.39816403218703</v>
      </c>
      <c r="J161" t="str">
        <f t="shared" si="13"/>
        <v>cl2-6</v>
      </c>
      <c r="K161" s="85">
        <f>IF(E161="ina",0,VLOOKUP(J161,Densities!$N$3:$V$29,9,0))</f>
        <v>0.25569999999999998</v>
      </c>
      <c r="L161" s="85">
        <f>VLOOKUP(J161,productionTab!$A$2:$H$55,8,0)</f>
        <v>308.142</v>
      </c>
      <c r="M161" s="85">
        <f>Table1[[#This Row],[Productivity]]*Table1[[#This Row],[Area]]</f>
        <v>143408.72106120616</v>
      </c>
      <c r="N161" s="62">
        <f t="shared" si="14"/>
        <v>36669.609975350417</v>
      </c>
      <c r="O161" s="62"/>
      <c r="AX161" t="s">
        <v>250</v>
      </c>
      <c r="BD161" t="s">
        <v>380</v>
      </c>
      <c r="BG161">
        <v>4400</v>
      </c>
      <c r="BH161">
        <f t="shared" si="15"/>
        <v>50</v>
      </c>
      <c r="BI161">
        <v>1</v>
      </c>
      <c r="BJ161">
        <v>6</v>
      </c>
      <c r="BK161" t="s">
        <v>168</v>
      </c>
      <c r="BL161">
        <v>166</v>
      </c>
      <c r="BM161">
        <v>7</v>
      </c>
      <c r="BN161" s="96">
        <f t="shared" si="16"/>
        <v>6</v>
      </c>
      <c r="BO161">
        <v>715.08309333086595</v>
      </c>
    </row>
    <row r="162" spans="1:67" x14ac:dyDescent="0.25">
      <c r="A162">
        <v>4371</v>
      </c>
      <c r="B162">
        <v>44</v>
      </c>
      <c r="C162">
        <v>4</v>
      </c>
      <c r="D162">
        <v>7</v>
      </c>
      <c r="E162" t="s">
        <v>92</v>
      </c>
      <c r="F162">
        <v>149</v>
      </c>
      <c r="G162">
        <v>10</v>
      </c>
      <c r="H162">
        <v>6</v>
      </c>
      <c r="I162">
        <v>68.662520276894</v>
      </c>
      <c r="J162" t="str">
        <f t="shared" si="13"/>
        <v>cl2-6</v>
      </c>
      <c r="K162" s="85">
        <f>IF(E162="ina",0,VLOOKUP(J162,Densities!$N$3:$V$29,9,0))</f>
        <v>0.25569999999999998</v>
      </c>
      <c r="L162" s="85">
        <f>VLOOKUP(J162,productionTab!$A$2:$H$55,8,0)</f>
        <v>308.142</v>
      </c>
      <c r="M162" s="85">
        <f>Table1[[#This Row],[Productivity]]*Table1[[#This Row],[Area]]</f>
        <v>21157.806323162669</v>
      </c>
      <c r="N162" s="62">
        <f t="shared" si="14"/>
        <v>5410.0510768326949</v>
      </c>
      <c r="O162" s="62"/>
      <c r="AX162" t="s">
        <v>251</v>
      </c>
      <c r="BD162" t="s">
        <v>380</v>
      </c>
      <c r="BG162">
        <v>4400</v>
      </c>
      <c r="BH162">
        <f t="shared" si="15"/>
        <v>51</v>
      </c>
      <c r="BI162">
        <v>1</v>
      </c>
      <c r="BJ162">
        <v>6</v>
      </c>
      <c r="BK162" t="s">
        <v>166</v>
      </c>
      <c r="BL162">
        <v>171</v>
      </c>
      <c r="BM162">
        <v>7</v>
      </c>
      <c r="BN162" s="96">
        <f t="shared" si="16"/>
        <v>6</v>
      </c>
      <c r="BO162">
        <v>34.9169066691342</v>
      </c>
    </row>
    <row r="163" spans="1:67" x14ac:dyDescent="0.25">
      <c r="A163">
        <v>4371</v>
      </c>
      <c r="B163">
        <v>45</v>
      </c>
      <c r="C163">
        <v>4</v>
      </c>
      <c r="D163">
        <v>7</v>
      </c>
      <c r="E163" t="s">
        <v>93</v>
      </c>
      <c r="F163">
        <v>153</v>
      </c>
      <c r="G163">
        <v>11</v>
      </c>
      <c r="H163">
        <v>7</v>
      </c>
      <c r="I163">
        <v>508.25933594656601</v>
      </c>
      <c r="J163" t="str">
        <f t="shared" si="13"/>
        <v>cl3-7</v>
      </c>
      <c r="K163" s="85">
        <f>IF(E163="ina",0,VLOOKUP(J163,Densities!$N$3:$V$29,9,0))</f>
        <v>0.2082</v>
      </c>
      <c r="L163" s="85">
        <f>VLOOKUP(J163,productionTab!$A$2:$H$55,8,0)</f>
        <v>370.61699999999996</v>
      </c>
      <c r="M163" s="85">
        <f>Table1[[#This Row],[Productivity]]*Table1[[#This Row],[Area]]</f>
        <v>188369.55031050844</v>
      </c>
      <c r="N163" s="62">
        <f t="shared" si="14"/>
        <v>39218.540374647855</v>
      </c>
      <c r="O163" s="62"/>
      <c r="AX163" t="s">
        <v>252</v>
      </c>
      <c r="BD163" t="s">
        <v>380</v>
      </c>
      <c r="BG163">
        <v>4400</v>
      </c>
      <c r="BH163">
        <f t="shared" si="15"/>
        <v>53</v>
      </c>
      <c r="BI163">
        <v>1</v>
      </c>
      <c r="BJ163">
        <v>7</v>
      </c>
      <c r="BK163" t="s">
        <v>166</v>
      </c>
      <c r="BL163">
        <v>177</v>
      </c>
      <c r="BM163">
        <v>7</v>
      </c>
      <c r="BN163" s="96">
        <f t="shared" si="16"/>
        <v>6</v>
      </c>
      <c r="BO163">
        <v>296.78901648495503</v>
      </c>
    </row>
    <row r="164" spans="1:67" x14ac:dyDescent="0.25">
      <c r="A164">
        <v>4371</v>
      </c>
      <c r="B164">
        <v>46</v>
      </c>
      <c r="C164">
        <v>2</v>
      </c>
      <c r="D164">
        <v>6</v>
      </c>
      <c r="E164" t="s">
        <v>90</v>
      </c>
      <c r="F164">
        <v>154</v>
      </c>
      <c r="G164">
        <v>8</v>
      </c>
      <c r="H164">
        <v>6</v>
      </c>
      <c r="I164">
        <v>217.089086086756</v>
      </c>
      <c r="J164" t="str">
        <f t="shared" si="13"/>
        <v>cl1-6</v>
      </c>
      <c r="K164" s="85">
        <f>IF(E164="ina",0,VLOOKUP(J164,Densities!$N$3:$V$29,9,0))</f>
        <v>0.31240000000000001</v>
      </c>
      <c r="L164" s="85">
        <f>VLOOKUP(J164,productionTab!$A$2:$H$55,8,0)</f>
        <v>269.08449999999999</v>
      </c>
      <c r="M164" s="85">
        <f>Table1[[#This Row],[Productivity]]*Table1[[#This Row],[Area]]</f>
        <v>58415.308185111695</v>
      </c>
      <c r="N164" s="62">
        <f t="shared" si="14"/>
        <v>18248.942277028895</v>
      </c>
      <c r="O164" s="62"/>
      <c r="AX164" t="s">
        <v>253</v>
      </c>
      <c r="BD164" t="s">
        <v>380</v>
      </c>
      <c r="BG164">
        <v>4400</v>
      </c>
      <c r="BH164">
        <f t="shared" si="15"/>
        <v>54</v>
      </c>
      <c r="BI164">
        <v>1</v>
      </c>
      <c r="BJ164">
        <v>7</v>
      </c>
      <c r="BK164" t="s">
        <v>165</v>
      </c>
      <c r="BL164">
        <v>179</v>
      </c>
      <c r="BM164">
        <v>7</v>
      </c>
      <c r="BN164" s="96">
        <f t="shared" si="16"/>
        <v>6</v>
      </c>
      <c r="BO164">
        <v>353.21098351504497</v>
      </c>
    </row>
    <row r="165" spans="1:67" x14ac:dyDescent="0.25">
      <c r="A165">
        <v>4371</v>
      </c>
      <c r="B165">
        <v>48</v>
      </c>
      <c r="C165">
        <v>2</v>
      </c>
      <c r="D165">
        <v>6</v>
      </c>
      <c r="E165" t="s">
        <v>93</v>
      </c>
      <c r="F165">
        <v>162</v>
      </c>
      <c r="G165">
        <v>8</v>
      </c>
      <c r="H165">
        <v>6</v>
      </c>
      <c r="I165">
        <v>372.80025213070297</v>
      </c>
      <c r="J165" t="str">
        <f t="shared" si="13"/>
        <v>cl3-6</v>
      </c>
      <c r="K165" s="85">
        <f>IF(E165="ina",0,VLOOKUP(J165,Densities!$N$3:$V$29,9,0))</f>
        <v>0.19720000000000001</v>
      </c>
      <c r="L165" s="85">
        <f>VLOOKUP(J165,productionTab!$A$2:$H$55,8,0)</f>
        <v>338.52099999999996</v>
      </c>
      <c r="M165" s="85">
        <f>Table1[[#This Row],[Productivity]]*Table1[[#This Row],[Area]]</f>
        <v>126200.71415153769</v>
      </c>
      <c r="N165" s="62">
        <f t="shared" si="14"/>
        <v>24886.780830683234</v>
      </c>
      <c r="O165" s="62"/>
      <c r="AX165" t="s">
        <v>423</v>
      </c>
      <c r="BD165" t="s">
        <v>383</v>
      </c>
      <c r="BG165">
        <v>4400</v>
      </c>
      <c r="BH165">
        <f t="shared" si="15"/>
        <v>55</v>
      </c>
      <c r="BI165">
        <v>6</v>
      </c>
      <c r="BJ165">
        <v>7</v>
      </c>
      <c r="BK165" t="s">
        <v>168</v>
      </c>
      <c r="BL165">
        <v>181</v>
      </c>
      <c r="BM165">
        <v>13</v>
      </c>
      <c r="BN165" s="96">
        <f t="shared" si="16"/>
        <v>7</v>
      </c>
      <c r="BO165">
        <v>362.22208796007499</v>
      </c>
    </row>
    <row r="166" spans="1:67" x14ac:dyDescent="0.25">
      <c r="A166">
        <v>4371</v>
      </c>
      <c r="B166">
        <v>48</v>
      </c>
      <c r="C166">
        <v>2</v>
      </c>
      <c r="D166">
        <v>6</v>
      </c>
      <c r="E166" t="s">
        <v>93</v>
      </c>
      <c r="F166">
        <v>162</v>
      </c>
      <c r="G166">
        <v>9</v>
      </c>
      <c r="H166">
        <v>7</v>
      </c>
      <c r="I166">
        <v>675.77522041066197</v>
      </c>
      <c r="J166" t="str">
        <f t="shared" si="13"/>
        <v>cl3-7</v>
      </c>
      <c r="K166" s="85">
        <f>IF(E166="ina",0,VLOOKUP(J166,Densities!$N$3:$V$29,9,0))</f>
        <v>0.2082</v>
      </c>
      <c r="L166" s="85">
        <f>VLOOKUP(J166,productionTab!$A$2:$H$55,8,0)</f>
        <v>370.61699999999996</v>
      </c>
      <c r="M166" s="85">
        <f>Table1[[#This Row],[Productivity]]*Table1[[#This Row],[Area]]</f>
        <v>250453.78486293828</v>
      </c>
      <c r="N166" s="62">
        <f t="shared" si="14"/>
        <v>52144.478008463746</v>
      </c>
      <c r="O166" s="62"/>
      <c r="AX166" t="s">
        <v>254</v>
      </c>
      <c r="BD166" t="s">
        <v>380</v>
      </c>
      <c r="BG166">
        <v>4400</v>
      </c>
      <c r="BH166">
        <f t="shared" si="15"/>
        <v>56</v>
      </c>
      <c r="BI166">
        <v>6</v>
      </c>
      <c r="BJ166">
        <v>7</v>
      </c>
      <c r="BK166" t="s">
        <v>165</v>
      </c>
      <c r="BL166">
        <v>185</v>
      </c>
      <c r="BM166">
        <v>12</v>
      </c>
      <c r="BN166" s="96">
        <f t="shared" si="16"/>
        <v>6</v>
      </c>
      <c r="BO166">
        <v>766.79407818451398</v>
      </c>
    </row>
    <row r="167" spans="1:67" x14ac:dyDescent="0.25">
      <c r="A167">
        <v>4371</v>
      </c>
      <c r="B167">
        <v>48</v>
      </c>
      <c r="C167">
        <v>3</v>
      </c>
      <c r="D167">
        <v>7</v>
      </c>
      <c r="E167" t="s">
        <v>90</v>
      </c>
      <c r="F167">
        <v>160</v>
      </c>
      <c r="G167">
        <v>10</v>
      </c>
      <c r="H167">
        <v>7</v>
      </c>
      <c r="I167">
        <v>127.31127310081099</v>
      </c>
      <c r="J167" t="str">
        <f t="shared" si="13"/>
        <v>cl1-7</v>
      </c>
      <c r="K167" s="85">
        <f>IF(E167="ina",0,VLOOKUP(J167,Densities!$N$3:$V$29,9,0))</f>
        <v>0.32220000000000004</v>
      </c>
      <c r="L167" s="85">
        <f>VLOOKUP(J167,productionTab!$A$2:$H$55,8,0)</f>
        <v>299.48050000000001</v>
      </c>
      <c r="M167" s="85">
        <f>Table1[[#This Row],[Productivity]]*Table1[[#This Row],[Area]]</f>
        <v>38127.243723867425</v>
      </c>
      <c r="N167" s="62">
        <f t="shared" si="14"/>
        <v>12284.597927830087</v>
      </c>
      <c r="O167" s="62"/>
      <c r="AX167" t="s">
        <v>255</v>
      </c>
      <c r="BD167" t="s">
        <v>380</v>
      </c>
      <c r="BG167">
        <v>4400</v>
      </c>
      <c r="BH167">
        <f t="shared" si="15"/>
        <v>57</v>
      </c>
      <c r="BI167">
        <v>5</v>
      </c>
      <c r="BJ167">
        <v>6</v>
      </c>
      <c r="BK167" t="s">
        <v>168</v>
      </c>
      <c r="BL167">
        <v>187</v>
      </c>
      <c r="BM167">
        <v>11</v>
      </c>
      <c r="BN167" s="96">
        <f t="shared" si="16"/>
        <v>6</v>
      </c>
      <c r="BO167">
        <v>543.13317076030398</v>
      </c>
    </row>
    <row r="168" spans="1:67" x14ac:dyDescent="0.25">
      <c r="A168">
        <v>4371</v>
      </c>
      <c r="B168">
        <v>48</v>
      </c>
      <c r="C168">
        <v>3</v>
      </c>
      <c r="D168">
        <v>7</v>
      </c>
      <c r="E168" t="s">
        <v>93</v>
      </c>
      <c r="F168">
        <v>162</v>
      </c>
      <c r="G168">
        <v>10</v>
      </c>
      <c r="H168">
        <v>7</v>
      </c>
      <c r="I168">
        <v>7.02416827106918</v>
      </c>
      <c r="J168" t="str">
        <f t="shared" si="13"/>
        <v>cl3-7</v>
      </c>
      <c r="K168" s="85">
        <f>IF(E168="ina",0,VLOOKUP(J168,Densities!$N$3:$V$29,9,0))</f>
        <v>0.2082</v>
      </c>
      <c r="L168" s="85">
        <f>VLOOKUP(J168,productionTab!$A$2:$H$55,8,0)</f>
        <v>370.61699999999996</v>
      </c>
      <c r="M168" s="85">
        <f>Table1[[#This Row],[Productivity]]*Table1[[#This Row],[Area]]</f>
        <v>2603.2761721188458</v>
      </c>
      <c r="N168" s="62">
        <f t="shared" si="14"/>
        <v>542.00209903514371</v>
      </c>
      <c r="O168" s="62"/>
      <c r="AX168" t="s">
        <v>255</v>
      </c>
      <c r="BD168" t="s">
        <v>380</v>
      </c>
      <c r="BG168">
        <v>4400</v>
      </c>
      <c r="BH168">
        <f t="shared" si="15"/>
        <v>57</v>
      </c>
      <c r="BI168">
        <v>5</v>
      </c>
      <c r="BJ168">
        <v>6</v>
      </c>
      <c r="BK168" t="s">
        <v>165</v>
      </c>
      <c r="BL168">
        <v>188</v>
      </c>
      <c r="BM168">
        <v>11</v>
      </c>
      <c r="BN168" s="96">
        <f t="shared" si="16"/>
        <v>6</v>
      </c>
      <c r="BO168">
        <v>449.99007174811999</v>
      </c>
    </row>
    <row r="169" spans="1:67" x14ac:dyDescent="0.25">
      <c r="A169">
        <v>4371</v>
      </c>
      <c r="B169">
        <v>5</v>
      </c>
      <c r="C169">
        <v>0</v>
      </c>
      <c r="D169">
        <v>5</v>
      </c>
      <c r="E169" t="s">
        <v>90</v>
      </c>
      <c r="F169">
        <v>31</v>
      </c>
      <c r="G169">
        <v>2</v>
      </c>
      <c r="H169">
        <v>7</v>
      </c>
      <c r="I169">
        <v>271.388710468135</v>
      </c>
      <c r="J169" t="str">
        <f t="shared" si="13"/>
        <v>cl1-7</v>
      </c>
      <c r="K169" s="85">
        <f>IF(E169="ina",0,VLOOKUP(J169,Densities!$N$3:$V$29,9,0))</f>
        <v>0.32220000000000004</v>
      </c>
      <c r="L169" s="85">
        <f>VLOOKUP(J169,productionTab!$A$2:$H$55,8,0)</f>
        <v>299.48050000000001</v>
      </c>
      <c r="M169" s="85">
        <f>Table1[[#This Row],[Productivity]]*Table1[[#This Row],[Area]]</f>
        <v>81275.626705352304</v>
      </c>
      <c r="N169" s="62">
        <f t="shared" si="14"/>
        <v>26187.006924464516</v>
      </c>
      <c r="O169" s="62"/>
      <c r="AX169" t="s">
        <v>255</v>
      </c>
      <c r="BD169" t="s">
        <v>380</v>
      </c>
      <c r="BG169">
        <v>4400</v>
      </c>
      <c r="BH169">
        <f t="shared" si="15"/>
        <v>57</v>
      </c>
      <c r="BI169">
        <v>6</v>
      </c>
      <c r="BJ169">
        <v>7</v>
      </c>
      <c r="BK169" t="s">
        <v>168</v>
      </c>
      <c r="BL169">
        <v>187</v>
      </c>
      <c r="BM169">
        <v>12</v>
      </c>
      <c r="BN169" s="96">
        <f t="shared" si="16"/>
        <v>6</v>
      </c>
      <c r="BO169">
        <v>77.860591346988002</v>
      </c>
    </row>
    <row r="170" spans="1:67" x14ac:dyDescent="0.25">
      <c r="A170">
        <v>4371</v>
      </c>
      <c r="B170">
        <v>5</v>
      </c>
      <c r="C170">
        <v>0</v>
      </c>
      <c r="D170">
        <v>5</v>
      </c>
      <c r="E170" t="s">
        <v>93</v>
      </c>
      <c r="F170">
        <v>33</v>
      </c>
      <c r="G170">
        <v>2</v>
      </c>
      <c r="H170">
        <v>7</v>
      </c>
      <c r="I170">
        <v>228.611289531865</v>
      </c>
      <c r="J170" t="str">
        <f t="shared" si="13"/>
        <v>cl3-7</v>
      </c>
      <c r="K170" s="85">
        <f>IF(E170="ina",0,VLOOKUP(J170,Densities!$N$3:$V$29,9,0))</f>
        <v>0.2082</v>
      </c>
      <c r="L170" s="85">
        <f>VLOOKUP(J170,productionTab!$A$2:$H$55,8,0)</f>
        <v>370.61699999999996</v>
      </c>
      <c r="M170" s="85">
        <f>Table1[[#This Row],[Productivity]]*Table1[[#This Row],[Area]]</f>
        <v>84727.230292431195</v>
      </c>
      <c r="N170" s="62">
        <f t="shared" si="14"/>
        <v>17640.209346884174</v>
      </c>
      <c r="O170" s="62"/>
      <c r="AX170" t="s">
        <v>256</v>
      </c>
      <c r="BD170" t="s">
        <v>380</v>
      </c>
      <c r="BG170">
        <v>4400</v>
      </c>
      <c r="BH170">
        <f t="shared" si="15"/>
        <v>58</v>
      </c>
      <c r="BI170">
        <v>4</v>
      </c>
      <c r="BJ170">
        <v>6</v>
      </c>
      <c r="BK170" t="s">
        <v>165</v>
      </c>
      <c r="BL170">
        <v>191</v>
      </c>
      <c r="BM170">
        <v>10</v>
      </c>
      <c r="BN170" s="96">
        <f t="shared" si="16"/>
        <v>6</v>
      </c>
      <c r="BO170" s="85">
        <v>1.06498862576838E-12</v>
      </c>
    </row>
    <row r="171" spans="1:67" x14ac:dyDescent="0.25">
      <c r="A171">
        <v>4371</v>
      </c>
      <c r="B171">
        <v>51</v>
      </c>
      <c r="C171">
        <v>1</v>
      </c>
      <c r="D171">
        <v>6</v>
      </c>
      <c r="E171" t="s">
        <v>90</v>
      </c>
      <c r="F171">
        <v>169</v>
      </c>
      <c r="G171">
        <v>7</v>
      </c>
      <c r="H171">
        <v>6</v>
      </c>
      <c r="I171">
        <v>546.85238930278297</v>
      </c>
      <c r="J171" t="str">
        <f t="shared" si="13"/>
        <v>cl1-6</v>
      </c>
      <c r="K171" s="85">
        <f>IF(E171="ina",0,VLOOKUP(J171,Densities!$N$3:$V$29,9,0))</f>
        <v>0.31240000000000001</v>
      </c>
      <c r="L171" s="85">
        <f>VLOOKUP(J171,productionTab!$A$2:$H$55,8,0)</f>
        <v>269.08449999999999</v>
      </c>
      <c r="M171" s="85">
        <f>Table1[[#This Row],[Productivity]]*Table1[[#This Row],[Area]]</f>
        <v>147149.50174934469</v>
      </c>
      <c r="N171" s="62">
        <f t="shared" si="14"/>
        <v>45969.504346495283</v>
      </c>
      <c r="O171" s="62"/>
      <c r="AX171" t="s">
        <v>256</v>
      </c>
      <c r="BD171" t="s">
        <v>383</v>
      </c>
      <c r="BG171">
        <v>4400</v>
      </c>
      <c r="BH171">
        <f t="shared" si="15"/>
        <v>58</v>
      </c>
      <c r="BI171">
        <v>4</v>
      </c>
      <c r="BJ171">
        <v>6</v>
      </c>
      <c r="BK171" t="s">
        <v>165</v>
      </c>
      <c r="BL171">
        <v>191</v>
      </c>
      <c r="BM171">
        <v>11</v>
      </c>
      <c r="BN171" s="96">
        <f t="shared" si="16"/>
        <v>7</v>
      </c>
      <c r="BO171">
        <v>627.08203573725405</v>
      </c>
    </row>
    <row r="172" spans="1:67" x14ac:dyDescent="0.25">
      <c r="A172">
        <v>4371</v>
      </c>
      <c r="B172">
        <v>51</v>
      </c>
      <c r="C172">
        <v>1</v>
      </c>
      <c r="D172">
        <v>6</v>
      </c>
      <c r="E172" t="s">
        <v>90</v>
      </c>
      <c r="F172">
        <v>169</v>
      </c>
      <c r="G172">
        <v>8</v>
      </c>
      <c r="H172">
        <v>7</v>
      </c>
      <c r="I172">
        <v>203.147610697217</v>
      </c>
      <c r="J172" t="str">
        <f t="shared" si="13"/>
        <v>cl1-7</v>
      </c>
      <c r="K172" s="85">
        <f>IF(E172="ina",0,VLOOKUP(J172,Densities!$N$3:$V$29,9,0))</f>
        <v>0.32220000000000004</v>
      </c>
      <c r="L172" s="85">
        <f>VLOOKUP(J172,productionTab!$A$2:$H$55,8,0)</f>
        <v>299.48050000000001</v>
      </c>
      <c r="M172" s="85">
        <f>Table1[[#This Row],[Productivity]]*Table1[[#This Row],[Area]]</f>
        <v>60838.748025407898</v>
      </c>
      <c r="N172" s="62">
        <f t="shared" si="14"/>
        <v>19602.244613786428</v>
      </c>
      <c r="O172" s="62"/>
      <c r="AX172" t="s">
        <v>257</v>
      </c>
      <c r="BD172" t="s">
        <v>380</v>
      </c>
      <c r="BG172">
        <v>4400</v>
      </c>
      <c r="BH172">
        <f t="shared" si="15"/>
        <v>59</v>
      </c>
      <c r="BI172">
        <v>4</v>
      </c>
      <c r="BJ172">
        <v>6</v>
      </c>
      <c r="BK172" t="s">
        <v>166</v>
      </c>
      <c r="BL172">
        <v>195</v>
      </c>
      <c r="BM172">
        <v>10</v>
      </c>
      <c r="BN172" s="96">
        <f t="shared" si="16"/>
        <v>6</v>
      </c>
      <c r="BO172">
        <v>188.11545229536699</v>
      </c>
    </row>
    <row r="173" spans="1:67" x14ac:dyDescent="0.25">
      <c r="A173">
        <v>4371</v>
      </c>
      <c r="B173">
        <v>52</v>
      </c>
      <c r="C173">
        <v>1</v>
      </c>
      <c r="D173">
        <v>7</v>
      </c>
      <c r="E173" t="s">
        <v>90</v>
      </c>
      <c r="F173">
        <v>172</v>
      </c>
      <c r="G173">
        <v>8</v>
      </c>
      <c r="H173">
        <v>7</v>
      </c>
      <c r="I173">
        <v>133.14761069721601</v>
      </c>
      <c r="J173" t="str">
        <f t="shared" si="13"/>
        <v>cl1-7</v>
      </c>
      <c r="K173" s="85">
        <f>IF(E173="ina",0,VLOOKUP(J173,Densities!$N$3:$V$29,9,0))</f>
        <v>0.32220000000000004</v>
      </c>
      <c r="L173" s="85">
        <f>VLOOKUP(J173,productionTab!$A$2:$H$55,8,0)</f>
        <v>299.48050000000001</v>
      </c>
      <c r="M173" s="85">
        <f>Table1[[#This Row],[Productivity]]*Table1[[#This Row],[Area]]</f>
        <v>39875.113025407598</v>
      </c>
      <c r="N173" s="62">
        <f t="shared" si="14"/>
        <v>12847.76141678633</v>
      </c>
      <c r="O173" s="62"/>
      <c r="AX173" t="s">
        <v>257</v>
      </c>
      <c r="BD173" t="s">
        <v>380</v>
      </c>
      <c r="BG173">
        <v>4400</v>
      </c>
      <c r="BH173">
        <f t="shared" si="15"/>
        <v>59</v>
      </c>
      <c r="BI173">
        <v>5</v>
      </c>
      <c r="BJ173">
        <v>7</v>
      </c>
      <c r="BK173" t="s">
        <v>165</v>
      </c>
      <c r="BL173">
        <v>194</v>
      </c>
      <c r="BM173">
        <v>11</v>
      </c>
      <c r="BN173" s="96">
        <f t="shared" si="16"/>
        <v>6</v>
      </c>
      <c r="BO173">
        <v>415.108708756581</v>
      </c>
    </row>
    <row r="174" spans="1:67" x14ac:dyDescent="0.25">
      <c r="A174">
        <v>4371</v>
      </c>
      <c r="B174">
        <v>52</v>
      </c>
      <c r="C174">
        <v>1</v>
      </c>
      <c r="D174">
        <v>7</v>
      </c>
      <c r="E174" t="s">
        <v>93</v>
      </c>
      <c r="F174">
        <v>174</v>
      </c>
      <c r="G174">
        <v>7</v>
      </c>
      <c r="H174">
        <v>6</v>
      </c>
      <c r="I174">
        <v>46.8523893027835</v>
      </c>
      <c r="J174" t="str">
        <f t="shared" si="13"/>
        <v>cl3-6</v>
      </c>
      <c r="K174" s="85">
        <f>IF(E174="ina",0,VLOOKUP(J174,Densities!$N$3:$V$29,9,0))</f>
        <v>0.19720000000000001</v>
      </c>
      <c r="L174" s="85">
        <f>VLOOKUP(J174,productionTab!$A$2:$H$55,8,0)</f>
        <v>338.52099999999996</v>
      </c>
      <c r="M174" s="85">
        <f>Table1[[#This Row],[Productivity]]*Table1[[#This Row],[Area]]</f>
        <v>15860.517679167571</v>
      </c>
      <c r="N174" s="62">
        <f t="shared" si="14"/>
        <v>3127.694086331845</v>
      </c>
      <c r="O174" s="62"/>
      <c r="AX174" t="s">
        <v>258</v>
      </c>
      <c r="BD174" t="s">
        <v>383</v>
      </c>
      <c r="BG174">
        <v>4400</v>
      </c>
      <c r="BH174">
        <f t="shared" si="15"/>
        <v>6</v>
      </c>
      <c r="BI174">
        <v>0</v>
      </c>
      <c r="BJ174">
        <v>6</v>
      </c>
      <c r="BK174" t="s">
        <v>168</v>
      </c>
      <c r="BL174">
        <v>34</v>
      </c>
      <c r="BM174">
        <v>1</v>
      </c>
      <c r="BN174" s="96">
        <f t="shared" si="16"/>
        <v>7</v>
      </c>
      <c r="BO174">
        <v>610.08071051478396</v>
      </c>
    </row>
    <row r="175" spans="1:67" x14ac:dyDescent="0.25">
      <c r="A175">
        <v>4371</v>
      </c>
      <c r="B175">
        <v>53</v>
      </c>
      <c r="C175">
        <v>1</v>
      </c>
      <c r="D175">
        <v>7</v>
      </c>
      <c r="E175" t="s">
        <v>93</v>
      </c>
      <c r="F175">
        <v>177</v>
      </c>
      <c r="G175">
        <v>7</v>
      </c>
      <c r="H175">
        <v>6</v>
      </c>
      <c r="I175" s="85">
        <v>1.62535776741635E-12</v>
      </c>
      <c r="J175" t="str">
        <f t="shared" si="13"/>
        <v>cl3-6</v>
      </c>
      <c r="K175" s="85">
        <f>IF(E175="ina",0,VLOOKUP(J175,Densities!$N$3:$V$29,9,0))</f>
        <v>0.19720000000000001</v>
      </c>
      <c r="L175" s="85">
        <f>VLOOKUP(J175,productionTab!$A$2:$H$55,8,0)</f>
        <v>338.52099999999996</v>
      </c>
      <c r="M175" s="85">
        <f>Table1[[#This Row],[Productivity]]*Table1[[#This Row],[Area]]</f>
        <v>5.5021773678355012E-10</v>
      </c>
      <c r="N175" s="62">
        <f t="shared" si="14"/>
        <v>1.0850293769371609E-10</v>
      </c>
      <c r="O175" s="62"/>
      <c r="AX175" t="s">
        <v>258</v>
      </c>
      <c r="BD175" t="s">
        <v>383</v>
      </c>
      <c r="BG175">
        <v>4400</v>
      </c>
      <c r="BH175">
        <f t="shared" si="15"/>
        <v>6</v>
      </c>
      <c r="BI175">
        <v>0</v>
      </c>
      <c r="BJ175">
        <v>6</v>
      </c>
      <c r="BK175" t="s">
        <v>165</v>
      </c>
      <c r="BL175">
        <v>35</v>
      </c>
      <c r="BM175">
        <v>1</v>
      </c>
      <c r="BN175" s="96">
        <f t="shared" si="16"/>
        <v>7</v>
      </c>
      <c r="BO175">
        <v>189.91928948521601</v>
      </c>
    </row>
    <row r="176" spans="1:67" x14ac:dyDescent="0.25">
      <c r="A176">
        <v>4371</v>
      </c>
      <c r="B176">
        <v>54</v>
      </c>
      <c r="C176">
        <v>1</v>
      </c>
      <c r="D176">
        <v>7</v>
      </c>
      <c r="E176" t="s">
        <v>92</v>
      </c>
      <c r="F176">
        <v>179</v>
      </c>
      <c r="G176">
        <v>7</v>
      </c>
      <c r="H176">
        <v>6</v>
      </c>
      <c r="I176">
        <v>469.99999999999898</v>
      </c>
      <c r="J176" t="str">
        <f t="shared" si="13"/>
        <v>cl2-6</v>
      </c>
      <c r="K176" s="85">
        <f>IF(E176="ina",0,VLOOKUP(J176,Densities!$N$3:$V$29,9,0))</f>
        <v>0.25569999999999998</v>
      </c>
      <c r="L176" s="85">
        <f>VLOOKUP(J176,productionTab!$A$2:$H$55,8,0)</f>
        <v>308.142</v>
      </c>
      <c r="M176" s="85">
        <f>Table1[[#This Row],[Productivity]]*Table1[[#This Row],[Area]]</f>
        <v>144826.73999999967</v>
      </c>
      <c r="N176" s="62">
        <f t="shared" si="14"/>
        <v>37032.197417999916</v>
      </c>
      <c r="O176" s="62"/>
      <c r="AX176" t="s">
        <v>259</v>
      </c>
      <c r="BD176" t="s">
        <v>380</v>
      </c>
      <c r="BG176">
        <v>4400</v>
      </c>
      <c r="BH176">
        <f t="shared" si="15"/>
        <v>60</v>
      </c>
      <c r="BI176">
        <v>4</v>
      </c>
      <c r="BJ176">
        <v>6</v>
      </c>
      <c r="BK176" t="s">
        <v>165</v>
      </c>
      <c r="BL176">
        <v>197</v>
      </c>
      <c r="BM176">
        <v>10</v>
      </c>
      <c r="BN176" s="96">
        <f t="shared" si="16"/>
        <v>6</v>
      </c>
      <c r="BO176">
        <v>669.69380321079598</v>
      </c>
    </row>
    <row r="177" spans="1:67" x14ac:dyDescent="0.25">
      <c r="A177">
        <v>4371</v>
      </c>
      <c r="B177">
        <v>55</v>
      </c>
      <c r="C177">
        <v>5</v>
      </c>
      <c r="D177">
        <v>6</v>
      </c>
      <c r="E177" t="s">
        <v>92</v>
      </c>
      <c r="F177">
        <v>182</v>
      </c>
      <c r="G177">
        <v>13</v>
      </c>
      <c r="H177">
        <v>8</v>
      </c>
      <c r="I177">
        <v>593.99972148950201</v>
      </c>
      <c r="J177" t="str">
        <f t="shared" si="13"/>
        <v>cl2-8</v>
      </c>
      <c r="K177" s="85">
        <f>IF(E177="ina",0,VLOOKUP(J177,Densities!$N$3:$V$29,9,0))</f>
        <v>0.27539999999999998</v>
      </c>
      <c r="L177" s="85">
        <f>VLOOKUP(J177,productionTab!$A$2:$H$55,8,0)</f>
        <v>351.50049999999999</v>
      </c>
      <c r="M177" s="85">
        <f>Table1[[#This Row],[Productivity]]*Table1[[#This Row],[Area]]</f>
        <v>208791.19910342069</v>
      </c>
      <c r="N177" s="62">
        <f t="shared" si="14"/>
        <v>57501.096233082048</v>
      </c>
      <c r="O177" s="62"/>
      <c r="AX177" t="s">
        <v>424</v>
      </c>
      <c r="BD177" t="s">
        <v>383</v>
      </c>
      <c r="BG177">
        <v>4400</v>
      </c>
      <c r="BH177">
        <f t="shared" si="15"/>
        <v>61</v>
      </c>
      <c r="BI177">
        <v>3</v>
      </c>
      <c r="BJ177">
        <v>6</v>
      </c>
      <c r="BK177" t="s">
        <v>168</v>
      </c>
      <c r="BL177">
        <v>199</v>
      </c>
      <c r="BM177">
        <v>10</v>
      </c>
      <c r="BN177" s="96">
        <f t="shared" si="16"/>
        <v>7</v>
      </c>
      <c r="BO177">
        <v>218.15517317760899</v>
      </c>
    </row>
    <row r="178" spans="1:67" x14ac:dyDescent="0.25">
      <c r="A178">
        <v>4371</v>
      </c>
      <c r="B178">
        <v>55</v>
      </c>
      <c r="C178">
        <v>6</v>
      </c>
      <c r="D178">
        <v>7</v>
      </c>
      <c r="E178" t="s">
        <v>90</v>
      </c>
      <c r="F178">
        <v>181</v>
      </c>
      <c r="G178">
        <v>14</v>
      </c>
      <c r="H178">
        <v>8</v>
      </c>
      <c r="I178">
        <v>600.07005675463301</v>
      </c>
      <c r="J178" t="str">
        <f t="shared" si="13"/>
        <v>cl1-8</v>
      </c>
      <c r="K178" s="85">
        <f>IF(E178="ina",0,VLOOKUP(J178,Densities!$N$3:$V$29,9,0))</f>
        <v>0.33100000000000002</v>
      </c>
      <c r="L178" s="85">
        <f>VLOOKUP(J178,productionTab!$A$2:$H$55,8,0)</f>
        <v>314.67849999999999</v>
      </c>
      <c r="M178" s="85">
        <f>Table1[[#This Row],[Productivity]]*Table1[[#This Row],[Area]]</f>
        <v>188829.14535446279</v>
      </c>
      <c r="N178" s="62">
        <f t="shared" si="14"/>
        <v>62502.447112327187</v>
      </c>
      <c r="O178" s="62"/>
      <c r="AX178" t="s">
        <v>260</v>
      </c>
      <c r="BD178" t="s">
        <v>380</v>
      </c>
      <c r="BG178">
        <v>4400</v>
      </c>
      <c r="BH178">
        <f t="shared" si="15"/>
        <v>62</v>
      </c>
      <c r="BI178">
        <v>3</v>
      </c>
      <c r="BJ178">
        <v>6</v>
      </c>
      <c r="BK178" t="s">
        <v>165</v>
      </c>
      <c r="BL178">
        <v>203</v>
      </c>
      <c r="BM178">
        <v>9</v>
      </c>
      <c r="BN178" s="96">
        <f t="shared" si="16"/>
        <v>6</v>
      </c>
      <c r="BO178">
        <v>142.40047718788901</v>
      </c>
    </row>
    <row r="179" spans="1:67" x14ac:dyDescent="0.25">
      <c r="A179">
        <v>4371</v>
      </c>
      <c r="B179">
        <v>57</v>
      </c>
      <c r="C179">
        <v>5</v>
      </c>
      <c r="D179">
        <v>6</v>
      </c>
      <c r="E179" t="s">
        <v>93</v>
      </c>
      <c r="F179">
        <v>189</v>
      </c>
      <c r="G179">
        <v>11</v>
      </c>
      <c r="H179">
        <v>6</v>
      </c>
      <c r="I179">
        <v>33.809545239484798</v>
      </c>
      <c r="J179" t="str">
        <f t="shared" si="13"/>
        <v>cl3-6</v>
      </c>
      <c r="K179" s="85">
        <f>IF(E179="ina",0,VLOOKUP(J179,Densities!$N$3:$V$29,9,0))</f>
        <v>0.19720000000000001</v>
      </c>
      <c r="L179" s="85">
        <f>VLOOKUP(J179,productionTab!$A$2:$H$55,8,0)</f>
        <v>338.52099999999996</v>
      </c>
      <c r="M179" s="85">
        <f>Table1[[#This Row],[Productivity]]*Table1[[#This Row],[Area]]</f>
        <v>11445.241064015632</v>
      </c>
      <c r="N179" s="62">
        <f t="shared" si="14"/>
        <v>2257.0015378238827</v>
      </c>
      <c r="O179" s="62"/>
      <c r="AX179" t="s">
        <v>260</v>
      </c>
      <c r="BD179" t="s">
        <v>380</v>
      </c>
      <c r="BG179">
        <v>4400</v>
      </c>
      <c r="BH179">
        <f t="shared" si="15"/>
        <v>62</v>
      </c>
      <c r="BI179">
        <v>4</v>
      </c>
      <c r="BJ179">
        <v>7</v>
      </c>
      <c r="BK179" t="s">
        <v>165</v>
      </c>
      <c r="BL179">
        <v>203</v>
      </c>
      <c r="BM179">
        <v>10</v>
      </c>
      <c r="BN179" s="96">
        <f t="shared" si="16"/>
        <v>6</v>
      </c>
      <c r="BO179">
        <v>112.846370864333</v>
      </c>
    </row>
    <row r="180" spans="1:67" x14ac:dyDescent="0.25">
      <c r="A180">
        <v>4371</v>
      </c>
      <c r="B180">
        <v>57</v>
      </c>
      <c r="C180">
        <v>6</v>
      </c>
      <c r="D180">
        <v>7</v>
      </c>
      <c r="E180" t="s">
        <v>93</v>
      </c>
      <c r="F180">
        <v>189</v>
      </c>
      <c r="G180">
        <v>12</v>
      </c>
      <c r="H180">
        <v>6</v>
      </c>
      <c r="I180">
        <v>972.12067651637994</v>
      </c>
      <c r="J180" t="str">
        <f t="shared" si="13"/>
        <v>cl3-6</v>
      </c>
      <c r="K180" s="85">
        <f>IF(E180="ina",0,VLOOKUP(J180,Densities!$N$3:$V$29,9,0))</f>
        <v>0.19720000000000001</v>
      </c>
      <c r="L180" s="85">
        <f>VLOOKUP(J180,productionTab!$A$2:$H$55,8,0)</f>
        <v>338.52099999999996</v>
      </c>
      <c r="M180" s="85">
        <f>Table1[[#This Row],[Productivity]]*Table1[[#This Row],[Area]]</f>
        <v>329083.26353500143</v>
      </c>
      <c r="N180" s="62">
        <f t="shared" si="14"/>
        <v>64895.219569102279</v>
      </c>
      <c r="O180" s="62"/>
      <c r="AX180" t="s">
        <v>261</v>
      </c>
      <c r="BD180" t="s">
        <v>383</v>
      </c>
      <c r="BG180">
        <v>4400</v>
      </c>
      <c r="BH180">
        <f t="shared" si="15"/>
        <v>63</v>
      </c>
      <c r="BI180">
        <v>3</v>
      </c>
      <c r="BJ180">
        <v>6</v>
      </c>
      <c r="BK180" t="s">
        <v>165</v>
      </c>
      <c r="BL180">
        <v>206</v>
      </c>
      <c r="BM180">
        <v>10</v>
      </c>
      <c r="BN180" s="96">
        <f t="shared" si="16"/>
        <v>7</v>
      </c>
      <c r="BO180">
        <v>88.763221119772098</v>
      </c>
    </row>
    <row r="181" spans="1:67" x14ac:dyDescent="0.25">
      <c r="A181">
        <v>4371</v>
      </c>
      <c r="B181">
        <v>58</v>
      </c>
      <c r="C181">
        <v>4</v>
      </c>
      <c r="D181">
        <v>6</v>
      </c>
      <c r="E181" t="s">
        <v>92</v>
      </c>
      <c r="F181">
        <v>191</v>
      </c>
      <c r="G181">
        <v>12</v>
      </c>
      <c r="H181">
        <v>8</v>
      </c>
      <c r="I181">
        <v>226.29774497851801</v>
      </c>
      <c r="J181" t="str">
        <f t="shared" si="13"/>
        <v>cl2-8</v>
      </c>
      <c r="K181" s="85">
        <f>IF(E181="ina",0,VLOOKUP(J181,Densities!$N$3:$V$29,9,0))</f>
        <v>0.27539999999999998</v>
      </c>
      <c r="L181" s="85">
        <f>VLOOKUP(J181,productionTab!$A$2:$H$55,8,0)</f>
        <v>351.50049999999999</v>
      </c>
      <c r="M181" s="85">
        <f>Table1[[#This Row],[Productivity]]*Table1[[#This Row],[Area]]</f>
        <v>79543.770508821573</v>
      </c>
      <c r="N181" s="62">
        <f t="shared" si="14"/>
        <v>21906.354398129457</v>
      </c>
      <c r="O181" s="62"/>
      <c r="AX181" t="s">
        <v>261</v>
      </c>
      <c r="BD181" t="s">
        <v>380</v>
      </c>
      <c r="BG181">
        <v>4400</v>
      </c>
      <c r="BH181">
        <f t="shared" si="15"/>
        <v>63</v>
      </c>
      <c r="BI181">
        <v>3</v>
      </c>
      <c r="BJ181">
        <v>6</v>
      </c>
      <c r="BK181" t="s">
        <v>165</v>
      </c>
      <c r="BL181">
        <v>206</v>
      </c>
      <c r="BM181">
        <v>9</v>
      </c>
      <c r="BN181" s="96">
        <f t="shared" si="16"/>
        <v>6</v>
      </c>
      <c r="BO181">
        <v>753.37377821291795</v>
      </c>
    </row>
    <row r="182" spans="1:67" x14ac:dyDescent="0.25">
      <c r="A182">
        <v>4371</v>
      </c>
      <c r="B182">
        <v>58</v>
      </c>
      <c r="C182">
        <v>5</v>
      </c>
      <c r="D182">
        <v>7</v>
      </c>
      <c r="E182" t="s">
        <v>90</v>
      </c>
      <c r="F182">
        <v>190</v>
      </c>
      <c r="G182">
        <v>13</v>
      </c>
      <c r="H182">
        <v>8</v>
      </c>
      <c r="I182">
        <v>92.062617264307505</v>
      </c>
      <c r="J182" t="str">
        <f t="shared" si="13"/>
        <v>cl1-8</v>
      </c>
      <c r="K182" s="85">
        <f>IF(E182="ina",0,VLOOKUP(J182,Densities!$N$3:$V$29,9,0))</f>
        <v>0.33100000000000002</v>
      </c>
      <c r="L182" s="85">
        <f>VLOOKUP(J182,productionTab!$A$2:$H$55,8,0)</f>
        <v>314.67849999999999</v>
      </c>
      <c r="M182" s="85">
        <f>Table1[[#This Row],[Productivity]]*Table1[[#This Row],[Area]]</f>
        <v>28970.126306806389</v>
      </c>
      <c r="N182" s="62">
        <f t="shared" si="14"/>
        <v>9589.1118075529157</v>
      </c>
      <c r="O182" s="62"/>
      <c r="AX182" t="s">
        <v>261</v>
      </c>
      <c r="BD182" t="s">
        <v>380</v>
      </c>
      <c r="BG182">
        <v>4400</v>
      </c>
      <c r="BH182">
        <f t="shared" si="15"/>
        <v>63</v>
      </c>
      <c r="BI182">
        <v>3</v>
      </c>
      <c r="BJ182">
        <v>6</v>
      </c>
      <c r="BK182" t="s">
        <v>166</v>
      </c>
      <c r="BL182">
        <v>207</v>
      </c>
      <c r="BM182">
        <v>9</v>
      </c>
      <c r="BN182" s="96">
        <f t="shared" si="16"/>
        <v>6</v>
      </c>
      <c r="BO182">
        <v>584.46097943747895</v>
      </c>
    </row>
    <row r="183" spans="1:67" x14ac:dyDescent="0.25">
      <c r="A183">
        <v>4371</v>
      </c>
      <c r="B183">
        <v>59</v>
      </c>
      <c r="C183">
        <v>4</v>
      </c>
      <c r="D183">
        <v>6</v>
      </c>
      <c r="E183" t="s">
        <v>93</v>
      </c>
      <c r="F183">
        <v>195</v>
      </c>
      <c r="G183">
        <v>10</v>
      </c>
      <c r="H183">
        <v>6</v>
      </c>
      <c r="I183">
        <v>433.34800618952102</v>
      </c>
      <c r="J183" t="str">
        <f t="shared" si="13"/>
        <v>cl3-6</v>
      </c>
      <c r="K183" s="85">
        <f>IF(E183="ina",0,VLOOKUP(J183,Densities!$N$3:$V$29,9,0))</f>
        <v>0.19720000000000001</v>
      </c>
      <c r="L183" s="85">
        <f>VLOOKUP(J183,productionTab!$A$2:$H$55,8,0)</f>
        <v>338.52099999999996</v>
      </c>
      <c r="M183" s="85">
        <f>Table1[[#This Row],[Productivity]]*Table1[[#This Row],[Area]]</f>
        <v>146697.40040328284</v>
      </c>
      <c r="N183" s="62">
        <f t="shared" si="14"/>
        <v>28928.727359527373</v>
      </c>
      <c r="O183" s="62"/>
      <c r="AX183" t="s">
        <v>262</v>
      </c>
      <c r="BD183" t="s">
        <v>380</v>
      </c>
      <c r="BG183">
        <v>4400</v>
      </c>
      <c r="BH183">
        <f t="shared" si="15"/>
        <v>64</v>
      </c>
      <c r="BI183">
        <v>2</v>
      </c>
      <c r="BJ183">
        <v>6</v>
      </c>
      <c r="BK183" t="s">
        <v>168</v>
      </c>
      <c r="BL183">
        <v>208</v>
      </c>
      <c r="BM183">
        <v>8</v>
      </c>
      <c r="BN183" s="96">
        <f t="shared" si="16"/>
        <v>6</v>
      </c>
      <c r="BO183">
        <v>152.47169041779401</v>
      </c>
    </row>
    <row r="184" spans="1:67" x14ac:dyDescent="0.25">
      <c r="A184">
        <v>4371</v>
      </c>
      <c r="B184">
        <v>6</v>
      </c>
      <c r="C184">
        <v>0</v>
      </c>
      <c r="D184">
        <v>6</v>
      </c>
      <c r="E184" t="s">
        <v>93</v>
      </c>
      <c r="F184">
        <v>36</v>
      </c>
      <c r="G184">
        <v>1</v>
      </c>
      <c r="H184">
        <v>7</v>
      </c>
      <c r="I184">
        <v>800</v>
      </c>
      <c r="J184" t="str">
        <f t="shared" si="13"/>
        <v>cl3-7</v>
      </c>
      <c r="K184" s="85">
        <f>IF(E184="ina",0,VLOOKUP(J184,Densities!$N$3:$V$29,9,0))</f>
        <v>0.2082</v>
      </c>
      <c r="L184" s="85">
        <f>VLOOKUP(J184,productionTab!$A$2:$H$55,8,0)</f>
        <v>370.61699999999996</v>
      </c>
      <c r="M184" s="85">
        <f>Table1[[#This Row],[Productivity]]*Table1[[#This Row],[Area]]</f>
        <v>296493.59999999998</v>
      </c>
      <c r="N184" s="62">
        <f t="shared" si="14"/>
        <v>61729.967519999991</v>
      </c>
      <c r="O184" s="62"/>
      <c r="AX184" t="s">
        <v>263</v>
      </c>
      <c r="BD184" t="s">
        <v>380</v>
      </c>
      <c r="BG184">
        <v>4400</v>
      </c>
      <c r="BH184">
        <f t="shared" si="15"/>
        <v>65</v>
      </c>
      <c r="BI184">
        <v>2</v>
      </c>
      <c r="BJ184">
        <v>6</v>
      </c>
      <c r="BK184" t="s">
        <v>166</v>
      </c>
      <c r="BL184">
        <v>213</v>
      </c>
      <c r="BM184">
        <v>8</v>
      </c>
      <c r="BN184" s="96">
        <f t="shared" si="16"/>
        <v>6</v>
      </c>
      <c r="BO184">
        <v>199.706405585532</v>
      </c>
    </row>
    <row r="185" spans="1:67" x14ac:dyDescent="0.25">
      <c r="A185">
        <v>4371</v>
      </c>
      <c r="B185">
        <v>60</v>
      </c>
      <c r="C185">
        <v>4</v>
      </c>
      <c r="D185">
        <v>6</v>
      </c>
      <c r="E185" t="s">
        <v>93</v>
      </c>
      <c r="F185">
        <v>198</v>
      </c>
      <c r="G185">
        <v>10</v>
      </c>
      <c r="H185">
        <v>6</v>
      </c>
      <c r="I185">
        <v>556.03534893766096</v>
      </c>
      <c r="J185" t="str">
        <f t="shared" si="13"/>
        <v>cl3-6</v>
      </c>
      <c r="K185" s="85">
        <f>IF(E185="ina",0,VLOOKUP(J185,Densities!$N$3:$V$29,9,0))</f>
        <v>0.19720000000000001</v>
      </c>
      <c r="L185" s="85">
        <f>VLOOKUP(J185,productionTab!$A$2:$H$55,8,0)</f>
        <v>338.52099999999996</v>
      </c>
      <c r="M185" s="85">
        <f>Table1[[#This Row],[Productivity]]*Table1[[#This Row],[Area]]</f>
        <v>188229.64235772591</v>
      </c>
      <c r="N185" s="62">
        <f t="shared" si="14"/>
        <v>37118.885472943548</v>
      </c>
      <c r="O185" s="62"/>
      <c r="AX185" t="s">
        <v>264</v>
      </c>
      <c r="BD185" t="s">
        <v>380</v>
      </c>
      <c r="BG185">
        <v>4400</v>
      </c>
      <c r="BH185">
        <f t="shared" si="15"/>
        <v>66</v>
      </c>
      <c r="BI185">
        <v>2</v>
      </c>
      <c r="BJ185">
        <v>6</v>
      </c>
      <c r="BK185" t="s">
        <v>165</v>
      </c>
      <c r="BL185">
        <v>215</v>
      </c>
      <c r="BM185">
        <v>8</v>
      </c>
      <c r="BN185" s="96">
        <f t="shared" si="16"/>
        <v>6</v>
      </c>
      <c r="BO185">
        <v>798.42081573269797</v>
      </c>
    </row>
    <row r="186" spans="1:67" x14ac:dyDescent="0.25">
      <c r="A186">
        <v>4371</v>
      </c>
      <c r="B186">
        <v>60</v>
      </c>
      <c r="C186">
        <v>5</v>
      </c>
      <c r="D186">
        <v>7</v>
      </c>
      <c r="E186" t="s">
        <v>93</v>
      </c>
      <c r="F186">
        <v>198</v>
      </c>
      <c r="G186">
        <v>11</v>
      </c>
      <c r="H186">
        <v>6</v>
      </c>
      <c r="I186">
        <v>592.25628262999305</v>
      </c>
      <c r="J186" t="str">
        <f t="shared" si="13"/>
        <v>cl3-6</v>
      </c>
      <c r="K186" s="85">
        <f>IF(E186="ina",0,VLOOKUP(J186,Densities!$N$3:$V$29,9,0))</f>
        <v>0.19720000000000001</v>
      </c>
      <c r="L186" s="85">
        <f>VLOOKUP(J186,productionTab!$A$2:$H$55,8,0)</f>
        <v>338.52099999999996</v>
      </c>
      <c r="M186" s="85">
        <f>Table1[[#This Row],[Productivity]]*Table1[[#This Row],[Area]]</f>
        <v>200491.18905218787</v>
      </c>
      <c r="N186" s="62">
        <f t="shared" si="14"/>
        <v>39536.862481091448</v>
      </c>
      <c r="O186" s="62"/>
      <c r="AX186" t="s">
        <v>264</v>
      </c>
      <c r="BD186" t="s">
        <v>380</v>
      </c>
      <c r="BG186">
        <v>4400</v>
      </c>
      <c r="BH186">
        <f t="shared" si="15"/>
        <v>66</v>
      </c>
      <c r="BI186">
        <v>2</v>
      </c>
      <c r="BJ186">
        <v>6</v>
      </c>
      <c r="BK186" t="s">
        <v>166</v>
      </c>
      <c r="BL186">
        <v>216</v>
      </c>
      <c r="BM186">
        <v>8</v>
      </c>
      <c r="BN186" s="96">
        <f t="shared" si="16"/>
        <v>6</v>
      </c>
      <c r="BO186">
        <v>649.40108826410801</v>
      </c>
    </row>
    <row r="187" spans="1:67" x14ac:dyDescent="0.25">
      <c r="A187">
        <v>4371</v>
      </c>
      <c r="B187">
        <v>61</v>
      </c>
      <c r="C187">
        <v>3</v>
      </c>
      <c r="D187">
        <v>6</v>
      </c>
      <c r="E187" t="s">
        <v>90</v>
      </c>
      <c r="F187">
        <v>199</v>
      </c>
      <c r="G187">
        <v>9</v>
      </c>
      <c r="H187">
        <v>6</v>
      </c>
      <c r="I187">
        <v>65.160428145333299</v>
      </c>
      <c r="J187" t="str">
        <f t="shared" si="13"/>
        <v>cl1-6</v>
      </c>
      <c r="K187" s="85">
        <f>IF(E187="ina",0,VLOOKUP(J187,Densities!$N$3:$V$29,9,0))</f>
        <v>0.31240000000000001</v>
      </c>
      <c r="L187" s="85">
        <f>VLOOKUP(J187,productionTab!$A$2:$H$55,8,0)</f>
        <v>269.08449999999999</v>
      </c>
      <c r="M187" s="85">
        <f>Table1[[#This Row],[Productivity]]*Table1[[#This Row],[Area]]</f>
        <v>17533.661227272936</v>
      </c>
      <c r="N187" s="62">
        <f t="shared" si="14"/>
        <v>5477.5157674000657</v>
      </c>
      <c r="O187" s="62"/>
      <c r="AX187" t="s">
        <v>265</v>
      </c>
      <c r="BD187" t="s">
        <v>380</v>
      </c>
      <c r="BG187">
        <v>4400</v>
      </c>
      <c r="BH187">
        <f t="shared" si="15"/>
        <v>67</v>
      </c>
      <c r="BI187">
        <v>2</v>
      </c>
      <c r="BJ187">
        <v>7</v>
      </c>
      <c r="BK187" t="s">
        <v>168</v>
      </c>
      <c r="BL187">
        <v>217</v>
      </c>
      <c r="BM187">
        <v>8</v>
      </c>
      <c r="BN187" s="96">
        <f t="shared" si="16"/>
        <v>6</v>
      </c>
      <c r="BO187" s="85">
        <v>1.1380286103191801E-10</v>
      </c>
    </row>
    <row r="188" spans="1:67" x14ac:dyDescent="0.25">
      <c r="A188">
        <v>4371</v>
      </c>
      <c r="B188">
        <v>61</v>
      </c>
      <c r="C188">
        <v>3</v>
      </c>
      <c r="D188">
        <v>6</v>
      </c>
      <c r="E188" t="s">
        <v>92</v>
      </c>
      <c r="F188">
        <v>200</v>
      </c>
      <c r="G188">
        <v>10</v>
      </c>
      <c r="H188">
        <v>7</v>
      </c>
      <c r="I188">
        <v>251.893104924357</v>
      </c>
      <c r="J188" t="str">
        <f t="shared" si="13"/>
        <v>cl2-7</v>
      </c>
      <c r="K188" s="85">
        <f>IF(E188="ina",0,VLOOKUP(J188,Densities!$N$3:$V$29,9,0))</f>
        <v>0.2661</v>
      </c>
      <c r="L188" s="85">
        <f>VLOOKUP(J188,productionTab!$A$2:$H$55,8,0)</f>
        <v>337.05049999999994</v>
      </c>
      <c r="M188" s="85">
        <f>Table1[[#This Row],[Productivity]]*Table1[[#This Row],[Area]]</f>
        <v>84900.696961306981</v>
      </c>
      <c r="N188" s="62">
        <f t="shared" si="14"/>
        <v>22592.075461403787</v>
      </c>
      <c r="O188" s="62"/>
      <c r="AX188" t="s">
        <v>425</v>
      </c>
      <c r="BD188" t="s">
        <v>380</v>
      </c>
      <c r="BG188">
        <v>4400</v>
      </c>
      <c r="BH188">
        <f t="shared" si="15"/>
        <v>69</v>
      </c>
      <c r="BI188">
        <v>1</v>
      </c>
      <c r="BJ188">
        <v>6</v>
      </c>
      <c r="BK188" t="s">
        <v>165</v>
      </c>
      <c r="BL188">
        <v>224</v>
      </c>
      <c r="BM188">
        <v>7</v>
      </c>
      <c r="BN188" s="96">
        <f t="shared" si="16"/>
        <v>6</v>
      </c>
      <c r="BO188">
        <v>900.00000000000398</v>
      </c>
    </row>
    <row r="189" spans="1:67" x14ac:dyDescent="0.25">
      <c r="A189">
        <v>4371</v>
      </c>
      <c r="B189">
        <v>61</v>
      </c>
      <c r="C189">
        <v>4</v>
      </c>
      <c r="D189">
        <v>7</v>
      </c>
      <c r="E189" t="s">
        <v>92</v>
      </c>
      <c r="F189">
        <v>200</v>
      </c>
      <c r="G189">
        <v>12</v>
      </c>
      <c r="H189">
        <v>8</v>
      </c>
      <c r="I189">
        <v>247.800692433774</v>
      </c>
      <c r="J189" t="str">
        <f t="shared" si="13"/>
        <v>cl2-8</v>
      </c>
      <c r="K189" s="85">
        <f>IF(E189="ina",0,VLOOKUP(J189,Densities!$N$3:$V$29,9,0))</f>
        <v>0.27539999999999998</v>
      </c>
      <c r="L189" s="85">
        <f>VLOOKUP(J189,productionTab!$A$2:$H$55,8,0)</f>
        <v>351.50049999999999</v>
      </c>
      <c r="M189" s="85">
        <f>Table1[[#This Row],[Productivity]]*Table1[[#This Row],[Area]]</f>
        <v>87102.06729081778</v>
      </c>
      <c r="N189" s="62">
        <f t="shared" si="14"/>
        <v>23987.909331891213</v>
      </c>
      <c r="O189" s="62"/>
      <c r="AX189" t="s">
        <v>267</v>
      </c>
      <c r="BD189" t="s">
        <v>380</v>
      </c>
      <c r="BG189">
        <v>4400</v>
      </c>
      <c r="BH189">
        <f t="shared" si="15"/>
        <v>7</v>
      </c>
      <c r="BI189">
        <v>0</v>
      </c>
      <c r="BJ189">
        <v>1</v>
      </c>
      <c r="BK189" t="s">
        <v>168</v>
      </c>
      <c r="BL189">
        <v>37</v>
      </c>
      <c r="BM189">
        <v>5</v>
      </c>
      <c r="BN189" s="96">
        <f t="shared" si="16"/>
        <v>6</v>
      </c>
      <c r="BO189">
        <v>161.85361323768501</v>
      </c>
    </row>
    <row r="190" spans="1:67" x14ac:dyDescent="0.25">
      <c r="A190">
        <v>4371</v>
      </c>
      <c r="B190">
        <v>63</v>
      </c>
      <c r="C190">
        <v>3</v>
      </c>
      <c r="D190">
        <v>6</v>
      </c>
      <c r="E190" t="s">
        <v>92</v>
      </c>
      <c r="F190">
        <v>206</v>
      </c>
      <c r="G190">
        <v>10</v>
      </c>
      <c r="H190">
        <v>7</v>
      </c>
      <c r="I190">
        <v>609.96829400283104</v>
      </c>
      <c r="J190" t="str">
        <f t="shared" si="13"/>
        <v>cl2-7</v>
      </c>
      <c r="K190" s="85">
        <f>IF(E190="ina",0,VLOOKUP(J190,Densities!$N$3:$V$29,9,0))</f>
        <v>0.2661</v>
      </c>
      <c r="L190" s="85">
        <f>VLOOKUP(J190,productionTab!$A$2:$H$55,8,0)</f>
        <v>337.05049999999994</v>
      </c>
      <c r="M190" s="85">
        <f>Table1[[#This Row],[Productivity]]*Table1[[#This Row],[Area]]</f>
        <v>205590.11847780118</v>
      </c>
      <c r="N190" s="62">
        <f t="shared" si="14"/>
        <v>54707.530526942894</v>
      </c>
      <c r="O190" s="62"/>
      <c r="AX190" t="s">
        <v>267</v>
      </c>
      <c r="BD190" t="s">
        <v>380</v>
      </c>
      <c r="BG190">
        <v>4400</v>
      </c>
      <c r="BH190">
        <f t="shared" si="15"/>
        <v>7</v>
      </c>
      <c r="BI190">
        <v>0</v>
      </c>
      <c r="BJ190">
        <v>1</v>
      </c>
      <c r="BK190" t="s">
        <v>165</v>
      </c>
      <c r="BL190">
        <v>38</v>
      </c>
      <c r="BM190">
        <v>5</v>
      </c>
      <c r="BN190" s="96">
        <f t="shared" si="16"/>
        <v>6</v>
      </c>
      <c r="BO190">
        <v>159.17887029737599</v>
      </c>
    </row>
    <row r="191" spans="1:67" x14ac:dyDescent="0.25">
      <c r="A191">
        <v>4371</v>
      </c>
      <c r="B191">
        <v>63</v>
      </c>
      <c r="C191">
        <v>3</v>
      </c>
      <c r="D191">
        <v>6</v>
      </c>
      <c r="E191" t="s">
        <v>93</v>
      </c>
      <c r="F191">
        <v>207</v>
      </c>
      <c r="G191">
        <v>9</v>
      </c>
      <c r="H191">
        <v>6</v>
      </c>
      <c r="I191">
        <v>725.17748049370505</v>
      </c>
      <c r="J191" t="str">
        <f t="shared" si="13"/>
        <v>cl3-6</v>
      </c>
      <c r="K191" s="85">
        <f>IF(E191="ina",0,VLOOKUP(J191,Densities!$N$3:$V$29,9,0))</f>
        <v>0.19720000000000001</v>
      </c>
      <c r="L191" s="85">
        <f>VLOOKUP(J191,productionTab!$A$2:$H$55,8,0)</f>
        <v>338.52099999999996</v>
      </c>
      <c r="M191" s="85">
        <f>Table1[[#This Row],[Productivity]]*Table1[[#This Row],[Area]]</f>
        <v>245487.8058742095</v>
      </c>
      <c r="N191" s="62">
        <f t="shared" si="14"/>
        <v>48410.195318394115</v>
      </c>
      <c r="O191" s="62"/>
      <c r="AX191" t="s">
        <v>267</v>
      </c>
      <c r="BD191" t="s">
        <v>383</v>
      </c>
      <c r="BG191">
        <v>4400</v>
      </c>
      <c r="BH191">
        <f t="shared" si="15"/>
        <v>7</v>
      </c>
      <c r="BI191">
        <v>0</v>
      </c>
      <c r="BJ191">
        <v>1</v>
      </c>
      <c r="BK191" t="s">
        <v>165</v>
      </c>
      <c r="BL191">
        <v>38</v>
      </c>
      <c r="BM191">
        <v>6</v>
      </c>
      <c r="BN191" s="96">
        <f t="shared" si="16"/>
        <v>7</v>
      </c>
      <c r="BO191">
        <v>185.09923940455101</v>
      </c>
    </row>
    <row r="192" spans="1:67" x14ac:dyDescent="0.25">
      <c r="A192">
        <v>4371</v>
      </c>
      <c r="B192">
        <v>64</v>
      </c>
      <c r="C192">
        <v>2</v>
      </c>
      <c r="D192">
        <v>6</v>
      </c>
      <c r="E192" t="s">
        <v>93</v>
      </c>
      <c r="F192">
        <v>210</v>
      </c>
      <c r="G192">
        <v>8</v>
      </c>
      <c r="H192">
        <v>6</v>
      </c>
      <c r="I192">
        <v>95.782734912290394</v>
      </c>
      <c r="J192" t="str">
        <f t="shared" si="13"/>
        <v>cl3-6</v>
      </c>
      <c r="K192" s="85">
        <f>IF(E192="ina",0,VLOOKUP(J192,Densities!$N$3:$V$29,9,0))</f>
        <v>0.19720000000000001</v>
      </c>
      <c r="L192" s="85">
        <f>VLOOKUP(J192,productionTab!$A$2:$H$55,8,0)</f>
        <v>338.52099999999996</v>
      </c>
      <c r="M192" s="85">
        <f>Table1[[#This Row],[Productivity]]*Table1[[#This Row],[Area]]</f>
        <v>32424.467205243451</v>
      </c>
      <c r="N192" s="62">
        <f t="shared" si="14"/>
        <v>6394.1049328740091</v>
      </c>
      <c r="O192" s="62"/>
      <c r="AX192" t="s">
        <v>267</v>
      </c>
      <c r="BD192" t="s">
        <v>383</v>
      </c>
      <c r="BG192">
        <v>4400</v>
      </c>
      <c r="BH192">
        <f t="shared" si="15"/>
        <v>7</v>
      </c>
      <c r="BI192">
        <v>0</v>
      </c>
      <c r="BJ192">
        <v>1</v>
      </c>
      <c r="BK192" t="s">
        <v>166</v>
      </c>
      <c r="BL192">
        <v>39</v>
      </c>
      <c r="BM192">
        <v>6</v>
      </c>
      <c r="BN192" s="96">
        <f t="shared" si="16"/>
        <v>7</v>
      </c>
      <c r="BO192">
        <v>693.86827706038798</v>
      </c>
    </row>
    <row r="193" spans="1:67" x14ac:dyDescent="0.25">
      <c r="A193">
        <v>4371</v>
      </c>
      <c r="B193">
        <v>65</v>
      </c>
      <c r="C193">
        <v>2</v>
      </c>
      <c r="D193">
        <v>6</v>
      </c>
      <c r="E193" t="s">
        <v>93</v>
      </c>
      <c r="F193">
        <v>213</v>
      </c>
      <c r="G193">
        <v>8</v>
      </c>
      <c r="H193">
        <v>6</v>
      </c>
      <c r="I193">
        <v>672.62603870188798</v>
      </c>
      <c r="J193" t="str">
        <f t="shared" si="13"/>
        <v>cl3-6</v>
      </c>
      <c r="K193" s="85">
        <f>IF(E193="ina",0,VLOOKUP(J193,Densities!$N$3:$V$29,9,0))</f>
        <v>0.19720000000000001</v>
      </c>
      <c r="L193" s="85">
        <f>VLOOKUP(J193,productionTab!$A$2:$H$55,8,0)</f>
        <v>338.52099999999996</v>
      </c>
      <c r="M193" s="85">
        <f>Table1[[#This Row],[Productivity]]*Table1[[#This Row],[Area]]</f>
        <v>227698.03924740179</v>
      </c>
      <c r="N193" s="62">
        <f t="shared" si="14"/>
        <v>44902.053339587634</v>
      </c>
      <c r="O193" s="62"/>
      <c r="AX193" t="s">
        <v>426</v>
      </c>
      <c r="BD193" t="s">
        <v>380</v>
      </c>
      <c r="BG193">
        <v>4400</v>
      </c>
      <c r="BH193">
        <f t="shared" si="15"/>
        <v>70</v>
      </c>
      <c r="BI193">
        <v>1</v>
      </c>
      <c r="BJ193">
        <v>7</v>
      </c>
      <c r="BK193" t="s">
        <v>165</v>
      </c>
      <c r="BL193">
        <v>227</v>
      </c>
      <c r="BM193">
        <v>7</v>
      </c>
      <c r="BN193" s="96">
        <f t="shared" si="16"/>
        <v>6</v>
      </c>
      <c r="BO193">
        <v>105.002382816138</v>
      </c>
    </row>
    <row r="194" spans="1:67" x14ac:dyDescent="0.25">
      <c r="A194">
        <v>4371</v>
      </c>
      <c r="B194">
        <v>66</v>
      </c>
      <c r="C194">
        <v>2</v>
      </c>
      <c r="D194">
        <v>6</v>
      </c>
      <c r="E194" t="s">
        <v>93</v>
      </c>
      <c r="F194">
        <v>216</v>
      </c>
      <c r="G194">
        <v>8</v>
      </c>
      <c r="H194">
        <v>6</v>
      </c>
      <c r="I194">
        <v>599.55638194785695</v>
      </c>
      <c r="J194" t="str">
        <f t="shared" si="13"/>
        <v>cl3-6</v>
      </c>
      <c r="K194" s="85">
        <f>IF(E194="ina",0,VLOOKUP(J194,Densities!$N$3:$V$29,9,0))</f>
        <v>0.19720000000000001</v>
      </c>
      <c r="L194" s="85">
        <f>VLOOKUP(J194,productionTab!$A$2:$H$55,8,0)</f>
        <v>338.52099999999996</v>
      </c>
      <c r="M194" s="85">
        <f>Table1[[#This Row],[Productivity]]*Table1[[#This Row],[Area]]</f>
        <v>202962.42597337047</v>
      </c>
      <c r="N194" s="62">
        <f t="shared" si="14"/>
        <v>40024.190401948654</v>
      </c>
      <c r="O194" s="62"/>
      <c r="AX194" t="s">
        <v>426</v>
      </c>
      <c r="BD194" t="s">
        <v>383</v>
      </c>
      <c r="BG194">
        <v>4400</v>
      </c>
      <c r="BH194">
        <f t="shared" si="15"/>
        <v>70</v>
      </c>
      <c r="BI194">
        <v>1</v>
      </c>
      <c r="BJ194">
        <v>7</v>
      </c>
      <c r="BK194" t="s">
        <v>165</v>
      </c>
      <c r="BL194">
        <v>227</v>
      </c>
      <c r="BM194">
        <v>8</v>
      </c>
      <c r="BN194" s="96">
        <f t="shared" si="16"/>
        <v>7</v>
      </c>
      <c r="BO194">
        <v>331.47765841704</v>
      </c>
    </row>
    <row r="195" spans="1:67" x14ac:dyDescent="0.25">
      <c r="A195">
        <v>4371</v>
      </c>
      <c r="B195">
        <v>66</v>
      </c>
      <c r="C195">
        <v>2</v>
      </c>
      <c r="D195">
        <v>6</v>
      </c>
      <c r="E195" t="s">
        <v>93</v>
      </c>
      <c r="F195">
        <v>216</v>
      </c>
      <c r="G195">
        <v>9</v>
      </c>
      <c r="H195">
        <v>7</v>
      </c>
      <c r="I195">
        <v>432.03484443796498</v>
      </c>
      <c r="J195" t="str">
        <f t="shared" ref="J195:J258" si="17">E195&amp;"-"&amp;H195</f>
        <v>cl3-7</v>
      </c>
      <c r="K195" s="85">
        <f>IF(E195="ina",0,VLOOKUP(J195,Densities!$N$3:$V$29,9,0))</f>
        <v>0.2082</v>
      </c>
      <c r="L195" s="85">
        <f>VLOOKUP(J195,productionTab!$A$2:$H$55,8,0)</f>
        <v>370.61699999999996</v>
      </c>
      <c r="M195" s="85">
        <f>Table1[[#This Row],[Productivity]]*Table1[[#This Row],[Area]]</f>
        <v>160119.45794106525</v>
      </c>
      <c r="N195" s="62">
        <f t="shared" ref="N195:N258" si="18">L195*K195*I195</f>
        <v>33336.871143329787</v>
      </c>
      <c r="O195" s="62"/>
      <c r="AX195" t="s">
        <v>268</v>
      </c>
      <c r="BD195" t="s">
        <v>380</v>
      </c>
      <c r="BG195">
        <v>4400</v>
      </c>
      <c r="BH195">
        <f t="shared" ref="BH195:BH214" si="19">_xlfn.NUMBERVALUE(RIGHT(AX195,LEN(AX195)-1))</f>
        <v>72</v>
      </c>
      <c r="BI195">
        <v>1</v>
      </c>
      <c r="BJ195">
        <v>7</v>
      </c>
      <c r="BK195" t="s">
        <v>166</v>
      </c>
      <c r="BL195">
        <v>234</v>
      </c>
      <c r="BM195">
        <v>7</v>
      </c>
      <c r="BN195" s="96">
        <f t="shared" ref="BN195:BN214" si="20">_xlfn.NUMBERVALUE(LEFT(BD195,2))</f>
        <v>6</v>
      </c>
      <c r="BO195">
        <v>363.51995876682201</v>
      </c>
    </row>
    <row r="196" spans="1:67" x14ac:dyDescent="0.25">
      <c r="A196">
        <v>4371</v>
      </c>
      <c r="B196">
        <v>69</v>
      </c>
      <c r="C196">
        <v>1</v>
      </c>
      <c r="D196">
        <v>6</v>
      </c>
      <c r="E196" t="s">
        <v>92</v>
      </c>
      <c r="F196">
        <v>224</v>
      </c>
      <c r="G196">
        <v>8</v>
      </c>
      <c r="H196">
        <v>7</v>
      </c>
      <c r="I196">
        <v>565.26116291696098</v>
      </c>
      <c r="J196" t="str">
        <f t="shared" si="17"/>
        <v>cl2-7</v>
      </c>
      <c r="K196" s="85">
        <f>IF(E196="ina",0,VLOOKUP(J196,Densities!$N$3:$V$29,9,0))</f>
        <v>0.2661</v>
      </c>
      <c r="L196" s="85">
        <f>VLOOKUP(J196,productionTab!$A$2:$H$55,8,0)</f>
        <v>337.05049999999994</v>
      </c>
      <c r="M196" s="85">
        <f>Table1[[#This Row],[Productivity]]*Table1[[#This Row],[Area]]</f>
        <v>190521.55759174313</v>
      </c>
      <c r="N196" s="62">
        <f t="shared" si="18"/>
        <v>50697.786475162844</v>
      </c>
      <c r="O196" s="62"/>
      <c r="AX196" t="s">
        <v>427</v>
      </c>
      <c r="BD196" t="s">
        <v>380</v>
      </c>
      <c r="BG196">
        <v>4400</v>
      </c>
      <c r="BH196">
        <f t="shared" si="19"/>
        <v>74</v>
      </c>
      <c r="BI196">
        <v>12</v>
      </c>
      <c r="BJ196">
        <v>6</v>
      </c>
      <c r="BK196" t="s">
        <v>165</v>
      </c>
      <c r="BL196">
        <v>239</v>
      </c>
      <c r="BM196">
        <v>18</v>
      </c>
      <c r="BN196" s="96">
        <f t="shared" si="20"/>
        <v>6</v>
      </c>
      <c r="BO196">
        <v>13.0896148646722</v>
      </c>
    </row>
    <row r="197" spans="1:67" x14ac:dyDescent="0.25">
      <c r="A197">
        <v>4371</v>
      </c>
      <c r="B197">
        <v>69</v>
      </c>
      <c r="C197">
        <v>1</v>
      </c>
      <c r="D197">
        <v>6</v>
      </c>
      <c r="E197" t="s">
        <v>93</v>
      </c>
      <c r="F197">
        <v>225</v>
      </c>
      <c r="G197">
        <v>7</v>
      </c>
      <c r="H197">
        <v>6</v>
      </c>
      <c r="I197">
        <v>334.73883708303799</v>
      </c>
      <c r="J197" t="str">
        <f t="shared" si="17"/>
        <v>cl3-6</v>
      </c>
      <c r="K197" s="85">
        <f>IF(E197="ina",0,VLOOKUP(J197,Densities!$N$3:$V$29,9,0))</f>
        <v>0.19720000000000001</v>
      </c>
      <c r="L197" s="85">
        <f>VLOOKUP(J197,productionTab!$A$2:$H$55,8,0)</f>
        <v>338.52099999999996</v>
      </c>
      <c r="M197" s="85">
        <f>Table1[[#This Row],[Productivity]]*Table1[[#This Row],[Area]]</f>
        <v>113316.1258681871</v>
      </c>
      <c r="N197" s="62">
        <f t="shared" si="18"/>
        <v>22345.940021206494</v>
      </c>
      <c r="O197" s="62"/>
      <c r="AX197" t="s">
        <v>428</v>
      </c>
      <c r="BD197" t="s">
        <v>383</v>
      </c>
      <c r="BG197">
        <v>4400</v>
      </c>
      <c r="BH197">
        <f t="shared" si="19"/>
        <v>76</v>
      </c>
      <c r="BI197">
        <v>12</v>
      </c>
      <c r="BJ197">
        <v>6</v>
      </c>
      <c r="BK197" t="s">
        <v>168</v>
      </c>
      <c r="BL197">
        <v>244</v>
      </c>
      <c r="BM197">
        <v>19</v>
      </c>
      <c r="BN197" s="96">
        <f t="shared" si="20"/>
        <v>7</v>
      </c>
      <c r="BO197">
        <v>486.91038513655701</v>
      </c>
    </row>
    <row r="198" spans="1:67" x14ac:dyDescent="0.25">
      <c r="A198">
        <v>4371</v>
      </c>
      <c r="B198">
        <v>7</v>
      </c>
      <c r="C198">
        <v>0</v>
      </c>
      <c r="D198">
        <v>1</v>
      </c>
      <c r="E198" t="s">
        <v>92</v>
      </c>
      <c r="F198">
        <v>38</v>
      </c>
      <c r="G198">
        <v>6</v>
      </c>
      <c r="H198">
        <v>7</v>
      </c>
      <c r="I198">
        <v>544.83013255698097</v>
      </c>
      <c r="J198" t="str">
        <f t="shared" si="17"/>
        <v>cl2-7</v>
      </c>
      <c r="K198" s="85">
        <f>IF(E198="ina",0,VLOOKUP(J198,Densities!$N$3:$V$29,9,0))</f>
        <v>0.2661</v>
      </c>
      <c r="L198" s="85">
        <f>VLOOKUP(J198,productionTab!$A$2:$H$55,8,0)</f>
        <v>337.05049999999994</v>
      </c>
      <c r="M198" s="85">
        <f>Table1[[#This Row],[Productivity]]*Table1[[#This Row],[Area]]</f>
        <v>183635.26859339667</v>
      </c>
      <c r="N198" s="62">
        <f t="shared" si="18"/>
        <v>48865.344972702856</v>
      </c>
      <c r="O198" s="62"/>
      <c r="AX198" t="s">
        <v>271</v>
      </c>
      <c r="BD198" t="s">
        <v>383</v>
      </c>
      <c r="BG198">
        <v>4400</v>
      </c>
      <c r="BH198">
        <f t="shared" si="19"/>
        <v>8</v>
      </c>
      <c r="BI198">
        <v>0</v>
      </c>
      <c r="BJ198">
        <v>2</v>
      </c>
      <c r="BK198" t="s">
        <v>168</v>
      </c>
      <c r="BL198">
        <v>40</v>
      </c>
      <c r="BM198">
        <v>5</v>
      </c>
      <c r="BN198" s="96">
        <f t="shared" si="20"/>
        <v>7</v>
      </c>
      <c r="BO198">
        <v>168.23993738910201</v>
      </c>
    </row>
    <row r="199" spans="1:67" x14ac:dyDescent="0.25">
      <c r="A199">
        <v>4371</v>
      </c>
      <c r="B199">
        <v>7</v>
      </c>
      <c r="C199">
        <v>0</v>
      </c>
      <c r="D199">
        <v>1</v>
      </c>
      <c r="E199" t="s">
        <v>92</v>
      </c>
      <c r="F199">
        <v>38</v>
      </c>
      <c r="G199">
        <v>7</v>
      </c>
      <c r="H199">
        <v>8</v>
      </c>
      <c r="I199">
        <v>185.16986744301499</v>
      </c>
      <c r="J199" t="str">
        <f t="shared" si="17"/>
        <v>cl2-8</v>
      </c>
      <c r="K199" s="85">
        <f>IF(E199="ina",0,VLOOKUP(J199,Densities!$N$3:$V$29,9,0))</f>
        <v>0.27539999999999998</v>
      </c>
      <c r="L199" s="85">
        <f>VLOOKUP(J199,productionTab!$A$2:$H$55,8,0)</f>
        <v>351.50049999999999</v>
      </c>
      <c r="M199" s="85">
        <f>Table1[[#This Row],[Productivity]]*Table1[[#This Row],[Area]]</f>
        <v>65087.30099115349</v>
      </c>
      <c r="N199" s="62">
        <f t="shared" si="18"/>
        <v>17925.042692963667</v>
      </c>
      <c r="O199" s="62"/>
      <c r="AX199" t="s">
        <v>271</v>
      </c>
      <c r="BD199" t="s">
        <v>380</v>
      </c>
      <c r="BG199">
        <v>4400</v>
      </c>
      <c r="BH199">
        <f t="shared" si="19"/>
        <v>8</v>
      </c>
      <c r="BI199">
        <v>0</v>
      </c>
      <c r="BJ199">
        <v>2</v>
      </c>
      <c r="BK199" t="s">
        <v>165</v>
      </c>
      <c r="BL199">
        <v>41</v>
      </c>
      <c r="BM199">
        <v>4</v>
      </c>
      <c r="BN199" s="96">
        <f t="shared" si="20"/>
        <v>6</v>
      </c>
      <c r="BO199">
        <v>658.34666926652903</v>
      </c>
    </row>
    <row r="200" spans="1:67" x14ac:dyDescent="0.25">
      <c r="A200">
        <v>4371</v>
      </c>
      <c r="B200">
        <v>7</v>
      </c>
      <c r="C200">
        <v>0</v>
      </c>
      <c r="D200">
        <v>1</v>
      </c>
      <c r="E200" t="s">
        <v>93</v>
      </c>
      <c r="F200">
        <v>39</v>
      </c>
      <c r="G200">
        <v>7</v>
      </c>
      <c r="H200">
        <v>8</v>
      </c>
      <c r="I200">
        <v>470.00000000000398</v>
      </c>
      <c r="J200" t="str">
        <f t="shared" si="17"/>
        <v>cl3-8</v>
      </c>
      <c r="K200" s="85">
        <f>IF(E200="ina",0,VLOOKUP(J200,Densities!$N$3:$V$29,9,0))</f>
        <v>0.218</v>
      </c>
      <c r="L200" s="85">
        <f>VLOOKUP(J200,productionTab!$A$2:$H$55,8,0)</f>
        <v>386.66499999999996</v>
      </c>
      <c r="M200" s="85">
        <f>Table1[[#This Row],[Productivity]]*Table1[[#This Row],[Area]]</f>
        <v>181732.55000000153</v>
      </c>
      <c r="N200" s="62">
        <f t="shared" si="18"/>
        <v>39617.695900000333</v>
      </c>
      <c r="O200" s="62"/>
      <c r="AX200" t="s">
        <v>271</v>
      </c>
      <c r="BD200" t="s">
        <v>383</v>
      </c>
      <c r="BG200">
        <v>4400</v>
      </c>
      <c r="BH200">
        <f t="shared" si="19"/>
        <v>8</v>
      </c>
      <c r="BI200">
        <v>0</v>
      </c>
      <c r="BJ200">
        <v>2</v>
      </c>
      <c r="BK200" t="s">
        <v>165</v>
      </c>
      <c r="BL200">
        <v>41</v>
      </c>
      <c r="BM200">
        <v>5</v>
      </c>
      <c r="BN200" s="96">
        <f t="shared" si="20"/>
        <v>7</v>
      </c>
      <c r="BO200">
        <v>473.41339334445399</v>
      </c>
    </row>
    <row r="201" spans="1:67" x14ac:dyDescent="0.25">
      <c r="A201">
        <v>4371</v>
      </c>
      <c r="B201">
        <v>72</v>
      </c>
      <c r="C201">
        <v>1</v>
      </c>
      <c r="D201">
        <v>7</v>
      </c>
      <c r="E201" t="s">
        <v>93</v>
      </c>
      <c r="F201">
        <v>234</v>
      </c>
      <c r="G201">
        <v>8</v>
      </c>
      <c r="H201">
        <v>7</v>
      </c>
      <c r="I201">
        <v>800</v>
      </c>
      <c r="J201" t="str">
        <f t="shared" si="17"/>
        <v>cl3-7</v>
      </c>
      <c r="K201" s="85">
        <f>IF(E201="ina",0,VLOOKUP(J201,Densities!$N$3:$V$29,9,0))</f>
        <v>0.2082</v>
      </c>
      <c r="L201" s="85">
        <f>VLOOKUP(J201,productionTab!$A$2:$H$55,8,0)</f>
        <v>370.61699999999996</v>
      </c>
      <c r="M201" s="85">
        <f>Table1[[#This Row],[Productivity]]*Table1[[#This Row],[Area]]</f>
        <v>296493.59999999998</v>
      </c>
      <c r="N201" s="62">
        <f t="shared" si="18"/>
        <v>61729.967519999991</v>
      </c>
      <c r="O201" s="62"/>
      <c r="AX201" t="s">
        <v>429</v>
      </c>
      <c r="BD201" t="s">
        <v>383</v>
      </c>
      <c r="BG201">
        <v>4400</v>
      </c>
      <c r="BH201">
        <f t="shared" si="19"/>
        <v>83</v>
      </c>
      <c r="BI201">
        <v>10</v>
      </c>
      <c r="BJ201">
        <v>6</v>
      </c>
      <c r="BK201" t="s">
        <v>168</v>
      </c>
      <c r="BL201">
        <v>265</v>
      </c>
      <c r="BM201">
        <v>17</v>
      </c>
      <c r="BN201" s="96">
        <f t="shared" si="20"/>
        <v>7</v>
      </c>
      <c r="BO201" s="85">
        <v>4.0900103972806697E-14</v>
      </c>
    </row>
    <row r="202" spans="1:67" x14ac:dyDescent="0.25">
      <c r="A202">
        <v>4371</v>
      </c>
      <c r="B202">
        <v>8</v>
      </c>
      <c r="C202">
        <v>0</v>
      </c>
      <c r="D202">
        <v>2</v>
      </c>
      <c r="E202" t="s">
        <v>92</v>
      </c>
      <c r="F202">
        <v>41</v>
      </c>
      <c r="G202">
        <v>4</v>
      </c>
      <c r="H202">
        <v>6</v>
      </c>
      <c r="I202">
        <v>250.937142639473</v>
      </c>
      <c r="J202" t="str">
        <f t="shared" si="17"/>
        <v>cl2-6</v>
      </c>
      <c r="K202" s="85">
        <f>IF(E202="ina",0,VLOOKUP(J202,Densities!$N$3:$V$29,9,0))</f>
        <v>0.25569999999999998</v>
      </c>
      <c r="L202" s="85">
        <f>VLOOKUP(J202,productionTab!$A$2:$H$55,8,0)</f>
        <v>308.142</v>
      </c>
      <c r="M202" s="85">
        <f>Table1[[#This Row],[Productivity]]*Table1[[#This Row],[Area]]</f>
        <v>77324.273007212483</v>
      </c>
      <c r="N202" s="62">
        <f t="shared" si="18"/>
        <v>19771.816607944231</v>
      </c>
      <c r="O202" s="62"/>
      <c r="AX202" t="s">
        <v>274</v>
      </c>
      <c r="BD202" t="s">
        <v>383</v>
      </c>
      <c r="BG202">
        <v>4400</v>
      </c>
      <c r="BH202">
        <f t="shared" si="19"/>
        <v>84</v>
      </c>
      <c r="BI202">
        <v>12</v>
      </c>
      <c r="BJ202">
        <v>6</v>
      </c>
      <c r="BK202" t="s">
        <v>168</v>
      </c>
      <c r="BL202">
        <v>268</v>
      </c>
      <c r="BM202">
        <v>19</v>
      </c>
      <c r="BN202" s="96">
        <f t="shared" si="20"/>
        <v>7</v>
      </c>
      <c r="BO202">
        <v>222.51938408965</v>
      </c>
    </row>
    <row r="203" spans="1:67" x14ac:dyDescent="0.25">
      <c r="A203">
        <v>4371</v>
      </c>
      <c r="B203">
        <v>8</v>
      </c>
      <c r="C203">
        <v>0</v>
      </c>
      <c r="D203">
        <v>2</v>
      </c>
      <c r="E203" t="s">
        <v>92</v>
      </c>
      <c r="F203">
        <v>41</v>
      </c>
      <c r="G203">
        <v>5</v>
      </c>
      <c r="H203">
        <v>7</v>
      </c>
      <c r="I203">
        <v>843.528759539367</v>
      </c>
      <c r="J203" t="str">
        <f t="shared" si="17"/>
        <v>cl2-7</v>
      </c>
      <c r="K203" s="85">
        <f>IF(E203="ina",0,VLOOKUP(J203,Densities!$N$3:$V$29,9,0))</f>
        <v>0.2661</v>
      </c>
      <c r="L203" s="85">
        <f>VLOOKUP(J203,productionTab!$A$2:$H$55,8,0)</f>
        <v>337.05049999999994</v>
      </c>
      <c r="M203" s="85">
        <f>Table1[[#This Row],[Productivity]]*Table1[[#This Row],[Area]]</f>
        <v>284311.79016712337</v>
      </c>
      <c r="N203" s="62">
        <f t="shared" si="18"/>
        <v>75655.367363471523</v>
      </c>
      <c r="O203" s="62"/>
      <c r="AX203" t="s">
        <v>430</v>
      </c>
      <c r="BD203" t="s">
        <v>383</v>
      </c>
      <c r="BG203">
        <v>4400</v>
      </c>
      <c r="BH203">
        <f t="shared" si="19"/>
        <v>86</v>
      </c>
      <c r="BI203">
        <v>11</v>
      </c>
      <c r="BJ203">
        <v>6</v>
      </c>
      <c r="BK203" t="s">
        <v>168</v>
      </c>
      <c r="BL203">
        <v>274</v>
      </c>
      <c r="BM203">
        <v>18</v>
      </c>
      <c r="BN203" s="96">
        <f t="shared" si="20"/>
        <v>7</v>
      </c>
      <c r="BO203">
        <v>550.96980840783601</v>
      </c>
    </row>
    <row r="204" spans="1:67" x14ac:dyDescent="0.25">
      <c r="A204">
        <v>4371</v>
      </c>
      <c r="B204">
        <v>8</v>
      </c>
      <c r="C204">
        <v>0</v>
      </c>
      <c r="D204">
        <v>2</v>
      </c>
      <c r="E204" t="s">
        <v>92</v>
      </c>
      <c r="F204">
        <v>41</v>
      </c>
      <c r="G204">
        <v>6</v>
      </c>
      <c r="H204">
        <v>8</v>
      </c>
      <c r="I204">
        <v>205.534097821161</v>
      </c>
      <c r="J204" t="str">
        <f t="shared" si="17"/>
        <v>cl2-8</v>
      </c>
      <c r="K204" s="85">
        <f>IF(E204="ina",0,VLOOKUP(J204,Densities!$N$3:$V$29,9,0))</f>
        <v>0.27539999999999998</v>
      </c>
      <c r="L204" s="85">
        <f>VLOOKUP(J204,productionTab!$A$2:$H$55,8,0)</f>
        <v>351.50049999999999</v>
      </c>
      <c r="M204" s="85">
        <f>Table1[[#This Row],[Productivity]]*Table1[[#This Row],[Area]]</f>
        <v>72245.338151186996</v>
      </c>
      <c r="N204" s="62">
        <f t="shared" si="18"/>
        <v>19896.366126836896</v>
      </c>
      <c r="O204" s="62"/>
      <c r="AX204" t="s">
        <v>275</v>
      </c>
      <c r="BD204" t="s">
        <v>383</v>
      </c>
      <c r="BG204">
        <v>4400</v>
      </c>
      <c r="BH204">
        <f t="shared" si="19"/>
        <v>87</v>
      </c>
      <c r="BI204">
        <v>10</v>
      </c>
      <c r="BJ204">
        <v>6</v>
      </c>
      <c r="BK204" t="s">
        <v>168</v>
      </c>
      <c r="BL204">
        <v>277</v>
      </c>
      <c r="BM204">
        <v>17</v>
      </c>
      <c r="BN204" s="96">
        <f t="shared" si="20"/>
        <v>7</v>
      </c>
      <c r="BO204">
        <v>3.24298265332189</v>
      </c>
    </row>
    <row r="205" spans="1:67" x14ac:dyDescent="0.25">
      <c r="A205">
        <v>4371</v>
      </c>
      <c r="B205">
        <v>87</v>
      </c>
      <c r="C205">
        <v>11</v>
      </c>
      <c r="D205">
        <v>6</v>
      </c>
      <c r="E205" t="s">
        <v>93</v>
      </c>
      <c r="F205">
        <v>279</v>
      </c>
      <c r="G205">
        <v>18</v>
      </c>
      <c r="H205">
        <v>7</v>
      </c>
      <c r="I205" s="85">
        <v>5.3254462542121999E-14</v>
      </c>
      <c r="J205" t="str">
        <f t="shared" si="17"/>
        <v>cl3-7</v>
      </c>
      <c r="K205" s="85">
        <f>IF(E205="ina",0,VLOOKUP(J205,Densities!$N$3:$V$29,9,0))</f>
        <v>0.2082</v>
      </c>
      <c r="L205" s="85">
        <f>VLOOKUP(J205,productionTab!$A$2:$H$55,8,0)</f>
        <v>370.61699999999996</v>
      </c>
      <c r="M205" s="85">
        <f>Table1[[#This Row],[Productivity]]*Table1[[#This Row],[Area]]</f>
        <v>1.9737009143973626E-11</v>
      </c>
      <c r="N205" s="62">
        <f t="shared" si="18"/>
        <v>4.1092453037753087E-12</v>
      </c>
      <c r="O205" s="62"/>
      <c r="AX205" t="s">
        <v>276</v>
      </c>
      <c r="BD205" t="s">
        <v>383</v>
      </c>
      <c r="BG205">
        <v>4400</v>
      </c>
      <c r="BH205">
        <f t="shared" si="19"/>
        <v>88</v>
      </c>
      <c r="BI205">
        <v>11</v>
      </c>
      <c r="BJ205">
        <v>6</v>
      </c>
      <c r="BK205" t="s">
        <v>165</v>
      </c>
      <c r="BL205">
        <v>281</v>
      </c>
      <c r="BM205">
        <v>18</v>
      </c>
      <c r="BN205" s="96">
        <f t="shared" si="20"/>
        <v>7</v>
      </c>
      <c r="BO205">
        <v>19.7151549295351</v>
      </c>
    </row>
    <row r="206" spans="1:67" x14ac:dyDescent="0.25">
      <c r="A206">
        <v>4371</v>
      </c>
      <c r="B206">
        <v>88</v>
      </c>
      <c r="C206">
        <v>11</v>
      </c>
      <c r="D206">
        <v>6</v>
      </c>
      <c r="E206" t="s">
        <v>90</v>
      </c>
      <c r="F206">
        <v>280</v>
      </c>
      <c r="G206">
        <v>18</v>
      </c>
      <c r="H206">
        <v>7</v>
      </c>
      <c r="I206">
        <v>399.92994324536699</v>
      </c>
      <c r="J206" t="str">
        <f t="shared" si="17"/>
        <v>cl1-7</v>
      </c>
      <c r="K206" s="85">
        <f>IF(E206="ina",0,VLOOKUP(J206,Densities!$N$3:$V$29,9,0))</f>
        <v>0.32220000000000004</v>
      </c>
      <c r="L206" s="85">
        <f>VLOOKUP(J206,productionTab!$A$2:$H$55,8,0)</f>
        <v>299.48050000000001</v>
      </c>
      <c r="M206" s="85">
        <f>Table1[[#This Row],[Productivity]]*Table1[[#This Row],[Area]]</f>
        <v>119771.21936809413</v>
      </c>
      <c r="N206" s="62">
        <f t="shared" si="18"/>
        <v>38590.286880399937</v>
      </c>
      <c r="O206" s="62"/>
      <c r="AX206" t="s">
        <v>278</v>
      </c>
      <c r="BD206" t="s">
        <v>380</v>
      </c>
      <c r="BG206">
        <v>4400</v>
      </c>
      <c r="BH206">
        <f t="shared" si="19"/>
        <v>9</v>
      </c>
      <c r="BI206">
        <v>0</v>
      </c>
      <c r="BJ206">
        <v>3</v>
      </c>
      <c r="BK206" t="s">
        <v>165</v>
      </c>
      <c r="BL206">
        <v>44</v>
      </c>
      <c r="BM206">
        <v>3</v>
      </c>
      <c r="BN206" s="96">
        <f t="shared" si="20"/>
        <v>6</v>
      </c>
      <c r="BO206">
        <v>1262.8226731965201</v>
      </c>
    </row>
    <row r="207" spans="1:67" x14ac:dyDescent="0.25">
      <c r="A207">
        <v>4371</v>
      </c>
      <c r="B207">
        <v>9</v>
      </c>
      <c r="C207">
        <v>0</v>
      </c>
      <c r="D207">
        <v>3</v>
      </c>
      <c r="E207" t="s">
        <v>90</v>
      </c>
      <c r="F207">
        <v>43</v>
      </c>
      <c r="G207">
        <v>3</v>
      </c>
      <c r="H207">
        <v>6</v>
      </c>
      <c r="I207">
        <v>526.76101319800296</v>
      </c>
      <c r="J207" t="str">
        <f t="shared" si="17"/>
        <v>cl1-6</v>
      </c>
      <c r="K207" s="85">
        <f>IF(E207="ina",0,VLOOKUP(J207,Densities!$N$3:$V$29,9,0))</f>
        <v>0.31240000000000001</v>
      </c>
      <c r="L207" s="85">
        <f>VLOOKUP(J207,productionTab!$A$2:$H$55,8,0)</f>
        <v>269.08449999999999</v>
      </c>
      <c r="M207" s="85">
        <f>Table1[[#This Row],[Productivity]]*Table1[[#This Row],[Area]]</f>
        <v>141743.22385587802</v>
      </c>
      <c r="N207" s="62">
        <f t="shared" si="18"/>
        <v>44280.583132576299</v>
      </c>
      <c r="O207" s="62"/>
      <c r="AX207" t="s">
        <v>278</v>
      </c>
      <c r="BD207" t="s">
        <v>383</v>
      </c>
      <c r="BG207">
        <v>4400</v>
      </c>
      <c r="BH207">
        <f t="shared" si="19"/>
        <v>9</v>
      </c>
      <c r="BI207">
        <v>0</v>
      </c>
      <c r="BJ207">
        <v>3</v>
      </c>
      <c r="BK207" t="s">
        <v>166</v>
      </c>
      <c r="BL207">
        <v>45</v>
      </c>
      <c r="BM207">
        <v>4</v>
      </c>
      <c r="BN207" s="96">
        <f t="shared" si="20"/>
        <v>7</v>
      </c>
      <c r="BO207">
        <v>437.17732680347598</v>
      </c>
    </row>
    <row r="208" spans="1:67" x14ac:dyDescent="0.25">
      <c r="A208">
        <v>4371</v>
      </c>
      <c r="B208">
        <v>9</v>
      </c>
      <c r="C208">
        <v>0</v>
      </c>
      <c r="D208">
        <v>3</v>
      </c>
      <c r="E208" t="s">
        <v>90</v>
      </c>
      <c r="F208">
        <v>43</v>
      </c>
      <c r="G208">
        <v>4</v>
      </c>
      <c r="H208">
        <v>7</v>
      </c>
      <c r="I208">
        <v>130.91896654635201</v>
      </c>
      <c r="J208" t="str">
        <f t="shared" si="17"/>
        <v>cl1-7</v>
      </c>
      <c r="K208" s="85">
        <f>IF(E208="ina",0,VLOOKUP(J208,Densities!$N$3:$V$29,9,0))</f>
        <v>0.32220000000000004</v>
      </c>
      <c r="L208" s="85">
        <f>VLOOKUP(J208,productionTab!$A$2:$H$55,8,0)</f>
        <v>299.48050000000001</v>
      </c>
      <c r="M208" s="85">
        <f>Table1[[#This Row],[Productivity]]*Table1[[#This Row],[Area]]</f>
        <v>39207.677560784774</v>
      </c>
      <c r="N208" s="62">
        <f t="shared" si="18"/>
        <v>12632.713710084856</v>
      </c>
      <c r="O208" s="62"/>
      <c r="AX208" t="s">
        <v>279</v>
      </c>
      <c r="BD208" t="s">
        <v>383</v>
      </c>
      <c r="BG208">
        <v>4400</v>
      </c>
      <c r="BH208">
        <f t="shared" si="19"/>
        <v>90</v>
      </c>
      <c r="BI208">
        <v>10</v>
      </c>
      <c r="BJ208">
        <v>6</v>
      </c>
      <c r="BK208" t="s">
        <v>165</v>
      </c>
      <c r="BL208">
        <v>287</v>
      </c>
      <c r="BM208">
        <v>17</v>
      </c>
      <c r="BN208" s="96">
        <f t="shared" si="20"/>
        <v>7</v>
      </c>
      <c r="BO208" s="85">
        <v>1.8867570050004E-11</v>
      </c>
    </row>
    <row r="209" spans="1:67" x14ac:dyDescent="0.25">
      <c r="A209">
        <v>4371</v>
      </c>
      <c r="B209">
        <v>9</v>
      </c>
      <c r="C209">
        <v>0</v>
      </c>
      <c r="D209">
        <v>3</v>
      </c>
      <c r="E209" t="s">
        <v>92</v>
      </c>
      <c r="F209">
        <v>44</v>
      </c>
      <c r="G209">
        <v>3</v>
      </c>
      <c r="H209">
        <v>6</v>
      </c>
      <c r="I209">
        <v>465.39816403218703</v>
      </c>
      <c r="J209" t="str">
        <f t="shared" si="17"/>
        <v>cl2-6</v>
      </c>
      <c r="K209" s="85">
        <f>IF(E209="ina",0,VLOOKUP(J209,Densities!$N$3:$V$29,9,0))</f>
        <v>0.25569999999999998</v>
      </c>
      <c r="L209" s="85">
        <f>VLOOKUP(J209,productionTab!$A$2:$H$55,8,0)</f>
        <v>308.142</v>
      </c>
      <c r="M209" s="85">
        <f>Table1[[#This Row],[Productivity]]*Table1[[#This Row],[Area]]</f>
        <v>143408.72106120616</v>
      </c>
      <c r="N209" s="62">
        <f t="shared" si="18"/>
        <v>36669.609975350417</v>
      </c>
      <c r="O209" s="62"/>
      <c r="AX209" t="s">
        <v>279</v>
      </c>
      <c r="BD209" t="s">
        <v>383</v>
      </c>
      <c r="BG209">
        <v>4400</v>
      </c>
      <c r="BH209">
        <f t="shared" si="19"/>
        <v>90</v>
      </c>
      <c r="BI209">
        <v>12</v>
      </c>
      <c r="BJ209">
        <v>6</v>
      </c>
      <c r="BK209" t="s">
        <v>168</v>
      </c>
      <c r="BL209">
        <v>286</v>
      </c>
      <c r="BM209">
        <v>19</v>
      </c>
      <c r="BN209" s="96">
        <f t="shared" si="20"/>
        <v>7</v>
      </c>
      <c r="BO209">
        <v>203.552669920358</v>
      </c>
    </row>
    <row r="210" spans="1:67" x14ac:dyDescent="0.25">
      <c r="A210">
        <v>4371</v>
      </c>
      <c r="B210">
        <v>9</v>
      </c>
      <c r="C210">
        <v>0</v>
      </c>
      <c r="D210">
        <v>3</v>
      </c>
      <c r="E210" t="s">
        <v>92</v>
      </c>
      <c r="F210">
        <v>44</v>
      </c>
      <c r="G210">
        <v>4</v>
      </c>
      <c r="H210">
        <v>7</v>
      </c>
      <c r="I210">
        <v>68.662520276892593</v>
      </c>
      <c r="J210" t="str">
        <f t="shared" si="17"/>
        <v>cl2-7</v>
      </c>
      <c r="K210" s="85">
        <f>IF(E210="ina",0,VLOOKUP(J210,Densities!$N$3:$V$29,9,0))</f>
        <v>0.2661</v>
      </c>
      <c r="L210" s="85">
        <f>VLOOKUP(J210,productionTab!$A$2:$H$55,8,0)</f>
        <v>337.05049999999994</v>
      </c>
      <c r="M210" s="85">
        <f>Table1[[#This Row],[Productivity]]*Table1[[#This Row],[Area]]</f>
        <v>23142.736790586783</v>
      </c>
      <c r="N210" s="62">
        <f t="shared" si="18"/>
        <v>6158.2822599751426</v>
      </c>
      <c r="O210" s="62"/>
      <c r="AX210" t="s">
        <v>431</v>
      </c>
      <c r="BD210" t="s">
        <v>383</v>
      </c>
      <c r="BG210">
        <v>4400</v>
      </c>
      <c r="BH210">
        <f t="shared" si="19"/>
        <v>94</v>
      </c>
      <c r="BI210">
        <v>10</v>
      </c>
      <c r="BJ210">
        <v>6</v>
      </c>
      <c r="BK210" t="s">
        <v>165</v>
      </c>
      <c r="BL210">
        <v>299</v>
      </c>
      <c r="BM210">
        <v>17</v>
      </c>
      <c r="BN210" s="96">
        <f t="shared" si="20"/>
        <v>7</v>
      </c>
      <c r="BO210">
        <v>479.09294593787899</v>
      </c>
    </row>
    <row r="211" spans="1:67" x14ac:dyDescent="0.25">
      <c r="A211">
        <v>4371</v>
      </c>
      <c r="B211">
        <v>9</v>
      </c>
      <c r="C211">
        <v>0</v>
      </c>
      <c r="D211">
        <v>3</v>
      </c>
      <c r="E211" t="s">
        <v>93</v>
      </c>
      <c r="F211">
        <v>45</v>
      </c>
      <c r="G211">
        <v>4</v>
      </c>
      <c r="H211">
        <v>7</v>
      </c>
      <c r="I211">
        <v>508.25933594656601</v>
      </c>
      <c r="J211" t="str">
        <f t="shared" si="17"/>
        <v>cl3-7</v>
      </c>
      <c r="K211" s="85">
        <f>IF(E211="ina",0,VLOOKUP(J211,Densities!$N$3:$V$29,9,0))</f>
        <v>0.2082</v>
      </c>
      <c r="L211" s="85">
        <f>VLOOKUP(J211,productionTab!$A$2:$H$55,8,0)</f>
        <v>370.61699999999996</v>
      </c>
      <c r="M211" s="85">
        <f>Table1[[#This Row],[Productivity]]*Table1[[#This Row],[Area]]</f>
        <v>188369.55031050844</v>
      </c>
      <c r="N211" s="62">
        <f t="shared" si="18"/>
        <v>39218.540374647855</v>
      </c>
      <c r="O211" s="62"/>
      <c r="AX211" t="s">
        <v>431</v>
      </c>
      <c r="BD211" t="s">
        <v>383</v>
      </c>
      <c r="BG211">
        <v>4400</v>
      </c>
      <c r="BH211">
        <f t="shared" si="19"/>
        <v>94</v>
      </c>
      <c r="BI211">
        <v>9</v>
      </c>
      <c r="BJ211">
        <v>6</v>
      </c>
      <c r="BK211" t="s">
        <v>168</v>
      </c>
      <c r="BL211">
        <v>298</v>
      </c>
      <c r="BM211">
        <v>16</v>
      </c>
      <c r="BN211" s="96">
        <f t="shared" si="20"/>
        <v>7</v>
      </c>
      <c r="BO211">
        <v>100.622209737346</v>
      </c>
    </row>
    <row r="212" spans="1:67" x14ac:dyDescent="0.25">
      <c r="A212">
        <v>4371</v>
      </c>
      <c r="B212">
        <v>90</v>
      </c>
      <c r="C212">
        <v>12</v>
      </c>
      <c r="D212">
        <v>6</v>
      </c>
      <c r="E212" t="s">
        <v>90</v>
      </c>
      <c r="F212">
        <v>286</v>
      </c>
      <c r="G212">
        <v>19</v>
      </c>
      <c r="H212">
        <v>7</v>
      </c>
      <c r="I212">
        <v>600.07005675463404</v>
      </c>
      <c r="J212" t="str">
        <f t="shared" si="17"/>
        <v>cl1-7</v>
      </c>
      <c r="K212" s="85">
        <f>IF(E212="ina",0,VLOOKUP(J212,Densities!$N$3:$V$29,9,0))</f>
        <v>0.32220000000000004</v>
      </c>
      <c r="L212" s="85">
        <f>VLOOKUP(J212,productionTab!$A$2:$H$55,8,0)</f>
        <v>299.48050000000001</v>
      </c>
      <c r="M212" s="85">
        <f>Table1[[#This Row],[Productivity]]*Table1[[#This Row],[Area]]</f>
        <v>179709.28063190618</v>
      </c>
      <c r="N212" s="62">
        <f t="shared" si="18"/>
        <v>57902.330219600182</v>
      </c>
      <c r="O212" s="62"/>
      <c r="AX212" t="s">
        <v>432</v>
      </c>
      <c r="BD212" t="s">
        <v>380</v>
      </c>
      <c r="BG212">
        <v>4400</v>
      </c>
      <c r="BH212">
        <f t="shared" si="19"/>
        <v>95</v>
      </c>
      <c r="BI212">
        <v>9</v>
      </c>
      <c r="BJ212">
        <v>6</v>
      </c>
      <c r="BK212" t="s">
        <v>168</v>
      </c>
      <c r="BL212">
        <v>301</v>
      </c>
      <c r="BM212">
        <v>15</v>
      </c>
      <c r="BN212" s="96">
        <f t="shared" si="20"/>
        <v>6</v>
      </c>
      <c r="BO212">
        <v>120.953416265618</v>
      </c>
    </row>
    <row r="213" spans="1:67" x14ac:dyDescent="0.25">
      <c r="A213">
        <v>4371</v>
      </c>
      <c r="B213">
        <v>91</v>
      </c>
      <c r="C213">
        <v>11</v>
      </c>
      <c r="D213">
        <v>6</v>
      </c>
      <c r="E213" t="s">
        <v>90</v>
      </c>
      <c r="F213">
        <v>289</v>
      </c>
      <c r="G213">
        <v>18</v>
      </c>
      <c r="H213">
        <v>7</v>
      </c>
      <c r="I213">
        <v>98.6588134223569</v>
      </c>
      <c r="J213" t="str">
        <f t="shared" si="17"/>
        <v>cl1-7</v>
      </c>
      <c r="K213" s="85">
        <f>IF(E213="ina",0,VLOOKUP(J213,Densities!$N$3:$V$29,9,0))</f>
        <v>0.32220000000000004</v>
      </c>
      <c r="L213" s="85">
        <f>VLOOKUP(J213,productionTab!$A$2:$H$55,8,0)</f>
        <v>299.48050000000001</v>
      </c>
      <c r="M213" s="85">
        <f>Table1[[#This Row],[Productivity]]*Table1[[#This Row],[Area]]</f>
        <v>29546.390773134157</v>
      </c>
      <c r="N213" s="62">
        <f t="shared" si="18"/>
        <v>9519.8471071038275</v>
      </c>
      <c r="O213" s="62"/>
      <c r="AX213" t="s">
        <v>433</v>
      </c>
      <c r="BD213" t="s">
        <v>383</v>
      </c>
      <c r="BG213">
        <v>4400</v>
      </c>
      <c r="BH213">
        <f t="shared" si="19"/>
        <v>96</v>
      </c>
      <c r="BI213">
        <v>10</v>
      </c>
      <c r="BJ213">
        <v>6</v>
      </c>
      <c r="BK213" t="s">
        <v>168</v>
      </c>
      <c r="BL213">
        <v>304</v>
      </c>
      <c r="BM213">
        <v>17</v>
      </c>
      <c r="BN213" s="96">
        <f t="shared" si="20"/>
        <v>7</v>
      </c>
      <c r="BO213">
        <v>334.656446545064</v>
      </c>
    </row>
    <row r="214" spans="1:67" x14ac:dyDescent="0.25">
      <c r="A214">
        <v>4371</v>
      </c>
      <c r="B214">
        <v>93</v>
      </c>
      <c r="C214">
        <v>12</v>
      </c>
      <c r="D214">
        <v>7</v>
      </c>
      <c r="E214" t="s">
        <v>93</v>
      </c>
      <c r="F214">
        <v>297</v>
      </c>
      <c r="G214">
        <v>19</v>
      </c>
      <c r="H214">
        <v>7</v>
      </c>
      <c r="I214">
        <v>74.751433590756704</v>
      </c>
      <c r="J214" t="str">
        <f t="shared" si="17"/>
        <v>cl3-7</v>
      </c>
      <c r="K214" s="85">
        <f>IF(E214="ina",0,VLOOKUP(J214,Densities!$N$3:$V$29,9,0))</f>
        <v>0.2082</v>
      </c>
      <c r="L214" s="85">
        <f>VLOOKUP(J214,productionTab!$A$2:$H$55,8,0)</f>
        <v>370.61699999999996</v>
      </c>
      <c r="M214" s="85">
        <f>Table1[[#This Row],[Productivity]]*Table1[[#This Row],[Area]]</f>
        <v>27704.152063105474</v>
      </c>
      <c r="N214" s="62">
        <f t="shared" si="18"/>
        <v>5768.0044595385598</v>
      </c>
      <c r="O214" s="62"/>
      <c r="AX214" t="s">
        <v>434</v>
      </c>
      <c r="BD214" t="s">
        <v>383</v>
      </c>
      <c r="BG214">
        <v>4400</v>
      </c>
      <c r="BH214">
        <f t="shared" si="19"/>
        <v>97</v>
      </c>
      <c r="BI214">
        <v>11</v>
      </c>
      <c r="BJ214">
        <v>6</v>
      </c>
      <c r="BK214" t="s">
        <v>166</v>
      </c>
      <c r="BL214">
        <v>309</v>
      </c>
      <c r="BM214">
        <v>18</v>
      </c>
      <c r="BN214" s="96">
        <f t="shared" si="20"/>
        <v>7</v>
      </c>
      <c r="BO214">
        <v>64.674981514099997</v>
      </c>
    </row>
    <row r="215" spans="1:67" x14ac:dyDescent="0.25">
      <c r="A215">
        <v>4371</v>
      </c>
      <c r="B215">
        <v>97</v>
      </c>
      <c r="C215">
        <v>10</v>
      </c>
      <c r="D215">
        <v>6</v>
      </c>
      <c r="E215" t="s">
        <v>92</v>
      </c>
      <c r="F215">
        <v>308</v>
      </c>
      <c r="G215">
        <v>17</v>
      </c>
      <c r="H215">
        <v>7</v>
      </c>
      <c r="I215">
        <v>35.4399535197986</v>
      </c>
      <c r="J215" t="str">
        <f t="shared" si="17"/>
        <v>cl2-7</v>
      </c>
      <c r="K215" s="85">
        <f>IF(E215="ina",0,VLOOKUP(J215,Densities!$N$3:$V$29,9,0))</f>
        <v>0.2661</v>
      </c>
      <c r="L215" s="85">
        <f>VLOOKUP(J215,productionTab!$A$2:$H$55,8,0)</f>
        <v>337.05049999999994</v>
      </c>
      <c r="M215" s="85">
        <f>Table1[[#This Row],[Productivity]]*Table1[[#This Row],[Area]]</f>
        <v>11945.054053824875</v>
      </c>
      <c r="N215" s="62">
        <f t="shared" si="18"/>
        <v>3178.5788837227992</v>
      </c>
      <c r="O215" s="62"/>
    </row>
    <row r="216" spans="1:67" x14ac:dyDescent="0.25">
      <c r="A216">
        <v>4371</v>
      </c>
      <c r="B216">
        <v>97</v>
      </c>
      <c r="C216">
        <v>11</v>
      </c>
      <c r="D216">
        <v>6</v>
      </c>
      <c r="E216" t="s">
        <v>90</v>
      </c>
      <c r="F216">
        <v>307</v>
      </c>
      <c r="G216">
        <v>18</v>
      </c>
      <c r="H216">
        <v>7</v>
      </c>
      <c r="I216">
        <v>26.331877956832798</v>
      </c>
      <c r="J216" t="str">
        <f t="shared" si="17"/>
        <v>cl1-7</v>
      </c>
      <c r="K216" s="85">
        <f>IF(E216="ina",0,VLOOKUP(J216,Densities!$N$3:$V$29,9,0))</f>
        <v>0.32220000000000004</v>
      </c>
      <c r="L216" s="85">
        <f>VLOOKUP(J216,productionTab!$A$2:$H$55,8,0)</f>
        <v>299.48050000000001</v>
      </c>
      <c r="M216" s="85">
        <f>Table1[[#This Row],[Productivity]]*Table1[[#This Row],[Area]]</f>
        <v>7885.883976451265</v>
      </c>
      <c r="N216" s="62">
        <f t="shared" si="18"/>
        <v>2540.8318172125978</v>
      </c>
      <c r="O216" s="62"/>
    </row>
    <row r="217" spans="1:67" x14ac:dyDescent="0.25">
      <c r="A217">
        <v>4371</v>
      </c>
      <c r="B217">
        <v>99</v>
      </c>
      <c r="C217">
        <v>10</v>
      </c>
      <c r="D217">
        <v>6</v>
      </c>
      <c r="E217" t="s">
        <v>92</v>
      </c>
      <c r="F217">
        <v>314</v>
      </c>
      <c r="G217">
        <v>17</v>
      </c>
      <c r="H217">
        <v>7</v>
      </c>
      <c r="I217">
        <v>190.21473972978399</v>
      </c>
      <c r="J217" t="str">
        <f t="shared" si="17"/>
        <v>cl2-7</v>
      </c>
      <c r="K217" s="85">
        <f>IF(E217="ina",0,VLOOKUP(J217,Densities!$N$3:$V$29,9,0))</f>
        <v>0.2661</v>
      </c>
      <c r="L217" s="85">
        <f>VLOOKUP(J217,productionTab!$A$2:$H$55,8,0)</f>
        <v>337.05049999999994</v>
      </c>
      <c r="M217" s="85">
        <f>Table1[[#This Row],[Productivity]]*Table1[[#This Row],[Area]]</f>
        <v>64111.973133293548</v>
      </c>
      <c r="N217" s="62">
        <f t="shared" si="18"/>
        <v>17060.196050769413</v>
      </c>
      <c r="O217" s="62"/>
    </row>
    <row r="218" spans="1:67" x14ac:dyDescent="0.25">
      <c r="A218">
        <v>4371</v>
      </c>
      <c r="B218">
        <v>99</v>
      </c>
      <c r="C218">
        <v>11</v>
      </c>
      <c r="D218">
        <v>6</v>
      </c>
      <c r="E218" t="s">
        <v>90</v>
      </c>
      <c r="F218">
        <v>313</v>
      </c>
      <c r="G218">
        <v>18</v>
      </c>
      <c r="H218">
        <v>7</v>
      </c>
      <c r="I218">
        <v>414.80266422886098</v>
      </c>
      <c r="J218" t="str">
        <f t="shared" si="17"/>
        <v>cl1-7</v>
      </c>
      <c r="K218" s="85">
        <f>IF(E218="ina",0,VLOOKUP(J218,Densities!$N$3:$V$29,9,0))</f>
        <v>0.32220000000000004</v>
      </c>
      <c r="L218" s="85">
        <f>VLOOKUP(J218,productionTab!$A$2:$H$55,8,0)</f>
        <v>299.48050000000001</v>
      </c>
      <c r="M218" s="85">
        <f>Table1[[#This Row],[Productivity]]*Table1[[#This Row],[Area]]</f>
        <v>124225.30928459141</v>
      </c>
      <c r="N218" s="62">
        <f t="shared" si="18"/>
        <v>40025.394651495357</v>
      </c>
      <c r="O218" s="62"/>
    </row>
    <row r="219" spans="1:67" x14ac:dyDescent="0.25">
      <c r="A219">
        <v>4371</v>
      </c>
      <c r="B219">
        <v>99</v>
      </c>
      <c r="C219">
        <v>12</v>
      </c>
      <c r="D219">
        <v>7</v>
      </c>
      <c r="E219" t="s">
        <v>90</v>
      </c>
      <c r="F219">
        <v>313</v>
      </c>
      <c r="G219">
        <v>19</v>
      </c>
      <c r="H219">
        <v>7</v>
      </c>
      <c r="I219">
        <v>259.80051755161401</v>
      </c>
      <c r="J219" t="str">
        <f t="shared" si="17"/>
        <v>cl1-7</v>
      </c>
      <c r="K219" s="85">
        <f>IF(E219="ina",0,VLOOKUP(J219,Densities!$N$3:$V$29,9,0))</f>
        <v>0.32220000000000004</v>
      </c>
      <c r="L219" s="85">
        <f>VLOOKUP(J219,productionTab!$A$2:$H$55,8,0)</f>
        <v>299.48050000000001</v>
      </c>
      <c r="M219" s="85">
        <f>Table1[[#This Row],[Productivity]]*Table1[[#This Row],[Area]]</f>
        <v>77805.188896616135</v>
      </c>
      <c r="N219" s="62">
        <f t="shared" si="18"/>
        <v>25068.831862489726</v>
      </c>
      <c r="O219" s="62"/>
    </row>
    <row r="220" spans="1:67" x14ac:dyDescent="0.25">
      <c r="A220">
        <v>4373</v>
      </c>
      <c r="B220">
        <v>0</v>
      </c>
      <c r="C220">
        <v>0</v>
      </c>
      <c r="D220">
        <v>0</v>
      </c>
      <c r="E220" t="s">
        <v>91</v>
      </c>
      <c r="F220">
        <v>1</v>
      </c>
      <c r="G220">
        <v>0</v>
      </c>
      <c r="H220">
        <v>1</v>
      </c>
      <c r="I220">
        <v>500</v>
      </c>
      <c r="J220" t="str">
        <f t="shared" si="17"/>
        <v>ina-1</v>
      </c>
      <c r="K220" s="85">
        <f>IF(E220="ina",0,VLOOKUP(J220,Densities!$N$3:$V$29,9,0))</f>
        <v>0</v>
      </c>
      <c r="L220" s="85">
        <f>VLOOKUP(J220,productionTab!$A$2:$H$55,8,0)</f>
        <v>10.676</v>
      </c>
      <c r="M220" s="85">
        <f>Table1[[#This Row],[Productivity]]*Table1[[#This Row],[Area]]</f>
        <v>5338</v>
      </c>
      <c r="N220" s="62">
        <f t="shared" si="18"/>
        <v>0</v>
      </c>
      <c r="O220" s="62"/>
    </row>
    <row r="221" spans="1:67" x14ac:dyDescent="0.25">
      <c r="A221">
        <v>4373</v>
      </c>
      <c r="B221">
        <v>0</v>
      </c>
      <c r="C221">
        <v>0</v>
      </c>
      <c r="D221">
        <v>0</v>
      </c>
      <c r="E221" t="s">
        <v>91</v>
      </c>
      <c r="F221">
        <v>10</v>
      </c>
      <c r="G221">
        <v>0</v>
      </c>
      <c r="H221">
        <v>4</v>
      </c>
      <c r="I221">
        <v>1400</v>
      </c>
      <c r="J221" t="str">
        <f t="shared" si="17"/>
        <v>ina-4</v>
      </c>
      <c r="K221" s="85">
        <f>IF(E221="ina",0,VLOOKUP(J221,Densities!$N$3:$V$29,9,0))</f>
        <v>0</v>
      </c>
      <c r="L221" s="85">
        <f>VLOOKUP(J221,productionTab!$A$2:$H$55,8,0)</f>
        <v>144.3725</v>
      </c>
      <c r="M221" s="85">
        <f>Table1[[#This Row],[Productivity]]*Table1[[#This Row],[Area]]</f>
        <v>202121.5</v>
      </c>
      <c r="N221" s="62">
        <f t="shared" si="18"/>
        <v>0</v>
      </c>
      <c r="O221" s="62"/>
    </row>
    <row r="222" spans="1:67" x14ac:dyDescent="0.25">
      <c r="A222">
        <v>4373</v>
      </c>
      <c r="B222">
        <v>0</v>
      </c>
      <c r="C222">
        <v>0</v>
      </c>
      <c r="D222">
        <v>0</v>
      </c>
      <c r="E222" t="s">
        <v>91</v>
      </c>
      <c r="F222">
        <v>11</v>
      </c>
      <c r="G222">
        <v>0</v>
      </c>
      <c r="H222">
        <v>5</v>
      </c>
      <c r="I222">
        <v>750</v>
      </c>
      <c r="J222" t="str">
        <f t="shared" si="17"/>
        <v>ina-5</v>
      </c>
      <c r="K222" s="85">
        <f>IF(E222="ina",0,VLOOKUP(J222,Densities!$N$3:$V$29,9,0))</f>
        <v>0</v>
      </c>
      <c r="L222" s="85">
        <f>VLOOKUP(J222,productionTab!$A$2:$H$55,8,0)</f>
        <v>208.28399999999999</v>
      </c>
      <c r="M222" s="85">
        <f>Table1[[#This Row],[Productivity]]*Table1[[#This Row],[Area]]</f>
        <v>156213</v>
      </c>
      <c r="N222" s="62">
        <f t="shared" si="18"/>
        <v>0</v>
      </c>
      <c r="O222" s="62"/>
    </row>
    <row r="223" spans="1:67" x14ac:dyDescent="0.25">
      <c r="A223">
        <v>4373</v>
      </c>
      <c r="B223">
        <v>0</v>
      </c>
      <c r="C223">
        <v>0</v>
      </c>
      <c r="D223">
        <v>0</v>
      </c>
      <c r="E223" t="s">
        <v>91</v>
      </c>
      <c r="F223">
        <v>12</v>
      </c>
      <c r="G223">
        <v>0</v>
      </c>
      <c r="H223">
        <v>6</v>
      </c>
      <c r="I223">
        <v>650</v>
      </c>
      <c r="J223" t="str">
        <f t="shared" si="17"/>
        <v>ina-6</v>
      </c>
      <c r="K223" s="85">
        <f>IF(E223="ina",0,VLOOKUP(J223,Densities!$N$3:$V$29,9,0))</f>
        <v>0</v>
      </c>
      <c r="L223" s="85">
        <f>VLOOKUP(J223,productionTab!$A$2:$H$55,8,0)</f>
        <v>269.08449999999999</v>
      </c>
      <c r="M223" s="85">
        <f>Table1[[#This Row],[Productivity]]*Table1[[#This Row],[Area]]</f>
        <v>174904.92499999999</v>
      </c>
      <c r="N223" s="62">
        <f t="shared" si="18"/>
        <v>0</v>
      </c>
      <c r="O223" s="62"/>
    </row>
    <row r="224" spans="1:67" x14ac:dyDescent="0.25">
      <c r="A224">
        <v>4373</v>
      </c>
      <c r="B224">
        <v>0</v>
      </c>
      <c r="C224">
        <v>0</v>
      </c>
      <c r="D224">
        <v>0</v>
      </c>
      <c r="E224" t="s">
        <v>91</v>
      </c>
      <c r="F224">
        <v>13</v>
      </c>
      <c r="G224">
        <v>0</v>
      </c>
      <c r="H224">
        <v>1</v>
      </c>
      <c r="I224">
        <v>2200</v>
      </c>
      <c r="J224" t="str">
        <f t="shared" si="17"/>
        <v>ina-1</v>
      </c>
      <c r="K224" s="85">
        <f>IF(E224="ina",0,VLOOKUP(J224,Densities!$N$3:$V$29,9,0))</f>
        <v>0</v>
      </c>
      <c r="L224" s="85">
        <f>VLOOKUP(J224,productionTab!$A$2:$H$55,8,0)</f>
        <v>10.676</v>
      </c>
      <c r="M224" s="85">
        <f>Table1[[#This Row],[Productivity]]*Table1[[#This Row],[Area]]</f>
        <v>23487.200000000001</v>
      </c>
      <c r="N224" s="62">
        <f t="shared" si="18"/>
        <v>0</v>
      </c>
      <c r="O224" s="62"/>
    </row>
    <row r="225" spans="1:15" x14ac:dyDescent="0.25">
      <c r="A225">
        <v>4373</v>
      </c>
      <c r="B225">
        <v>0</v>
      </c>
      <c r="C225">
        <v>0</v>
      </c>
      <c r="D225">
        <v>0</v>
      </c>
      <c r="E225" t="s">
        <v>91</v>
      </c>
      <c r="F225">
        <v>14</v>
      </c>
      <c r="G225">
        <v>0</v>
      </c>
      <c r="H225">
        <v>2</v>
      </c>
      <c r="I225">
        <v>1900</v>
      </c>
      <c r="J225" t="str">
        <f t="shared" si="17"/>
        <v>ina-2</v>
      </c>
      <c r="K225" s="85">
        <f>IF(E225="ina",0,VLOOKUP(J225,Densities!$N$3:$V$29,9,0))</f>
        <v>0</v>
      </c>
      <c r="L225" s="85">
        <f>VLOOKUP(J225,productionTab!$A$2:$H$55,8,0)</f>
        <v>35.334499999999998</v>
      </c>
      <c r="M225" s="85">
        <f>Table1[[#This Row],[Productivity]]*Table1[[#This Row],[Area]]</f>
        <v>67135.55</v>
      </c>
      <c r="N225" s="62">
        <f t="shared" si="18"/>
        <v>0</v>
      </c>
      <c r="O225" s="62"/>
    </row>
    <row r="226" spans="1:15" x14ac:dyDescent="0.25">
      <c r="A226">
        <v>4373</v>
      </c>
      <c r="B226">
        <v>0</v>
      </c>
      <c r="C226">
        <v>0</v>
      </c>
      <c r="D226">
        <v>0</v>
      </c>
      <c r="E226" t="s">
        <v>91</v>
      </c>
      <c r="F226">
        <v>15</v>
      </c>
      <c r="G226">
        <v>0</v>
      </c>
      <c r="H226">
        <v>3</v>
      </c>
      <c r="I226">
        <v>1900</v>
      </c>
      <c r="J226" t="str">
        <f t="shared" si="17"/>
        <v>ina-3</v>
      </c>
      <c r="K226" s="85">
        <f>IF(E226="ina",0,VLOOKUP(J226,Densities!$N$3:$V$29,9,0))</f>
        <v>0</v>
      </c>
      <c r="L226" s="85">
        <f>VLOOKUP(J226,productionTab!$A$2:$H$55,8,0)</f>
        <v>75.114500000000007</v>
      </c>
      <c r="M226" s="85">
        <f>Table1[[#This Row],[Productivity]]*Table1[[#This Row],[Area]]</f>
        <v>142717.55000000002</v>
      </c>
      <c r="N226" s="62">
        <f t="shared" si="18"/>
        <v>0</v>
      </c>
      <c r="O226" s="62"/>
    </row>
    <row r="227" spans="1:15" x14ac:dyDescent="0.25">
      <c r="A227">
        <v>4373</v>
      </c>
      <c r="B227">
        <v>0</v>
      </c>
      <c r="C227">
        <v>0</v>
      </c>
      <c r="D227">
        <v>0</v>
      </c>
      <c r="E227" t="s">
        <v>91</v>
      </c>
      <c r="F227">
        <v>16</v>
      </c>
      <c r="G227">
        <v>0</v>
      </c>
      <c r="H227">
        <v>4</v>
      </c>
      <c r="I227">
        <v>1800</v>
      </c>
      <c r="J227" t="str">
        <f t="shared" si="17"/>
        <v>ina-4</v>
      </c>
      <c r="K227" s="85">
        <f>IF(E227="ina",0,VLOOKUP(J227,Densities!$N$3:$V$29,9,0))</f>
        <v>0</v>
      </c>
      <c r="L227" s="85">
        <f>VLOOKUP(J227,productionTab!$A$2:$H$55,8,0)</f>
        <v>144.3725</v>
      </c>
      <c r="M227" s="85">
        <f>Table1[[#This Row],[Productivity]]*Table1[[#This Row],[Area]]</f>
        <v>259870.5</v>
      </c>
      <c r="N227" s="62">
        <f t="shared" si="18"/>
        <v>0</v>
      </c>
      <c r="O227" s="62"/>
    </row>
    <row r="228" spans="1:15" x14ac:dyDescent="0.25">
      <c r="A228">
        <v>4373</v>
      </c>
      <c r="B228">
        <v>0</v>
      </c>
      <c r="C228">
        <v>0</v>
      </c>
      <c r="D228">
        <v>0</v>
      </c>
      <c r="E228" t="s">
        <v>91</v>
      </c>
      <c r="F228">
        <v>17</v>
      </c>
      <c r="G228">
        <v>0</v>
      </c>
      <c r="H228">
        <v>5</v>
      </c>
      <c r="I228">
        <v>900</v>
      </c>
      <c r="J228" t="str">
        <f t="shared" si="17"/>
        <v>ina-5</v>
      </c>
      <c r="K228" s="85">
        <f>IF(E228="ina",0,VLOOKUP(J228,Densities!$N$3:$V$29,9,0))</f>
        <v>0</v>
      </c>
      <c r="L228" s="85">
        <f>VLOOKUP(J228,productionTab!$A$2:$H$55,8,0)</f>
        <v>208.28399999999999</v>
      </c>
      <c r="M228" s="85">
        <f>Table1[[#This Row],[Productivity]]*Table1[[#This Row],[Area]]</f>
        <v>187455.6</v>
      </c>
      <c r="N228" s="62">
        <f t="shared" si="18"/>
        <v>0</v>
      </c>
      <c r="O228" s="62"/>
    </row>
    <row r="229" spans="1:15" x14ac:dyDescent="0.25">
      <c r="A229">
        <v>4373</v>
      </c>
      <c r="B229">
        <v>0</v>
      </c>
      <c r="C229">
        <v>0</v>
      </c>
      <c r="D229">
        <v>0</v>
      </c>
      <c r="E229" t="s">
        <v>91</v>
      </c>
      <c r="F229">
        <v>18</v>
      </c>
      <c r="G229">
        <v>0</v>
      </c>
      <c r="H229">
        <v>6</v>
      </c>
      <c r="I229">
        <v>800</v>
      </c>
      <c r="J229" t="str">
        <f t="shared" si="17"/>
        <v>ina-6</v>
      </c>
      <c r="K229" s="85">
        <f>IF(E229="ina",0,VLOOKUP(J229,Densities!$N$3:$V$29,9,0))</f>
        <v>0</v>
      </c>
      <c r="L229" s="85">
        <f>VLOOKUP(J229,productionTab!$A$2:$H$55,8,0)</f>
        <v>269.08449999999999</v>
      </c>
      <c r="M229" s="85">
        <f>Table1[[#This Row],[Productivity]]*Table1[[#This Row],[Area]]</f>
        <v>215267.6</v>
      </c>
      <c r="N229" s="62">
        <f t="shared" si="18"/>
        <v>0</v>
      </c>
      <c r="O229" s="62"/>
    </row>
    <row r="230" spans="1:15" x14ac:dyDescent="0.25">
      <c r="A230">
        <v>4373</v>
      </c>
      <c r="B230">
        <v>0</v>
      </c>
      <c r="C230">
        <v>0</v>
      </c>
      <c r="D230">
        <v>0</v>
      </c>
      <c r="E230" t="s">
        <v>91</v>
      </c>
      <c r="F230">
        <v>2</v>
      </c>
      <c r="G230">
        <v>0</v>
      </c>
      <c r="H230">
        <v>2</v>
      </c>
      <c r="I230">
        <v>1000</v>
      </c>
      <c r="J230" t="str">
        <f t="shared" si="17"/>
        <v>ina-2</v>
      </c>
      <c r="K230" s="85">
        <f>IF(E230="ina",0,VLOOKUP(J230,Densities!$N$3:$V$29,9,0))</f>
        <v>0</v>
      </c>
      <c r="L230" s="85">
        <f>VLOOKUP(J230,productionTab!$A$2:$H$55,8,0)</f>
        <v>35.334499999999998</v>
      </c>
      <c r="M230" s="85">
        <f>Table1[[#This Row],[Productivity]]*Table1[[#This Row],[Area]]</f>
        <v>35334.5</v>
      </c>
      <c r="N230" s="62">
        <f t="shared" si="18"/>
        <v>0</v>
      </c>
      <c r="O230" s="62"/>
    </row>
    <row r="231" spans="1:15" x14ac:dyDescent="0.25">
      <c r="A231">
        <v>4373</v>
      </c>
      <c r="B231">
        <v>0</v>
      </c>
      <c r="C231">
        <v>0</v>
      </c>
      <c r="D231">
        <v>0</v>
      </c>
      <c r="E231" t="s">
        <v>91</v>
      </c>
      <c r="F231">
        <v>3</v>
      </c>
      <c r="G231">
        <v>0</v>
      </c>
      <c r="H231">
        <v>3</v>
      </c>
      <c r="I231">
        <v>1100</v>
      </c>
      <c r="J231" t="str">
        <f t="shared" si="17"/>
        <v>ina-3</v>
      </c>
      <c r="K231" s="85">
        <f>IF(E231="ina",0,VLOOKUP(J231,Densities!$N$3:$V$29,9,0))</f>
        <v>0</v>
      </c>
      <c r="L231" s="85">
        <f>VLOOKUP(J231,productionTab!$A$2:$H$55,8,0)</f>
        <v>75.114500000000007</v>
      </c>
      <c r="M231" s="85">
        <f>Table1[[#This Row],[Productivity]]*Table1[[#This Row],[Area]]</f>
        <v>82625.950000000012</v>
      </c>
      <c r="N231" s="62">
        <f t="shared" si="18"/>
        <v>0</v>
      </c>
      <c r="O231" s="62"/>
    </row>
    <row r="232" spans="1:15" x14ac:dyDescent="0.25">
      <c r="A232">
        <v>4373</v>
      </c>
      <c r="B232">
        <v>0</v>
      </c>
      <c r="C232">
        <v>0</v>
      </c>
      <c r="D232">
        <v>0</v>
      </c>
      <c r="E232" t="s">
        <v>91</v>
      </c>
      <c r="F232">
        <v>4</v>
      </c>
      <c r="G232">
        <v>0</v>
      </c>
      <c r="H232">
        <v>4</v>
      </c>
      <c r="I232">
        <v>1000</v>
      </c>
      <c r="J232" t="str">
        <f t="shared" si="17"/>
        <v>ina-4</v>
      </c>
      <c r="K232" s="85">
        <f>IF(E232="ina",0,VLOOKUP(J232,Densities!$N$3:$V$29,9,0))</f>
        <v>0</v>
      </c>
      <c r="L232" s="85">
        <f>VLOOKUP(J232,productionTab!$A$2:$H$55,8,0)</f>
        <v>144.3725</v>
      </c>
      <c r="M232" s="85">
        <f>Table1[[#This Row],[Productivity]]*Table1[[#This Row],[Area]]</f>
        <v>144372.5</v>
      </c>
      <c r="N232" s="62">
        <f t="shared" si="18"/>
        <v>0</v>
      </c>
      <c r="O232" s="62"/>
    </row>
    <row r="233" spans="1:15" x14ac:dyDescent="0.25">
      <c r="A233">
        <v>4373</v>
      </c>
      <c r="B233">
        <v>0</v>
      </c>
      <c r="C233">
        <v>0</v>
      </c>
      <c r="D233">
        <v>0</v>
      </c>
      <c r="E233" t="s">
        <v>91</v>
      </c>
      <c r="F233">
        <v>5</v>
      </c>
      <c r="G233">
        <v>0</v>
      </c>
      <c r="H233">
        <v>5</v>
      </c>
      <c r="I233">
        <v>500</v>
      </c>
      <c r="J233" t="str">
        <f t="shared" si="17"/>
        <v>ina-5</v>
      </c>
      <c r="K233" s="85">
        <f>IF(E233="ina",0,VLOOKUP(J233,Densities!$N$3:$V$29,9,0))</f>
        <v>0</v>
      </c>
      <c r="L233" s="85">
        <f>VLOOKUP(J233,productionTab!$A$2:$H$55,8,0)</f>
        <v>208.28399999999999</v>
      </c>
      <c r="M233" s="85">
        <f>Table1[[#This Row],[Productivity]]*Table1[[#This Row],[Area]]</f>
        <v>104142</v>
      </c>
      <c r="N233" s="62">
        <f t="shared" si="18"/>
        <v>0</v>
      </c>
      <c r="O233" s="62"/>
    </row>
    <row r="234" spans="1:15" x14ac:dyDescent="0.25">
      <c r="A234">
        <v>4373</v>
      </c>
      <c r="B234">
        <v>0</v>
      </c>
      <c r="C234">
        <v>0</v>
      </c>
      <c r="D234">
        <v>0</v>
      </c>
      <c r="E234" t="s">
        <v>91</v>
      </c>
      <c r="F234">
        <v>6</v>
      </c>
      <c r="G234">
        <v>0</v>
      </c>
      <c r="H234">
        <v>6</v>
      </c>
      <c r="I234">
        <v>800</v>
      </c>
      <c r="J234" t="str">
        <f t="shared" si="17"/>
        <v>ina-6</v>
      </c>
      <c r="K234" s="85">
        <f>IF(E234="ina",0,VLOOKUP(J234,Densities!$N$3:$V$29,9,0))</f>
        <v>0</v>
      </c>
      <c r="L234" s="85">
        <f>VLOOKUP(J234,productionTab!$A$2:$H$55,8,0)</f>
        <v>269.08449999999999</v>
      </c>
      <c r="M234" s="85">
        <f>Table1[[#This Row],[Productivity]]*Table1[[#This Row],[Area]]</f>
        <v>215267.6</v>
      </c>
      <c r="N234" s="62">
        <f t="shared" si="18"/>
        <v>0</v>
      </c>
      <c r="O234" s="62"/>
    </row>
    <row r="235" spans="1:15" x14ac:dyDescent="0.25">
      <c r="A235">
        <v>4373</v>
      </c>
      <c r="B235">
        <v>0</v>
      </c>
      <c r="C235">
        <v>0</v>
      </c>
      <c r="D235">
        <v>0</v>
      </c>
      <c r="E235" t="s">
        <v>91</v>
      </c>
      <c r="F235">
        <v>7</v>
      </c>
      <c r="G235">
        <v>0</v>
      </c>
      <c r="H235">
        <v>1</v>
      </c>
      <c r="I235">
        <v>1200</v>
      </c>
      <c r="J235" t="str">
        <f t="shared" si="17"/>
        <v>ina-1</v>
      </c>
      <c r="K235" s="85">
        <f>IF(E235="ina",0,VLOOKUP(J235,Densities!$N$3:$V$29,9,0))</f>
        <v>0</v>
      </c>
      <c r="L235" s="85">
        <f>VLOOKUP(J235,productionTab!$A$2:$H$55,8,0)</f>
        <v>10.676</v>
      </c>
      <c r="M235" s="85">
        <f>Table1[[#This Row],[Productivity]]*Table1[[#This Row],[Area]]</f>
        <v>12811.2</v>
      </c>
      <c r="N235" s="62">
        <f t="shared" si="18"/>
        <v>0</v>
      </c>
      <c r="O235" s="62"/>
    </row>
    <row r="236" spans="1:15" x14ac:dyDescent="0.25">
      <c r="A236">
        <v>4373</v>
      </c>
      <c r="B236">
        <v>0</v>
      </c>
      <c r="C236">
        <v>0</v>
      </c>
      <c r="D236">
        <v>0</v>
      </c>
      <c r="E236" t="s">
        <v>91</v>
      </c>
      <c r="F236">
        <v>8</v>
      </c>
      <c r="G236">
        <v>0</v>
      </c>
      <c r="H236">
        <v>2</v>
      </c>
      <c r="I236">
        <v>1300</v>
      </c>
      <c r="J236" t="str">
        <f t="shared" si="17"/>
        <v>ina-2</v>
      </c>
      <c r="K236" s="85">
        <f>IF(E236="ina",0,VLOOKUP(J236,Densities!$N$3:$V$29,9,0))</f>
        <v>0</v>
      </c>
      <c r="L236" s="85">
        <f>VLOOKUP(J236,productionTab!$A$2:$H$55,8,0)</f>
        <v>35.334499999999998</v>
      </c>
      <c r="M236" s="85">
        <f>Table1[[#This Row],[Productivity]]*Table1[[#This Row],[Area]]</f>
        <v>45934.85</v>
      </c>
      <c r="N236" s="62">
        <f t="shared" si="18"/>
        <v>0</v>
      </c>
      <c r="O236" s="62"/>
    </row>
    <row r="237" spans="1:15" x14ac:dyDescent="0.25">
      <c r="A237">
        <v>4373</v>
      </c>
      <c r="B237">
        <v>0</v>
      </c>
      <c r="C237">
        <v>0</v>
      </c>
      <c r="D237">
        <v>0</v>
      </c>
      <c r="E237" t="s">
        <v>91</v>
      </c>
      <c r="F237">
        <v>9</v>
      </c>
      <c r="G237">
        <v>0</v>
      </c>
      <c r="H237">
        <v>3</v>
      </c>
      <c r="I237">
        <v>1700</v>
      </c>
      <c r="J237" t="str">
        <f t="shared" si="17"/>
        <v>ina-3</v>
      </c>
      <c r="K237" s="85">
        <f>IF(E237="ina",0,VLOOKUP(J237,Densities!$N$3:$V$29,9,0))</f>
        <v>0</v>
      </c>
      <c r="L237" s="85">
        <f>VLOOKUP(J237,productionTab!$A$2:$H$55,8,0)</f>
        <v>75.114500000000007</v>
      </c>
      <c r="M237" s="85">
        <f>Table1[[#This Row],[Productivity]]*Table1[[#This Row],[Area]]</f>
        <v>127694.65000000001</v>
      </c>
      <c r="N237" s="62">
        <f t="shared" si="18"/>
        <v>0</v>
      </c>
      <c r="O237" s="62"/>
    </row>
    <row r="238" spans="1:15" x14ac:dyDescent="0.25">
      <c r="A238">
        <v>4373</v>
      </c>
      <c r="B238">
        <v>1</v>
      </c>
      <c r="C238">
        <v>0</v>
      </c>
      <c r="D238">
        <v>1</v>
      </c>
      <c r="E238" t="s">
        <v>90</v>
      </c>
      <c r="F238">
        <v>19</v>
      </c>
      <c r="G238">
        <v>6</v>
      </c>
      <c r="H238">
        <v>7</v>
      </c>
      <c r="I238">
        <v>500</v>
      </c>
      <c r="J238" t="str">
        <f t="shared" si="17"/>
        <v>cl1-7</v>
      </c>
      <c r="K238" s="85">
        <f>IF(E238="ina",0,VLOOKUP(J238,Densities!$N$3:$V$29,9,0))</f>
        <v>0.32220000000000004</v>
      </c>
      <c r="L238" s="85">
        <f>VLOOKUP(J238,productionTab!$A$2:$H$55,8,0)</f>
        <v>299.48050000000001</v>
      </c>
      <c r="M238" s="85">
        <f>Table1[[#This Row],[Productivity]]*Table1[[#This Row],[Area]]</f>
        <v>149740.25</v>
      </c>
      <c r="N238" s="62">
        <f t="shared" si="18"/>
        <v>48246.308550000009</v>
      </c>
      <c r="O238" s="62"/>
    </row>
    <row r="239" spans="1:15" x14ac:dyDescent="0.25">
      <c r="A239">
        <v>4373</v>
      </c>
      <c r="B239">
        <v>10</v>
      </c>
      <c r="C239">
        <v>0</v>
      </c>
      <c r="D239">
        <v>4</v>
      </c>
      <c r="E239" t="s">
        <v>90</v>
      </c>
      <c r="F239">
        <v>46</v>
      </c>
      <c r="G239">
        <v>2</v>
      </c>
      <c r="H239">
        <v>6</v>
      </c>
      <c r="I239">
        <v>320.24977860972803</v>
      </c>
      <c r="J239" t="str">
        <f t="shared" si="17"/>
        <v>cl1-6</v>
      </c>
      <c r="K239" s="85">
        <f>IF(E239="ina",0,VLOOKUP(J239,Densities!$N$3:$V$29,9,0))</f>
        <v>0.31240000000000001</v>
      </c>
      <c r="L239" s="85">
        <f>VLOOKUP(J239,productionTab!$A$2:$H$55,8,0)</f>
        <v>269.08449999999999</v>
      </c>
      <c r="M239" s="85">
        <f>Table1[[#This Row],[Productivity]]*Table1[[#This Row],[Area]]</f>
        <v>86174.251552309361</v>
      </c>
      <c r="N239" s="62">
        <f t="shared" si="18"/>
        <v>26920.836184941443</v>
      </c>
      <c r="O239" s="62"/>
    </row>
    <row r="240" spans="1:15" x14ac:dyDescent="0.25">
      <c r="A240">
        <v>4373</v>
      </c>
      <c r="B240">
        <v>10</v>
      </c>
      <c r="C240">
        <v>0</v>
      </c>
      <c r="D240">
        <v>4</v>
      </c>
      <c r="E240" t="s">
        <v>92</v>
      </c>
      <c r="F240">
        <v>47</v>
      </c>
      <c r="G240">
        <v>2</v>
      </c>
      <c r="H240">
        <v>6</v>
      </c>
      <c r="I240">
        <v>834.30630234588705</v>
      </c>
      <c r="J240" t="str">
        <f t="shared" si="17"/>
        <v>cl2-6</v>
      </c>
      <c r="K240" s="85">
        <f>IF(E240="ina",0,VLOOKUP(J240,Densities!$N$3:$V$29,9,0))</f>
        <v>0.25569999999999998</v>
      </c>
      <c r="L240" s="85">
        <f>VLOOKUP(J240,productionTab!$A$2:$H$55,8,0)</f>
        <v>308.142</v>
      </c>
      <c r="M240" s="85">
        <f>Table1[[#This Row],[Productivity]]*Table1[[#This Row],[Area]]</f>
        <v>257084.81261746632</v>
      </c>
      <c r="N240" s="62">
        <f t="shared" si="18"/>
        <v>65736.586586286139</v>
      </c>
      <c r="O240" s="62"/>
    </row>
    <row r="241" spans="1:15" x14ac:dyDescent="0.25">
      <c r="A241">
        <v>4373</v>
      </c>
      <c r="B241">
        <v>10</v>
      </c>
      <c r="C241">
        <v>0</v>
      </c>
      <c r="D241">
        <v>4</v>
      </c>
      <c r="E241" t="s">
        <v>93</v>
      </c>
      <c r="F241">
        <v>48</v>
      </c>
      <c r="G241">
        <v>2</v>
      </c>
      <c r="H241">
        <v>6</v>
      </c>
      <c r="I241">
        <v>245.44391904438501</v>
      </c>
      <c r="J241" t="str">
        <f t="shared" si="17"/>
        <v>cl3-6</v>
      </c>
      <c r="K241" s="85">
        <f>IF(E241="ina",0,VLOOKUP(J241,Densities!$N$3:$V$29,9,0))</f>
        <v>0.19720000000000001</v>
      </c>
      <c r="L241" s="85">
        <f>VLOOKUP(J241,productionTab!$A$2:$H$55,8,0)</f>
        <v>338.52099999999996</v>
      </c>
      <c r="M241" s="85">
        <f>Table1[[#This Row],[Productivity]]*Table1[[#This Row],[Area]]</f>
        <v>83087.920918824253</v>
      </c>
      <c r="N241" s="62">
        <f t="shared" si="18"/>
        <v>16384.938005192143</v>
      </c>
      <c r="O241" s="62"/>
    </row>
    <row r="242" spans="1:15" x14ac:dyDescent="0.25">
      <c r="A242">
        <v>4373</v>
      </c>
      <c r="B242">
        <v>100</v>
      </c>
      <c r="C242">
        <v>9</v>
      </c>
      <c r="D242">
        <v>6</v>
      </c>
      <c r="E242" t="s">
        <v>92</v>
      </c>
      <c r="F242">
        <v>317</v>
      </c>
      <c r="G242">
        <v>16</v>
      </c>
      <c r="H242">
        <v>7</v>
      </c>
      <c r="I242">
        <v>146.39660319333001</v>
      </c>
      <c r="J242" t="str">
        <f t="shared" si="17"/>
        <v>cl2-7</v>
      </c>
      <c r="K242" s="85">
        <f>IF(E242="ina",0,VLOOKUP(J242,Densities!$N$3:$V$29,9,0))</f>
        <v>0.2661</v>
      </c>
      <c r="L242" s="85">
        <f>VLOOKUP(J242,productionTab!$A$2:$H$55,8,0)</f>
        <v>337.05049999999994</v>
      </c>
      <c r="M242" s="85">
        <f>Table1[[#This Row],[Productivity]]*Table1[[#This Row],[Area]]</f>
        <v>49343.048304613469</v>
      </c>
      <c r="N242" s="62">
        <f t="shared" si="18"/>
        <v>13130.185153857643</v>
      </c>
      <c r="O242" s="62"/>
    </row>
    <row r="243" spans="1:15" x14ac:dyDescent="0.25">
      <c r="A243">
        <v>4373</v>
      </c>
      <c r="B243">
        <v>101</v>
      </c>
      <c r="C243">
        <v>10</v>
      </c>
      <c r="D243">
        <v>6</v>
      </c>
      <c r="E243" t="s">
        <v>92</v>
      </c>
      <c r="F243">
        <v>320</v>
      </c>
      <c r="G243">
        <v>16</v>
      </c>
      <c r="H243">
        <v>6</v>
      </c>
      <c r="I243">
        <v>124.10927997357101</v>
      </c>
      <c r="J243" t="str">
        <f t="shared" si="17"/>
        <v>cl2-6</v>
      </c>
      <c r="K243" s="85">
        <f>IF(E243="ina",0,VLOOKUP(J243,Densities!$N$3:$V$29,9,0))</f>
        <v>0.25569999999999998</v>
      </c>
      <c r="L243" s="85">
        <f>VLOOKUP(J243,productionTab!$A$2:$H$55,8,0)</f>
        <v>308.142</v>
      </c>
      <c r="M243" s="85">
        <f>Table1[[#This Row],[Productivity]]*Table1[[#This Row],[Area]]</f>
        <v>38243.281749616115</v>
      </c>
      <c r="N243" s="62">
        <f t="shared" si="18"/>
        <v>9778.80714337684</v>
      </c>
      <c r="O243" s="62"/>
    </row>
    <row r="244" spans="1:15" x14ac:dyDescent="0.25">
      <c r="A244">
        <v>4373</v>
      </c>
      <c r="B244">
        <v>101</v>
      </c>
      <c r="C244">
        <v>9</v>
      </c>
      <c r="D244">
        <v>6</v>
      </c>
      <c r="E244" t="s">
        <v>93</v>
      </c>
      <c r="F244">
        <v>321</v>
      </c>
      <c r="G244">
        <v>16</v>
      </c>
      <c r="H244">
        <v>7</v>
      </c>
      <c r="I244">
        <v>190.78736886363799</v>
      </c>
      <c r="J244" t="str">
        <f t="shared" si="17"/>
        <v>cl3-7</v>
      </c>
      <c r="K244" s="85">
        <f>IF(E244="ina",0,VLOOKUP(J244,Densities!$N$3:$V$29,9,0))</f>
        <v>0.2082</v>
      </c>
      <c r="L244" s="85">
        <f>VLOOKUP(J244,productionTab!$A$2:$H$55,8,0)</f>
        <v>370.61699999999996</v>
      </c>
      <c r="M244" s="85">
        <f>Table1[[#This Row],[Productivity]]*Table1[[#This Row],[Area]]</f>
        <v>70709.042286134922</v>
      </c>
      <c r="N244" s="62">
        <f t="shared" si="18"/>
        <v>14721.622603973288</v>
      </c>
      <c r="O244" s="62"/>
    </row>
    <row r="245" spans="1:15" x14ac:dyDescent="0.25">
      <c r="A245">
        <v>4373</v>
      </c>
      <c r="B245">
        <v>103</v>
      </c>
      <c r="C245">
        <v>8</v>
      </c>
      <c r="D245">
        <v>6</v>
      </c>
      <c r="E245" t="s">
        <v>90</v>
      </c>
      <c r="F245">
        <v>325</v>
      </c>
      <c r="G245">
        <v>14</v>
      </c>
      <c r="H245">
        <v>6</v>
      </c>
      <c r="I245">
        <v>31.153659102249101</v>
      </c>
      <c r="J245" t="str">
        <f t="shared" si="17"/>
        <v>cl1-6</v>
      </c>
      <c r="K245" s="85">
        <f>IF(E245="ina",0,VLOOKUP(J245,Densities!$N$3:$V$29,9,0))</f>
        <v>0.31240000000000001</v>
      </c>
      <c r="L245" s="85">
        <f>VLOOKUP(J245,productionTab!$A$2:$H$55,8,0)</f>
        <v>269.08449999999999</v>
      </c>
      <c r="M245" s="85">
        <f>Table1[[#This Row],[Productivity]]*Table1[[#This Row],[Area]]</f>
        <v>8382.9667826991481</v>
      </c>
      <c r="N245" s="62">
        <f t="shared" si="18"/>
        <v>2618.8388229152138</v>
      </c>
      <c r="O245" s="62"/>
    </row>
    <row r="246" spans="1:15" x14ac:dyDescent="0.25">
      <c r="A246">
        <v>4373</v>
      </c>
      <c r="B246">
        <v>103</v>
      </c>
      <c r="C246">
        <v>9</v>
      </c>
      <c r="D246">
        <v>6</v>
      </c>
      <c r="E246" t="s">
        <v>93</v>
      </c>
      <c r="F246">
        <v>327</v>
      </c>
      <c r="G246">
        <v>16</v>
      </c>
      <c r="H246">
        <v>7</v>
      </c>
      <c r="I246">
        <v>322.80511983244799</v>
      </c>
      <c r="J246" t="str">
        <f t="shared" si="17"/>
        <v>cl3-7</v>
      </c>
      <c r="K246" s="85">
        <f>IF(E246="ina",0,VLOOKUP(J246,Densities!$N$3:$V$29,9,0))</f>
        <v>0.2082</v>
      </c>
      <c r="L246" s="85">
        <f>VLOOKUP(J246,productionTab!$A$2:$H$55,8,0)</f>
        <v>370.61699999999996</v>
      </c>
      <c r="M246" s="85">
        <f>Table1[[#This Row],[Productivity]]*Table1[[#This Row],[Area]]</f>
        <v>119637.06509694236</v>
      </c>
      <c r="N246" s="62">
        <f t="shared" si="18"/>
        <v>24908.436953183398</v>
      </c>
      <c r="O246" s="62"/>
    </row>
    <row r="247" spans="1:15" x14ac:dyDescent="0.25">
      <c r="A247">
        <v>4373</v>
      </c>
      <c r="B247">
        <v>108</v>
      </c>
      <c r="C247">
        <v>10</v>
      </c>
      <c r="D247">
        <v>6</v>
      </c>
      <c r="E247" t="s">
        <v>90</v>
      </c>
      <c r="F247">
        <v>340</v>
      </c>
      <c r="G247">
        <v>17</v>
      </c>
      <c r="H247">
        <v>7</v>
      </c>
      <c r="I247">
        <v>184.74796903476701</v>
      </c>
      <c r="J247" t="str">
        <f t="shared" si="17"/>
        <v>cl1-7</v>
      </c>
      <c r="K247" s="85">
        <f>IF(E247="ina",0,VLOOKUP(J247,Densities!$N$3:$V$29,9,0))</f>
        <v>0.32220000000000004</v>
      </c>
      <c r="L247" s="85">
        <f>VLOOKUP(J247,productionTab!$A$2:$H$55,8,0)</f>
        <v>299.48050000000001</v>
      </c>
      <c r="M247" s="85">
        <f>Table1[[#This Row],[Productivity]]*Table1[[#This Row],[Area]]</f>
        <v>55328.414140516543</v>
      </c>
      <c r="N247" s="62">
        <f t="shared" si="18"/>
        <v>17826.815036074433</v>
      </c>
      <c r="O247" s="62"/>
    </row>
    <row r="248" spans="1:15" x14ac:dyDescent="0.25">
      <c r="A248">
        <v>4373</v>
      </c>
      <c r="B248">
        <v>109</v>
      </c>
      <c r="C248">
        <v>9</v>
      </c>
      <c r="D248">
        <v>6</v>
      </c>
      <c r="E248" t="s">
        <v>92</v>
      </c>
      <c r="F248">
        <v>344</v>
      </c>
      <c r="G248">
        <v>16</v>
      </c>
      <c r="H248">
        <v>7</v>
      </c>
      <c r="I248">
        <v>494.69616121518999</v>
      </c>
      <c r="J248" t="str">
        <f t="shared" si="17"/>
        <v>cl2-7</v>
      </c>
      <c r="K248" s="85">
        <f>IF(E248="ina",0,VLOOKUP(J248,Densities!$N$3:$V$29,9,0))</f>
        <v>0.2661</v>
      </c>
      <c r="L248" s="85">
        <f>VLOOKUP(J248,productionTab!$A$2:$H$55,8,0)</f>
        <v>337.05049999999994</v>
      </c>
      <c r="M248" s="85">
        <f>Table1[[#This Row],[Productivity]]*Table1[[#This Row],[Area]]</f>
        <v>166737.58848566035</v>
      </c>
      <c r="N248" s="62">
        <f t="shared" si="18"/>
        <v>44368.87229603422</v>
      </c>
      <c r="O248" s="62"/>
    </row>
    <row r="249" spans="1:15" x14ac:dyDescent="0.25">
      <c r="A249">
        <v>4373</v>
      </c>
      <c r="B249">
        <v>11</v>
      </c>
      <c r="C249">
        <v>0</v>
      </c>
      <c r="D249">
        <v>5</v>
      </c>
      <c r="E249" t="s">
        <v>90</v>
      </c>
      <c r="F249">
        <v>49</v>
      </c>
      <c r="G249">
        <v>1</v>
      </c>
      <c r="H249">
        <v>6</v>
      </c>
      <c r="I249">
        <v>750</v>
      </c>
      <c r="J249" t="str">
        <f t="shared" si="17"/>
        <v>cl1-6</v>
      </c>
      <c r="K249" s="85">
        <f>IF(E249="ina",0,VLOOKUP(J249,Densities!$N$3:$V$29,9,0))</f>
        <v>0.31240000000000001</v>
      </c>
      <c r="L249" s="85">
        <f>VLOOKUP(J249,productionTab!$A$2:$H$55,8,0)</f>
        <v>269.08449999999999</v>
      </c>
      <c r="M249" s="85">
        <f>Table1[[#This Row],[Productivity]]*Table1[[#This Row],[Area]]</f>
        <v>201813.375</v>
      </c>
      <c r="N249" s="62">
        <f t="shared" si="18"/>
        <v>63046.498350000002</v>
      </c>
      <c r="O249" s="62"/>
    </row>
    <row r="250" spans="1:15" x14ac:dyDescent="0.25">
      <c r="A250">
        <v>4373</v>
      </c>
      <c r="B250">
        <v>112</v>
      </c>
      <c r="C250">
        <v>8</v>
      </c>
      <c r="D250">
        <v>6</v>
      </c>
      <c r="E250" t="s">
        <v>92</v>
      </c>
      <c r="F250">
        <v>353</v>
      </c>
      <c r="G250">
        <v>14</v>
      </c>
      <c r="H250">
        <v>6</v>
      </c>
      <c r="I250">
        <v>5.3038387848131503</v>
      </c>
      <c r="J250" t="str">
        <f t="shared" si="17"/>
        <v>cl2-6</v>
      </c>
      <c r="K250" s="85">
        <f>IF(E250="ina",0,VLOOKUP(J250,Densities!$N$3:$V$29,9,0))</f>
        <v>0.25569999999999998</v>
      </c>
      <c r="L250" s="85">
        <f>VLOOKUP(J250,productionTab!$A$2:$H$55,8,0)</f>
        <v>308.142</v>
      </c>
      <c r="M250" s="85">
        <f>Table1[[#This Row],[Productivity]]*Table1[[#This Row],[Area]]</f>
        <v>1634.3354908298938</v>
      </c>
      <c r="N250" s="62">
        <f t="shared" si="18"/>
        <v>417.89958500520379</v>
      </c>
      <c r="O250" s="62"/>
    </row>
    <row r="251" spans="1:15" x14ac:dyDescent="0.25">
      <c r="A251">
        <v>4373</v>
      </c>
      <c r="B251">
        <v>119</v>
      </c>
      <c r="C251">
        <v>8</v>
      </c>
      <c r="D251">
        <v>6</v>
      </c>
      <c r="E251" t="s">
        <v>90</v>
      </c>
      <c r="F251">
        <v>373</v>
      </c>
      <c r="G251">
        <v>15</v>
      </c>
      <c r="H251">
        <v>7</v>
      </c>
      <c r="I251">
        <v>48.028623575981001</v>
      </c>
      <c r="J251" t="str">
        <f t="shared" si="17"/>
        <v>cl1-7</v>
      </c>
      <c r="K251" s="85">
        <f>IF(E251="ina",0,VLOOKUP(J251,Densities!$N$3:$V$29,9,0))</f>
        <v>0.32220000000000004</v>
      </c>
      <c r="L251" s="85">
        <f>VLOOKUP(J251,productionTab!$A$2:$H$55,8,0)</f>
        <v>299.48050000000001</v>
      </c>
      <c r="M251" s="85">
        <f>Table1[[#This Row],[Productivity]]*Table1[[#This Row],[Area]]</f>
        <v>14383.636202846579</v>
      </c>
      <c r="N251" s="62">
        <f t="shared" si="18"/>
        <v>4634.4075845571688</v>
      </c>
      <c r="O251" s="62"/>
    </row>
    <row r="252" spans="1:15" x14ac:dyDescent="0.25">
      <c r="A252">
        <v>4373</v>
      </c>
      <c r="B252">
        <v>119</v>
      </c>
      <c r="C252">
        <v>8</v>
      </c>
      <c r="D252">
        <v>6</v>
      </c>
      <c r="E252" t="s">
        <v>92</v>
      </c>
      <c r="F252">
        <v>374</v>
      </c>
      <c r="G252">
        <v>14</v>
      </c>
      <c r="H252">
        <v>6</v>
      </c>
      <c r="I252">
        <v>352.38118059029199</v>
      </c>
      <c r="J252" t="str">
        <f t="shared" si="17"/>
        <v>cl2-6</v>
      </c>
      <c r="K252" s="85">
        <f>IF(E252="ina",0,VLOOKUP(J252,Densities!$N$3:$V$29,9,0))</f>
        <v>0.25569999999999998</v>
      </c>
      <c r="L252" s="85">
        <f>VLOOKUP(J252,productionTab!$A$2:$H$55,8,0)</f>
        <v>308.142</v>
      </c>
      <c r="M252" s="85">
        <f>Table1[[#This Row],[Productivity]]*Table1[[#This Row],[Area]]</f>
        <v>108583.44174945375</v>
      </c>
      <c r="N252" s="62">
        <f t="shared" si="18"/>
        <v>27764.786055335324</v>
      </c>
      <c r="O252" s="62"/>
    </row>
    <row r="253" spans="1:15" x14ac:dyDescent="0.25">
      <c r="A253">
        <v>4373</v>
      </c>
      <c r="B253">
        <v>12</v>
      </c>
      <c r="C253">
        <v>0</v>
      </c>
      <c r="D253">
        <v>6</v>
      </c>
      <c r="E253" t="s">
        <v>90</v>
      </c>
      <c r="F253">
        <v>52</v>
      </c>
      <c r="G253">
        <v>1</v>
      </c>
      <c r="H253">
        <v>7</v>
      </c>
      <c r="I253">
        <v>283.27092192799302</v>
      </c>
      <c r="J253" t="str">
        <f t="shared" si="17"/>
        <v>cl1-7</v>
      </c>
      <c r="K253" s="85">
        <f>IF(E253="ina",0,VLOOKUP(J253,Densities!$N$3:$V$29,9,0))</f>
        <v>0.32220000000000004</v>
      </c>
      <c r="L253" s="85">
        <f>VLOOKUP(J253,productionTab!$A$2:$H$55,8,0)</f>
        <v>299.48050000000001</v>
      </c>
      <c r="M253" s="85">
        <f>Table1[[#This Row],[Productivity]]*Table1[[#This Row],[Area]]</f>
        <v>84834.117334456314</v>
      </c>
      <c r="N253" s="62">
        <f t="shared" si="18"/>
        <v>27333.552605161829</v>
      </c>
      <c r="O253" s="62"/>
    </row>
    <row r="254" spans="1:15" x14ac:dyDescent="0.25">
      <c r="A254">
        <v>4373</v>
      </c>
      <c r="B254">
        <v>12</v>
      </c>
      <c r="C254">
        <v>0</v>
      </c>
      <c r="D254">
        <v>6</v>
      </c>
      <c r="E254" t="s">
        <v>92</v>
      </c>
      <c r="F254">
        <v>53</v>
      </c>
      <c r="G254">
        <v>1</v>
      </c>
      <c r="H254">
        <v>7</v>
      </c>
      <c r="I254">
        <v>366.72907807200698</v>
      </c>
      <c r="J254" t="str">
        <f t="shared" si="17"/>
        <v>cl2-7</v>
      </c>
      <c r="K254" s="85">
        <f>IF(E254="ina",0,VLOOKUP(J254,Densities!$N$3:$V$29,9,0))</f>
        <v>0.2661</v>
      </c>
      <c r="L254" s="85">
        <f>VLOOKUP(J254,productionTab!$A$2:$H$55,8,0)</f>
        <v>337.05049999999994</v>
      </c>
      <c r="M254" s="85">
        <f>Table1[[#This Row],[Productivity]]*Table1[[#This Row],[Area]]</f>
        <v>123606.21912870897</v>
      </c>
      <c r="N254" s="62">
        <f t="shared" si="18"/>
        <v>32891.614910149459</v>
      </c>
      <c r="O254" s="62"/>
    </row>
    <row r="255" spans="1:15" x14ac:dyDescent="0.25">
      <c r="A255">
        <v>4373</v>
      </c>
      <c r="B255">
        <v>12</v>
      </c>
      <c r="C255">
        <v>0</v>
      </c>
      <c r="D255">
        <v>6</v>
      </c>
      <c r="E255" t="s">
        <v>93</v>
      </c>
      <c r="F255">
        <v>54</v>
      </c>
      <c r="G255">
        <v>1</v>
      </c>
      <c r="H255">
        <v>7</v>
      </c>
      <c r="I255" s="85">
        <v>6.6619071331584802E-14</v>
      </c>
      <c r="J255" t="str">
        <f t="shared" si="17"/>
        <v>cl3-7</v>
      </c>
      <c r="K255" s="85">
        <f>IF(E255="ina",0,VLOOKUP(J255,Densities!$N$3:$V$29,9,0))</f>
        <v>0.2082</v>
      </c>
      <c r="L255" s="85">
        <f>VLOOKUP(J255,productionTab!$A$2:$H$55,8,0)</f>
        <v>370.61699999999996</v>
      </c>
      <c r="M255" s="85">
        <f>Table1[[#This Row],[Productivity]]*Table1[[#This Row],[Area]]</f>
        <v>2.469016035969796E-11</v>
      </c>
      <c r="N255" s="62">
        <f t="shared" si="18"/>
        <v>5.1404913868891158E-12</v>
      </c>
      <c r="O255" s="62"/>
    </row>
    <row r="256" spans="1:15" x14ac:dyDescent="0.25">
      <c r="A256">
        <v>4373</v>
      </c>
      <c r="B256">
        <v>121</v>
      </c>
      <c r="C256">
        <v>7</v>
      </c>
      <c r="D256">
        <v>6</v>
      </c>
      <c r="E256" t="s">
        <v>90</v>
      </c>
      <c r="F256">
        <v>379</v>
      </c>
      <c r="G256">
        <v>13</v>
      </c>
      <c r="H256">
        <v>6</v>
      </c>
      <c r="I256">
        <v>152.59287453777301</v>
      </c>
      <c r="J256" t="str">
        <f t="shared" si="17"/>
        <v>cl1-6</v>
      </c>
      <c r="K256" s="85">
        <f>IF(E256="ina",0,VLOOKUP(J256,Densities!$N$3:$V$29,9,0))</f>
        <v>0.31240000000000001</v>
      </c>
      <c r="L256" s="85">
        <f>VLOOKUP(J256,productionTab!$A$2:$H$55,8,0)</f>
        <v>269.08449999999999</v>
      </c>
      <c r="M256" s="85">
        <f>Table1[[#This Row],[Productivity]]*Table1[[#This Row],[Area]]</f>
        <v>41060.377348559385</v>
      </c>
      <c r="N256" s="62">
        <f t="shared" si="18"/>
        <v>12827.261883689951</v>
      </c>
      <c r="O256" s="62"/>
    </row>
    <row r="257" spans="1:15" x14ac:dyDescent="0.25">
      <c r="A257">
        <v>4373</v>
      </c>
      <c r="B257">
        <v>121</v>
      </c>
      <c r="C257">
        <v>7</v>
      </c>
      <c r="D257">
        <v>6</v>
      </c>
      <c r="E257" t="s">
        <v>90</v>
      </c>
      <c r="F257">
        <v>379</v>
      </c>
      <c r="G257">
        <v>14</v>
      </c>
      <c r="H257">
        <v>7</v>
      </c>
      <c r="I257">
        <v>246.99732129595401</v>
      </c>
      <c r="J257" t="str">
        <f t="shared" si="17"/>
        <v>cl1-7</v>
      </c>
      <c r="K257" s="85">
        <f>IF(E257="ina",0,VLOOKUP(J257,Densities!$N$3:$V$29,9,0))</f>
        <v>0.32220000000000004</v>
      </c>
      <c r="L257" s="85">
        <f>VLOOKUP(J257,productionTab!$A$2:$H$55,8,0)</f>
        <v>299.48050000000001</v>
      </c>
      <c r="M257" s="85">
        <f>Table1[[#This Row],[Productivity]]*Table1[[#This Row],[Area]]</f>
        <v>73970.881280372952</v>
      </c>
      <c r="N257" s="62">
        <f t="shared" si="18"/>
        <v>23833.417948536171</v>
      </c>
      <c r="O257" s="62"/>
    </row>
    <row r="258" spans="1:15" x14ac:dyDescent="0.25">
      <c r="A258">
        <v>4373</v>
      </c>
      <c r="B258">
        <v>127</v>
      </c>
      <c r="C258">
        <v>11</v>
      </c>
      <c r="D258">
        <v>6</v>
      </c>
      <c r="E258" t="s">
        <v>90</v>
      </c>
      <c r="F258">
        <v>397</v>
      </c>
      <c r="G258">
        <v>18</v>
      </c>
      <c r="H258">
        <v>7</v>
      </c>
      <c r="I258">
        <v>25.592642747674098</v>
      </c>
      <c r="J258" t="str">
        <f t="shared" si="17"/>
        <v>cl1-7</v>
      </c>
      <c r="K258" s="85">
        <f>IF(E258="ina",0,VLOOKUP(J258,Densities!$N$3:$V$29,9,0))</f>
        <v>0.32220000000000004</v>
      </c>
      <c r="L258" s="85">
        <f>VLOOKUP(J258,productionTab!$A$2:$H$55,8,0)</f>
        <v>299.48050000000001</v>
      </c>
      <c r="M258" s="85">
        <f>Table1[[#This Row],[Productivity]]*Table1[[#This Row],[Area]]</f>
        <v>7664.4974463948129</v>
      </c>
      <c r="N258" s="62">
        <f t="shared" si="18"/>
        <v>2469.501077228409</v>
      </c>
      <c r="O258" s="62"/>
    </row>
    <row r="259" spans="1:15" x14ac:dyDescent="0.25">
      <c r="A259">
        <v>4373</v>
      </c>
      <c r="B259">
        <v>129</v>
      </c>
      <c r="C259">
        <v>12</v>
      </c>
      <c r="D259">
        <v>6</v>
      </c>
      <c r="E259" t="s">
        <v>90</v>
      </c>
      <c r="F259">
        <v>403</v>
      </c>
      <c r="G259">
        <v>18</v>
      </c>
      <c r="H259">
        <v>6</v>
      </c>
      <c r="I259">
        <v>11.477345107227601</v>
      </c>
      <c r="J259" t="str">
        <f t="shared" ref="J259:J322" si="21">E259&amp;"-"&amp;H259</f>
        <v>cl1-6</v>
      </c>
      <c r="K259" s="85">
        <f>IF(E259="ina",0,VLOOKUP(J259,Densities!$N$3:$V$29,9,0))</f>
        <v>0.31240000000000001</v>
      </c>
      <c r="L259" s="85">
        <f>VLOOKUP(J259,productionTab!$A$2:$H$55,8,0)</f>
        <v>269.08449999999999</v>
      </c>
      <c r="M259" s="85">
        <f>Table1[[#This Row],[Productivity]]*Table1[[#This Row],[Area]]</f>
        <v>3088.375669505785</v>
      </c>
      <c r="N259" s="62">
        <f t="shared" ref="N259:N322" si="22">L259*K259*I259</f>
        <v>964.80855915360735</v>
      </c>
      <c r="O259" s="62"/>
    </row>
    <row r="260" spans="1:15" x14ac:dyDescent="0.25">
      <c r="A260">
        <v>4373</v>
      </c>
      <c r="B260">
        <v>129</v>
      </c>
      <c r="C260">
        <v>12</v>
      </c>
      <c r="D260">
        <v>6</v>
      </c>
      <c r="E260" t="s">
        <v>90</v>
      </c>
      <c r="F260">
        <v>403</v>
      </c>
      <c r="G260">
        <v>19</v>
      </c>
      <c r="H260">
        <v>7</v>
      </c>
      <c r="I260">
        <v>595.59738538900899</v>
      </c>
      <c r="J260" t="str">
        <f t="shared" si="21"/>
        <v>cl1-7</v>
      </c>
      <c r="K260" s="85">
        <f>IF(E260="ina",0,VLOOKUP(J260,Densities!$N$3:$V$29,9,0))</f>
        <v>0.32220000000000004</v>
      </c>
      <c r="L260" s="85">
        <f>VLOOKUP(J260,productionTab!$A$2:$H$55,8,0)</f>
        <v>299.48050000000001</v>
      </c>
      <c r="M260" s="85">
        <f>Table1[[#This Row],[Productivity]]*Table1[[#This Row],[Area]]</f>
        <v>178369.80277499312</v>
      </c>
      <c r="N260" s="62">
        <f t="shared" si="22"/>
        <v>57470.750454102788</v>
      </c>
      <c r="O260" s="62"/>
    </row>
    <row r="261" spans="1:15" x14ac:dyDescent="0.25">
      <c r="A261">
        <v>4373</v>
      </c>
      <c r="B261">
        <v>13</v>
      </c>
      <c r="C261">
        <v>0</v>
      </c>
      <c r="D261">
        <v>1</v>
      </c>
      <c r="E261" t="s">
        <v>90</v>
      </c>
      <c r="F261">
        <v>55</v>
      </c>
      <c r="G261">
        <v>5</v>
      </c>
      <c r="H261">
        <v>6</v>
      </c>
      <c r="I261">
        <v>256.555680560464</v>
      </c>
      <c r="J261" t="str">
        <f t="shared" si="21"/>
        <v>cl1-6</v>
      </c>
      <c r="K261" s="85">
        <f>IF(E261="ina",0,VLOOKUP(J261,Densities!$N$3:$V$29,9,0))</f>
        <v>0.31240000000000001</v>
      </c>
      <c r="L261" s="85">
        <f>VLOOKUP(J261,productionTab!$A$2:$H$55,8,0)</f>
        <v>269.08449999999999</v>
      </c>
      <c r="M261" s="85">
        <f>Table1[[#This Row],[Productivity]]*Table1[[#This Row],[Area]]</f>
        <v>69035.157025772176</v>
      </c>
      <c r="N261" s="62">
        <f t="shared" si="22"/>
        <v>21566.583054851228</v>
      </c>
      <c r="O261" s="62"/>
    </row>
    <row r="262" spans="1:15" x14ac:dyDescent="0.25">
      <c r="A262">
        <v>4373</v>
      </c>
      <c r="B262">
        <v>13</v>
      </c>
      <c r="C262">
        <v>0</v>
      </c>
      <c r="D262">
        <v>1</v>
      </c>
      <c r="E262" t="s">
        <v>90</v>
      </c>
      <c r="F262">
        <v>55</v>
      </c>
      <c r="G262">
        <v>6</v>
      </c>
      <c r="H262">
        <v>7</v>
      </c>
      <c r="I262">
        <v>691.562998378835</v>
      </c>
      <c r="J262" t="str">
        <f t="shared" si="21"/>
        <v>cl1-7</v>
      </c>
      <c r="K262" s="85">
        <f>IF(E262="ina",0,VLOOKUP(J262,Densities!$N$3:$V$29,9,0))</f>
        <v>0.32220000000000004</v>
      </c>
      <c r="L262" s="85">
        <f>VLOOKUP(J262,productionTab!$A$2:$H$55,8,0)</f>
        <v>299.48050000000001</v>
      </c>
      <c r="M262" s="85">
        <f>Table1[[#This Row],[Productivity]]*Table1[[#This Row],[Area]]</f>
        <v>207109.63253599271</v>
      </c>
      <c r="N262" s="62">
        <f t="shared" si="22"/>
        <v>66730.723603096863</v>
      </c>
      <c r="O262" s="62"/>
    </row>
    <row r="263" spans="1:15" x14ac:dyDescent="0.25">
      <c r="A263">
        <v>4373</v>
      </c>
      <c r="B263">
        <v>13</v>
      </c>
      <c r="C263">
        <v>0</v>
      </c>
      <c r="D263">
        <v>1</v>
      </c>
      <c r="E263" t="s">
        <v>90</v>
      </c>
      <c r="F263">
        <v>55</v>
      </c>
      <c r="G263">
        <v>7</v>
      </c>
      <c r="H263">
        <v>8</v>
      </c>
      <c r="I263">
        <v>900.06414677520502</v>
      </c>
      <c r="J263" t="str">
        <f t="shared" si="21"/>
        <v>cl1-8</v>
      </c>
      <c r="K263" s="85">
        <f>IF(E263="ina",0,VLOOKUP(J263,Densities!$N$3:$V$29,9,0))</f>
        <v>0.33100000000000002</v>
      </c>
      <c r="L263" s="85">
        <f>VLOOKUP(J263,productionTab!$A$2:$H$55,8,0)</f>
        <v>314.67849999999999</v>
      </c>
      <c r="M263" s="85">
        <f>Table1[[#This Row],[Productivity]]*Table1[[#This Row],[Area]]</f>
        <v>283230.83561100136</v>
      </c>
      <c r="N263" s="62">
        <f t="shared" si="22"/>
        <v>93749.40658724145</v>
      </c>
      <c r="O263" s="62"/>
    </row>
    <row r="264" spans="1:15" x14ac:dyDescent="0.25">
      <c r="A264">
        <v>4373</v>
      </c>
      <c r="B264">
        <v>13</v>
      </c>
      <c r="C264">
        <v>0</v>
      </c>
      <c r="D264">
        <v>1</v>
      </c>
      <c r="E264" t="s">
        <v>92</v>
      </c>
      <c r="F264">
        <v>56</v>
      </c>
      <c r="G264">
        <v>6</v>
      </c>
      <c r="H264">
        <v>7</v>
      </c>
      <c r="I264">
        <v>351.81717428549598</v>
      </c>
      <c r="J264" t="str">
        <f t="shared" si="21"/>
        <v>cl2-7</v>
      </c>
      <c r="K264" s="85">
        <f>IF(E264="ina",0,VLOOKUP(J264,Densities!$N$3:$V$29,9,0))</f>
        <v>0.2661</v>
      </c>
      <c r="L264" s="85">
        <f>VLOOKUP(J264,productionTab!$A$2:$H$55,8,0)</f>
        <v>337.05049999999994</v>
      </c>
      <c r="M264" s="85">
        <f>Table1[[#This Row],[Productivity]]*Table1[[#This Row],[Area]]</f>
        <v>118580.15450151355</v>
      </c>
      <c r="N264" s="62">
        <f t="shared" si="22"/>
        <v>31554.179112852755</v>
      </c>
      <c r="O264" s="62"/>
    </row>
    <row r="265" spans="1:15" x14ac:dyDescent="0.25">
      <c r="A265">
        <v>4373</v>
      </c>
      <c r="B265">
        <v>130</v>
      </c>
      <c r="C265">
        <v>11</v>
      </c>
      <c r="D265">
        <v>6</v>
      </c>
      <c r="E265" t="s">
        <v>90</v>
      </c>
      <c r="F265">
        <v>406</v>
      </c>
      <c r="G265">
        <v>18</v>
      </c>
      <c r="H265">
        <v>7</v>
      </c>
      <c r="I265">
        <v>325.96956568776602</v>
      </c>
      <c r="J265" t="str">
        <f t="shared" si="21"/>
        <v>cl1-7</v>
      </c>
      <c r="K265" s="85">
        <f>IF(E265="ina",0,VLOOKUP(J265,Densities!$N$3:$V$29,9,0))</f>
        <v>0.32220000000000004</v>
      </c>
      <c r="L265" s="85">
        <f>VLOOKUP(J265,productionTab!$A$2:$H$55,8,0)</f>
        <v>299.48050000000001</v>
      </c>
      <c r="M265" s="85">
        <f>Table1[[#This Row],[Productivity]]*Table1[[#This Row],[Area]]</f>
        <v>97621.528516955019</v>
      </c>
      <c r="N265" s="62">
        <f t="shared" si="22"/>
        <v>31453.656488162909</v>
      </c>
      <c r="O265" s="62"/>
    </row>
    <row r="266" spans="1:15" x14ac:dyDescent="0.25">
      <c r="A266">
        <v>4373</v>
      </c>
      <c r="B266">
        <v>130</v>
      </c>
      <c r="C266">
        <v>12</v>
      </c>
      <c r="D266">
        <v>6</v>
      </c>
      <c r="E266" t="s">
        <v>90</v>
      </c>
      <c r="F266">
        <v>406</v>
      </c>
      <c r="G266">
        <v>19</v>
      </c>
      <c r="H266">
        <v>7</v>
      </c>
      <c r="I266">
        <v>219.490955047342</v>
      </c>
      <c r="J266" t="str">
        <f t="shared" si="21"/>
        <v>cl1-7</v>
      </c>
      <c r="K266" s="85">
        <f>IF(E266="ina",0,VLOOKUP(J266,Densities!$N$3:$V$29,9,0))</f>
        <v>0.32220000000000004</v>
      </c>
      <c r="L266" s="85">
        <f>VLOOKUP(J266,productionTab!$A$2:$H$55,8,0)</f>
        <v>299.48050000000001</v>
      </c>
      <c r="M266" s="85">
        <f>Table1[[#This Row],[Productivity]]*Table1[[#This Row],[Area]]</f>
        <v>65733.260963055509</v>
      </c>
      <c r="N266" s="62">
        <f t="shared" si="22"/>
        <v>21179.256682296487</v>
      </c>
      <c r="O266" s="62"/>
    </row>
    <row r="267" spans="1:15" x14ac:dyDescent="0.25">
      <c r="A267">
        <v>4373</v>
      </c>
      <c r="B267">
        <v>133</v>
      </c>
      <c r="C267">
        <v>12</v>
      </c>
      <c r="D267">
        <v>7</v>
      </c>
      <c r="E267" t="s">
        <v>90</v>
      </c>
      <c r="F267">
        <v>415</v>
      </c>
      <c r="G267">
        <v>18</v>
      </c>
      <c r="H267">
        <v>6</v>
      </c>
      <c r="I267">
        <v>21.872106020981299</v>
      </c>
      <c r="J267" t="str">
        <f t="shared" si="21"/>
        <v>cl1-6</v>
      </c>
      <c r="K267" s="85">
        <f>IF(E267="ina",0,VLOOKUP(J267,Densities!$N$3:$V$29,9,0))</f>
        <v>0.31240000000000001</v>
      </c>
      <c r="L267" s="85">
        <f>VLOOKUP(J267,productionTab!$A$2:$H$55,8,0)</f>
        <v>269.08449999999999</v>
      </c>
      <c r="M267" s="85">
        <f>Table1[[#This Row],[Productivity]]*Table1[[#This Row],[Area]]</f>
        <v>5885.4447126027426</v>
      </c>
      <c r="N267" s="62">
        <f t="shared" si="22"/>
        <v>1838.6129282170966</v>
      </c>
      <c r="O267" s="62"/>
    </row>
    <row r="268" spans="1:15" x14ac:dyDescent="0.25">
      <c r="A268">
        <v>4373</v>
      </c>
      <c r="B268">
        <v>136</v>
      </c>
      <c r="C268">
        <v>10</v>
      </c>
      <c r="D268">
        <v>6</v>
      </c>
      <c r="E268" t="s">
        <v>90</v>
      </c>
      <c r="F268">
        <v>424</v>
      </c>
      <c r="G268">
        <v>17</v>
      </c>
      <c r="H268">
        <v>7</v>
      </c>
      <c r="I268">
        <v>466.62080317785302</v>
      </c>
      <c r="J268" t="str">
        <f t="shared" si="21"/>
        <v>cl1-7</v>
      </c>
      <c r="K268" s="85">
        <f>IF(E268="ina",0,VLOOKUP(J268,Densities!$N$3:$V$29,9,0))</f>
        <v>0.32220000000000004</v>
      </c>
      <c r="L268" s="85">
        <f>VLOOKUP(J268,productionTab!$A$2:$H$55,8,0)</f>
        <v>299.48050000000001</v>
      </c>
      <c r="M268" s="85">
        <f>Table1[[#This Row],[Productivity]]*Table1[[#This Row],[Area]]</f>
        <v>139743.831446105</v>
      </c>
      <c r="N268" s="62">
        <f t="shared" si="22"/>
        <v>45025.462491935046</v>
      </c>
      <c r="O268" s="62"/>
    </row>
    <row r="269" spans="1:15" x14ac:dyDescent="0.25">
      <c r="A269">
        <v>4373</v>
      </c>
      <c r="B269">
        <v>136</v>
      </c>
      <c r="C269">
        <v>11</v>
      </c>
      <c r="D269">
        <v>6</v>
      </c>
      <c r="E269" t="s">
        <v>90</v>
      </c>
      <c r="F269">
        <v>424</v>
      </c>
      <c r="G269">
        <v>18</v>
      </c>
      <c r="H269">
        <v>7</v>
      </c>
      <c r="I269">
        <v>212.07798325255499</v>
      </c>
      <c r="J269" t="str">
        <f t="shared" si="21"/>
        <v>cl1-7</v>
      </c>
      <c r="K269" s="85">
        <f>IF(E269="ina",0,VLOOKUP(J269,Densities!$N$3:$V$29,9,0))</f>
        <v>0.32220000000000004</v>
      </c>
      <c r="L269" s="85">
        <f>VLOOKUP(J269,productionTab!$A$2:$H$55,8,0)</f>
        <v>299.48050000000001</v>
      </c>
      <c r="M269" s="85">
        <f>Table1[[#This Row],[Productivity]]*Table1[[#This Row],[Area]]</f>
        <v>63513.220463466794</v>
      </c>
      <c r="N269" s="62">
        <f t="shared" si="22"/>
        <v>20463.959633329006</v>
      </c>
      <c r="O269" s="62"/>
    </row>
    <row r="270" spans="1:15" x14ac:dyDescent="0.25">
      <c r="A270">
        <v>4373</v>
      </c>
      <c r="B270">
        <v>137</v>
      </c>
      <c r="C270">
        <v>11</v>
      </c>
      <c r="D270">
        <v>6</v>
      </c>
      <c r="E270" t="s">
        <v>93</v>
      </c>
      <c r="F270">
        <v>429</v>
      </c>
      <c r="G270">
        <v>17</v>
      </c>
      <c r="H270">
        <v>6</v>
      </c>
      <c r="I270">
        <v>296.75820024931301</v>
      </c>
      <c r="J270" t="str">
        <f t="shared" si="21"/>
        <v>cl3-6</v>
      </c>
      <c r="K270" s="85">
        <f>IF(E270="ina",0,VLOOKUP(J270,Densities!$N$3:$V$29,9,0))</f>
        <v>0.19720000000000001</v>
      </c>
      <c r="L270" s="85">
        <f>VLOOKUP(J270,productionTab!$A$2:$H$55,8,0)</f>
        <v>338.52099999999996</v>
      </c>
      <c r="M270" s="85">
        <f>Table1[[#This Row],[Productivity]]*Table1[[#This Row],[Area]]</f>
        <v>100458.88270659768</v>
      </c>
      <c r="N270" s="62">
        <f t="shared" si="22"/>
        <v>19810.491669741063</v>
      </c>
      <c r="O270" s="62"/>
    </row>
    <row r="271" spans="1:15" x14ac:dyDescent="0.25">
      <c r="A271">
        <v>4373</v>
      </c>
      <c r="B271">
        <v>137</v>
      </c>
      <c r="C271">
        <v>11</v>
      </c>
      <c r="D271">
        <v>7</v>
      </c>
      <c r="E271" t="s">
        <v>90</v>
      </c>
      <c r="F271">
        <v>427</v>
      </c>
      <c r="G271">
        <v>18</v>
      </c>
      <c r="H271">
        <v>7</v>
      </c>
      <c r="I271">
        <v>324.54301332028001</v>
      </c>
      <c r="J271" t="str">
        <f t="shared" si="21"/>
        <v>cl1-7</v>
      </c>
      <c r="K271" s="85">
        <f>IF(E271="ina",0,VLOOKUP(J271,Densities!$N$3:$V$29,9,0))</f>
        <v>0.32220000000000004</v>
      </c>
      <c r="L271" s="85">
        <f>VLOOKUP(J271,productionTab!$A$2:$H$55,8,0)</f>
        <v>299.48050000000001</v>
      </c>
      <c r="M271" s="85">
        <f>Table1[[#This Row],[Productivity]]*Table1[[#This Row],[Area]]</f>
        <v>97194.303900664119</v>
      </c>
      <c r="N271" s="62">
        <f t="shared" si="22"/>
        <v>31316.004716793985</v>
      </c>
      <c r="O271" s="62"/>
    </row>
    <row r="272" spans="1:15" x14ac:dyDescent="0.25">
      <c r="A272">
        <v>4373</v>
      </c>
      <c r="B272">
        <v>14</v>
      </c>
      <c r="C272">
        <v>0</v>
      </c>
      <c r="D272">
        <v>2</v>
      </c>
      <c r="E272" t="s">
        <v>90</v>
      </c>
      <c r="F272">
        <v>58</v>
      </c>
      <c r="G272">
        <v>4</v>
      </c>
      <c r="H272">
        <v>6</v>
      </c>
      <c r="I272">
        <v>592.22316477676304</v>
      </c>
      <c r="J272" t="str">
        <f t="shared" si="21"/>
        <v>cl1-6</v>
      </c>
      <c r="K272" s="85">
        <f>IF(E272="ina",0,VLOOKUP(J272,Densities!$N$3:$V$29,9,0))</f>
        <v>0.31240000000000001</v>
      </c>
      <c r="L272" s="85">
        <f>VLOOKUP(J272,productionTab!$A$2:$H$55,8,0)</f>
        <v>269.08449999999999</v>
      </c>
      <c r="M272" s="85">
        <f>Table1[[#This Row],[Productivity]]*Table1[[#This Row],[Area]]</f>
        <v>159358.07418237289</v>
      </c>
      <c r="N272" s="62">
        <f t="shared" si="22"/>
        <v>49783.46237457329</v>
      </c>
      <c r="O272" s="62"/>
    </row>
    <row r="273" spans="1:15" x14ac:dyDescent="0.25">
      <c r="A273">
        <v>4373</v>
      </c>
      <c r="B273">
        <v>14</v>
      </c>
      <c r="C273">
        <v>0</v>
      </c>
      <c r="D273">
        <v>2</v>
      </c>
      <c r="E273" t="s">
        <v>90</v>
      </c>
      <c r="F273">
        <v>58</v>
      </c>
      <c r="G273">
        <v>5</v>
      </c>
      <c r="H273">
        <v>7</v>
      </c>
      <c r="I273">
        <v>890.17340362698496</v>
      </c>
      <c r="J273" t="str">
        <f t="shared" si="21"/>
        <v>cl1-7</v>
      </c>
      <c r="K273" s="85">
        <f>IF(E273="ina",0,VLOOKUP(J273,Densities!$N$3:$V$29,9,0))</f>
        <v>0.32220000000000004</v>
      </c>
      <c r="L273" s="85">
        <f>VLOOKUP(J273,productionTab!$A$2:$H$55,8,0)</f>
        <v>299.48050000000001</v>
      </c>
      <c r="M273" s="85">
        <f>Table1[[#This Row],[Productivity]]*Table1[[#This Row],[Area]]</f>
        <v>266589.57600491127</v>
      </c>
      <c r="N273" s="62">
        <f t="shared" si="22"/>
        <v>85895.161388782421</v>
      </c>
      <c r="O273" s="62"/>
    </row>
    <row r="274" spans="1:15" x14ac:dyDescent="0.25">
      <c r="A274">
        <v>4373</v>
      </c>
      <c r="B274">
        <v>14</v>
      </c>
      <c r="C274">
        <v>0</v>
      </c>
      <c r="D274">
        <v>2</v>
      </c>
      <c r="E274" t="s">
        <v>92</v>
      </c>
      <c r="F274">
        <v>59</v>
      </c>
      <c r="G274">
        <v>4</v>
      </c>
      <c r="H274">
        <v>6</v>
      </c>
      <c r="I274">
        <v>245.04323366529701</v>
      </c>
      <c r="J274" t="str">
        <f t="shared" si="21"/>
        <v>cl2-6</v>
      </c>
      <c r="K274" s="85">
        <f>IF(E274="ina",0,VLOOKUP(J274,Densities!$N$3:$V$29,9,0))</f>
        <v>0.25569999999999998</v>
      </c>
      <c r="L274" s="85">
        <f>VLOOKUP(J274,productionTab!$A$2:$H$55,8,0)</f>
        <v>308.142</v>
      </c>
      <c r="M274" s="85">
        <f>Table1[[#This Row],[Productivity]]*Table1[[#This Row],[Area]]</f>
        <v>75508.112108091955</v>
      </c>
      <c r="N274" s="62">
        <f t="shared" si="22"/>
        <v>19307.42426603911</v>
      </c>
      <c r="O274" s="62"/>
    </row>
    <row r="275" spans="1:15" x14ac:dyDescent="0.25">
      <c r="A275">
        <v>4373</v>
      </c>
      <c r="B275">
        <v>14</v>
      </c>
      <c r="C275">
        <v>0</v>
      </c>
      <c r="D275">
        <v>2</v>
      </c>
      <c r="E275" t="s">
        <v>93</v>
      </c>
      <c r="F275">
        <v>60</v>
      </c>
      <c r="G275">
        <v>4</v>
      </c>
      <c r="H275">
        <v>6</v>
      </c>
      <c r="I275">
        <v>137.75727507841199</v>
      </c>
      <c r="J275" t="str">
        <f t="shared" si="21"/>
        <v>cl3-6</v>
      </c>
      <c r="K275" s="85">
        <f>IF(E275="ina",0,VLOOKUP(J275,Densities!$N$3:$V$29,9,0))</f>
        <v>0.19720000000000001</v>
      </c>
      <c r="L275" s="85">
        <f>VLOOKUP(J275,productionTab!$A$2:$H$55,8,0)</f>
        <v>338.52099999999996</v>
      </c>
      <c r="M275" s="85">
        <f>Table1[[#This Row],[Productivity]]*Table1[[#This Row],[Area]]</f>
        <v>46633.730516819101</v>
      </c>
      <c r="N275" s="62">
        <f t="shared" si="22"/>
        <v>9196.1716579167278</v>
      </c>
      <c r="O275" s="62"/>
    </row>
    <row r="276" spans="1:15" x14ac:dyDescent="0.25">
      <c r="A276">
        <v>4373</v>
      </c>
      <c r="B276">
        <v>14</v>
      </c>
      <c r="C276">
        <v>0</v>
      </c>
      <c r="D276">
        <v>2</v>
      </c>
      <c r="E276" t="s">
        <v>93</v>
      </c>
      <c r="F276">
        <v>60</v>
      </c>
      <c r="G276">
        <v>5</v>
      </c>
      <c r="H276">
        <v>7</v>
      </c>
      <c r="I276">
        <v>34.8029228525427</v>
      </c>
      <c r="J276" t="str">
        <f t="shared" si="21"/>
        <v>cl3-7</v>
      </c>
      <c r="K276" s="85">
        <f>IF(E276="ina",0,VLOOKUP(J276,Densities!$N$3:$V$29,9,0))</f>
        <v>0.2082</v>
      </c>
      <c r="L276" s="85">
        <f>VLOOKUP(J276,productionTab!$A$2:$H$55,8,0)</f>
        <v>370.61699999999996</v>
      </c>
      <c r="M276" s="85">
        <f>Table1[[#This Row],[Productivity]]*Table1[[#This Row],[Area]]</f>
        <v>12898.554858840816</v>
      </c>
      <c r="N276" s="62">
        <f t="shared" si="22"/>
        <v>2685.4791216106578</v>
      </c>
      <c r="O276" s="62"/>
    </row>
    <row r="277" spans="1:15" x14ac:dyDescent="0.25">
      <c r="A277">
        <v>4373</v>
      </c>
      <c r="B277">
        <v>149</v>
      </c>
      <c r="C277">
        <v>9</v>
      </c>
      <c r="D277">
        <v>6</v>
      </c>
      <c r="E277" t="s">
        <v>90</v>
      </c>
      <c r="F277">
        <v>463</v>
      </c>
      <c r="G277">
        <v>15</v>
      </c>
      <c r="H277">
        <v>6</v>
      </c>
      <c r="I277">
        <v>322.64051439737</v>
      </c>
      <c r="J277" t="str">
        <f t="shared" si="21"/>
        <v>cl1-6</v>
      </c>
      <c r="K277" s="85">
        <f>IF(E277="ina",0,VLOOKUP(J277,Densities!$N$3:$V$29,9,0))</f>
        <v>0.31240000000000001</v>
      </c>
      <c r="L277" s="85">
        <f>VLOOKUP(J277,productionTab!$A$2:$H$55,8,0)</f>
        <v>269.08449999999999</v>
      </c>
      <c r="M277" s="85">
        <f>Table1[[#This Row],[Productivity]]*Table1[[#This Row],[Area]]</f>
        <v>86817.561496359107</v>
      </c>
      <c r="N277" s="62">
        <f t="shared" si="22"/>
        <v>27121.806211462586</v>
      </c>
      <c r="O277" s="62"/>
    </row>
    <row r="278" spans="1:15" x14ac:dyDescent="0.25">
      <c r="A278">
        <v>4373</v>
      </c>
      <c r="B278">
        <v>15</v>
      </c>
      <c r="C278">
        <v>0</v>
      </c>
      <c r="D278">
        <v>3</v>
      </c>
      <c r="E278" t="s">
        <v>90</v>
      </c>
      <c r="F278">
        <v>61</v>
      </c>
      <c r="G278">
        <v>3</v>
      </c>
      <c r="H278">
        <v>6</v>
      </c>
      <c r="I278">
        <v>1481.8496145598399</v>
      </c>
      <c r="J278" t="str">
        <f t="shared" si="21"/>
        <v>cl1-6</v>
      </c>
      <c r="K278" s="85">
        <f>IF(E278="ina",0,VLOOKUP(J278,Densities!$N$3:$V$29,9,0))</f>
        <v>0.31240000000000001</v>
      </c>
      <c r="L278" s="85">
        <f>VLOOKUP(J278,productionTab!$A$2:$H$55,8,0)</f>
        <v>269.08449999999999</v>
      </c>
      <c r="M278" s="85">
        <f>Table1[[#This Row],[Productivity]]*Table1[[#This Row],[Area]]</f>
        <v>398742.76260902721</v>
      </c>
      <c r="N278" s="62">
        <f t="shared" si="22"/>
        <v>124567.23903906011</v>
      </c>
      <c r="O278" s="62"/>
    </row>
    <row r="279" spans="1:15" x14ac:dyDescent="0.25">
      <c r="A279">
        <v>4373</v>
      </c>
      <c r="B279">
        <v>15</v>
      </c>
      <c r="C279">
        <v>0</v>
      </c>
      <c r="D279">
        <v>3</v>
      </c>
      <c r="E279" t="s">
        <v>90</v>
      </c>
      <c r="F279">
        <v>61</v>
      </c>
      <c r="G279">
        <v>4</v>
      </c>
      <c r="H279">
        <v>7</v>
      </c>
      <c r="I279">
        <v>397.54838000898201</v>
      </c>
      <c r="J279" t="str">
        <f t="shared" si="21"/>
        <v>cl1-7</v>
      </c>
      <c r="K279" s="85">
        <f>IF(E279="ina",0,VLOOKUP(J279,Densities!$N$3:$V$29,9,0))</f>
        <v>0.32220000000000004</v>
      </c>
      <c r="L279" s="85">
        <f>VLOOKUP(J279,productionTab!$A$2:$H$55,8,0)</f>
        <v>299.48050000000001</v>
      </c>
      <c r="M279" s="85">
        <f>Table1[[#This Row],[Productivity]]*Table1[[#This Row],[Area]]</f>
        <v>119057.98761927994</v>
      </c>
      <c r="N279" s="62">
        <f t="shared" si="22"/>
        <v>38360.483610932002</v>
      </c>
      <c r="O279" s="62"/>
    </row>
    <row r="280" spans="1:15" x14ac:dyDescent="0.25">
      <c r="A280">
        <v>4373</v>
      </c>
      <c r="B280">
        <v>15</v>
      </c>
      <c r="C280">
        <v>0</v>
      </c>
      <c r="D280">
        <v>3</v>
      </c>
      <c r="E280" t="s">
        <v>93</v>
      </c>
      <c r="F280">
        <v>63</v>
      </c>
      <c r="G280">
        <v>3</v>
      </c>
      <c r="H280">
        <v>6</v>
      </c>
      <c r="I280">
        <v>20.602005431174302</v>
      </c>
      <c r="J280" t="str">
        <f t="shared" si="21"/>
        <v>cl3-6</v>
      </c>
      <c r="K280" s="85">
        <f>IF(E280="ina",0,VLOOKUP(J280,Densities!$N$3:$V$29,9,0))</f>
        <v>0.19720000000000001</v>
      </c>
      <c r="L280" s="85">
        <f>VLOOKUP(J280,productionTab!$A$2:$H$55,8,0)</f>
        <v>338.52099999999996</v>
      </c>
      <c r="M280" s="85">
        <f>Table1[[#This Row],[Productivity]]*Table1[[#This Row],[Area]]</f>
        <v>6974.2114805665551</v>
      </c>
      <c r="N280" s="62">
        <f t="shared" si="22"/>
        <v>1375.3145039677247</v>
      </c>
      <c r="O280" s="62"/>
    </row>
    <row r="281" spans="1:15" x14ac:dyDescent="0.25">
      <c r="A281">
        <v>4373</v>
      </c>
      <c r="B281">
        <v>150</v>
      </c>
      <c r="C281">
        <v>9</v>
      </c>
      <c r="D281">
        <v>6</v>
      </c>
      <c r="E281" t="s">
        <v>92</v>
      </c>
      <c r="F281">
        <v>467</v>
      </c>
      <c r="G281">
        <v>15</v>
      </c>
      <c r="H281">
        <v>6</v>
      </c>
      <c r="I281">
        <v>138.24178597983601</v>
      </c>
      <c r="J281" t="str">
        <f t="shared" si="21"/>
        <v>cl2-6</v>
      </c>
      <c r="K281" s="85">
        <f>IF(E281="ina",0,VLOOKUP(J281,Densities!$N$3:$V$29,9,0))</f>
        <v>0.25569999999999998</v>
      </c>
      <c r="L281" s="85">
        <f>VLOOKUP(J281,productionTab!$A$2:$H$55,8,0)</f>
        <v>308.142</v>
      </c>
      <c r="M281" s="85">
        <f>Table1[[#This Row],[Productivity]]*Table1[[#This Row],[Area]]</f>
        <v>42598.100415398629</v>
      </c>
      <c r="N281" s="62">
        <f t="shared" si="22"/>
        <v>10892.334276217429</v>
      </c>
      <c r="O281" s="62"/>
    </row>
    <row r="282" spans="1:15" x14ac:dyDescent="0.25">
      <c r="A282">
        <v>4373</v>
      </c>
      <c r="B282">
        <v>151</v>
      </c>
      <c r="C282">
        <v>9</v>
      </c>
      <c r="D282">
        <v>6</v>
      </c>
      <c r="E282" t="s">
        <v>92</v>
      </c>
      <c r="F282">
        <v>470</v>
      </c>
      <c r="G282">
        <v>15</v>
      </c>
      <c r="H282">
        <v>6</v>
      </c>
      <c r="I282">
        <v>301.391672999913</v>
      </c>
      <c r="J282" t="str">
        <f t="shared" si="21"/>
        <v>cl2-6</v>
      </c>
      <c r="K282" s="85">
        <f>IF(E282="ina",0,VLOOKUP(J282,Densities!$N$3:$V$29,9,0))</f>
        <v>0.25569999999999998</v>
      </c>
      <c r="L282" s="85">
        <f>VLOOKUP(J282,productionTab!$A$2:$H$55,8,0)</f>
        <v>308.142</v>
      </c>
      <c r="M282" s="85">
        <f>Table1[[#This Row],[Productivity]]*Table1[[#This Row],[Area]]</f>
        <v>92871.432901539185</v>
      </c>
      <c r="N282" s="62">
        <f t="shared" si="22"/>
        <v>23747.22539292357</v>
      </c>
      <c r="O282" s="62"/>
    </row>
    <row r="283" spans="1:15" x14ac:dyDescent="0.25">
      <c r="A283">
        <v>4373</v>
      </c>
      <c r="B283">
        <v>151</v>
      </c>
      <c r="C283">
        <v>9</v>
      </c>
      <c r="D283">
        <v>6</v>
      </c>
      <c r="E283" t="s">
        <v>93</v>
      </c>
      <c r="F283">
        <v>471</v>
      </c>
      <c r="G283">
        <v>16</v>
      </c>
      <c r="H283">
        <v>7</v>
      </c>
      <c r="I283">
        <v>510.75629481477898</v>
      </c>
      <c r="J283" t="str">
        <f t="shared" si="21"/>
        <v>cl3-7</v>
      </c>
      <c r="K283" s="85">
        <f>IF(E283="ina",0,VLOOKUP(J283,Densities!$N$3:$V$29,9,0))</f>
        <v>0.2082</v>
      </c>
      <c r="L283" s="85">
        <f>VLOOKUP(J283,productionTab!$A$2:$H$55,8,0)</f>
        <v>370.61699999999996</v>
      </c>
      <c r="M283" s="85">
        <f>Table1[[#This Row],[Productivity]]*Table1[[#This Row],[Area]]</f>
        <v>189294.96571536892</v>
      </c>
      <c r="N283" s="62">
        <f t="shared" si="22"/>
        <v>39411.21186193981</v>
      </c>
      <c r="O283" s="62"/>
    </row>
    <row r="284" spans="1:15" x14ac:dyDescent="0.25">
      <c r="A284">
        <v>4373</v>
      </c>
      <c r="B284">
        <v>153</v>
      </c>
      <c r="C284">
        <v>10</v>
      </c>
      <c r="D284">
        <v>6</v>
      </c>
      <c r="E284" t="s">
        <v>90</v>
      </c>
      <c r="F284">
        <v>475</v>
      </c>
      <c r="G284">
        <v>17</v>
      </c>
      <c r="H284">
        <v>7</v>
      </c>
      <c r="I284">
        <v>426.96973180810198</v>
      </c>
      <c r="J284" t="str">
        <f t="shared" si="21"/>
        <v>cl1-7</v>
      </c>
      <c r="K284" s="85">
        <f>IF(E284="ina",0,VLOOKUP(J284,Densities!$N$3:$V$29,9,0))</f>
        <v>0.32220000000000004</v>
      </c>
      <c r="L284" s="85">
        <f>VLOOKUP(J284,productionTab!$A$2:$H$55,8,0)</f>
        <v>299.48050000000001</v>
      </c>
      <c r="M284" s="85">
        <f>Table1[[#This Row],[Productivity]]*Table1[[#This Row],[Area]]</f>
        <v>127869.10876675628</v>
      </c>
      <c r="N284" s="62">
        <f t="shared" si="22"/>
        <v>41199.426844648886</v>
      </c>
      <c r="O284" s="62"/>
    </row>
    <row r="285" spans="1:15" x14ac:dyDescent="0.25">
      <c r="A285">
        <v>4373</v>
      </c>
      <c r="B285">
        <v>154</v>
      </c>
      <c r="C285">
        <v>9</v>
      </c>
      <c r="D285">
        <v>6</v>
      </c>
      <c r="E285" t="s">
        <v>92</v>
      </c>
      <c r="F285">
        <v>479</v>
      </c>
      <c r="G285">
        <v>16</v>
      </c>
      <c r="H285">
        <v>7</v>
      </c>
      <c r="I285">
        <v>320.24977860972803</v>
      </c>
      <c r="J285" t="str">
        <f t="shared" si="21"/>
        <v>cl2-7</v>
      </c>
      <c r="K285" s="85">
        <f>IF(E285="ina",0,VLOOKUP(J285,Densities!$N$3:$V$29,9,0))</f>
        <v>0.2661</v>
      </c>
      <c r="L285" s="85">
        <f>VLOOKUP(J285,productionTab!$A$2:$H$55,8,0)</f>
        <v>337.05049999999994</v>
      </c>
      <c r="M285" s="85">
        <f>Table1[[#This Row],[Productivity]]*Table1[[#This Row],[Area]]</f>
        <v>107940.34800529812</v>
      </c>
      <c r="N285" s="62">
        <f t="shared" si="22"/>
        <v>28722.926604209828</v>
      </c>
      <c r="O285" s="62"/>
    </row>
    <row r="286" spans="1:15" x14ac:dyDescent="0.25">
      <c r="A286">
        <v>4373</v>
      </c>
      <c r="B286">
        <v>157</v>
      </c>
      <c r="C286">
        <v>8</v>
      </c>
      <c r="D286">
        <v>6</v>
      </c>
      <c r="E286" t="s">
        <v>90</v>
      </c>
      <c r="F286">
        <v>487</v>
      </c>
      <c r="G286">
        <v>14</v>
      </c>
      <c r="H286">
        <v>6</v>
      </c>
      <c r="I286">
        <v>106.428158585421</v>
      </c>
      <c r="J286" t="str">
        <f t="shared" si="21"/>
        <v>cl1-6</v>
      </c>
      <c r="K286" s="85">
        <f>IF(E286="ina",0,VLOOKUP(J286,Densities!$N$3:$V$29,9,0))</f>
        <v>0.31240000000000001</v>
      </c>
      <c r="L286" s="85">
        <f>VLOOKUP(J286,productionTab!$A$2:$H$55,8,0)</f>
        <v>269.08449999999999</v>
      </c>
      <c r="M286" s="85">
        <f>Table1[[#This Row],[Productivity]]*Table1[[#This Row],[Area]]</f>
        <v>28638.167838878715</v>
      </c>
      <c r="N286" s="62">
        <f t="shared" si="22"/>
        <v>8946.563632865711</v>
      </c>
      <c r="O286" s="62"/>
    </row>
    <row r="287" spans="1:15" x14ac:dyDescent="0.25">
      <c r="A287">
        <v>4373</v>
      </c>
      <c r="B287">
        <v>157</v>
      </c>
      <c r="C287">
        <v>8</v>
      </c>
      <c r="D287">
        <v>6</v>
      </c>
      <c r="E287" t="s">
        <v>90</v>
      </c>
      <c r="F287">
        <v>487</v>
      </c>
      <c r="G287">
        <v>15</v>
      </c>
      <c r="H287">
        <v>7</v>
      </c>
      <c r="I287">
        <v>293.38898602774202</v>
      </c>
      <c r="J287" t="str">
        <f t="shared" si="21"/>
        <v>cl1-7</v>
      </c>
      <c r="K287" s="85">
        <f>IF(E287="ina",0,VLOOKUP(J287,Densities!$N$3:$V$29,9,0))</f>
        <v>0.32220000000000004</v>
      </c>
      <c r="L287" s="85">
        <f>VLOOKUP(J287,productionTab!$A$2:$H$55,8,0)</f>
        <v>299.48050000000001</v>
      </c>
      <c r="M287" s="85">
        <f>Table1[[#This Row],[Productivity]]*Table1[[#This Row],[Area]]</f>
        <v>87864.280230081189</v>
      </c>
      <c r="N287" s="62">
        <f t="shared" si="22"/>
        <v>28309.871090132165</v>
      </c>
      <c r="O287" s="62"/>
    </row>
    <row r="288" spans="1:15" x14ac:dyDescent="0.25">
      <c r="A288">
        <v>4373</v>
      </c>
      <c r="B288">
        <v>158</v>
      </c>
      <c r="C288">
        <v>8</v>
      </c>
      <c r="D288">
        <v>6</v>
      </c>
      <c r="E288" t="s">
        <v>93</v>
      </c>
      <c r="F288">
        <v>492</v>
      </c>
      <c r="G288">
        <v>14</v>
      </c>
      <c r="H288">
        <v>6</v>
      </c>
      <c r="I288">
        <v>434.48915773272398</v>
      </c>
      <c r="J288" t="str">
        <f t="shared" si="21"/>
        <v>cl3-6</v>
      </c>
      <c r="K288" s="85">
        <f>IF(E288="ina",0,VLOOKUP(J288,Densities!$N$3:$V$29,9,0))</f>
        <v>0.19720000000000001</v>
      </c>
      <c r="L288" s="85">
        <f>VLOOKUP(J288,productionTab!$A$2:$H$55,8,0)</f>
        <v>338.52099999999996</v>
      </c>
      <c r="M288" s="85">
        <f>Table1[[#This Row],[Productivity]]*Table1[[#This Row],[Area]]</f>
        <v>147083.70416483944</v>
      </c>
      <c r="N288" s="62">
        <f t="shared" si="22"/>
        <v>29004.906461306338</v>
      </c>
      <c r="O288" s="62"/>
    </row>
    <row r="289" spans="1:15" x14ac:dyDescent="0.25">
      <c r="A289">
        <v>4373</v>
      </c>
      <c r="B289">
        <v>16</v>
      </c>
      <c r="C289">
        <v>0</v>
      </c>
      <c r="D289">
        <v>4</v>
      </c>
      <c r="E289" t="s">
        <v>90</v>
      </c>
      <c r="F289">
        <v>64</v>
      </c>
      <c r="G289">
        <v>2</v>
      </c>
      <c r="H289">
        <v>6</v>
      </c>
      <c r="I289">
        <v>1061.2394943745001</v>
      </c>
      <c r="J289" t="str">
        <f t="shared" si="21"/>
        <v>cl1-6</v>
      </c>
      <c r="K289" s="85">
        <f>IF(E289="ina",0,VLOOKUP(J289,Densities!$N$3:$V$29,9,0))</f>
        <v>0.31240000000000001</v>
      </c>
      <c r="L289" s="85">
        <f>VLOOKUP(J289,productionTab!$A$2:$H$55,8,0)</f>
        <v>269.08449999999999</v>
      </c>
      <c r="M289" s="85">
        <f>Table1[[#This Row],[Productivity]]*Table1[[#This Row],[Area]]</f>
        <v>285563.09872401517</v>
      </c>
      <c r="N289" s="62">
        <f t="shared" si="22"/>
        <v>89209.91204138234</v>
      </c>
      <c r="O289" s="62"/>
    </row>
    <row r="290" spans="1:15" x14ac:dyDescent="0.25">
      <c r="A290">
        <v>4373</v>
      </c>
      <c r="B290">
        <v>16</v>
      </c>
      <c r="C290">
        <v>0</v>
      </c>
      <c r="D290">
        <v>4</v>
      </c>
      <c r="E290" t="s">
        <v>90</v>
      </c>
      <c r="F290">
        <v>64</v>
      </c>
      <c r="G290">
        <v>3</v>
      </c>
      <c r="H290">
        <v>7</v>
      </c>
      <c r="I290">
        <v>58.926676618924603</v>
      </c>
      <c r="J290" t="str">
        <f t="shared" si="21"/>
        <v>cl1-7</v>
      </c>
      <c r="K290" s="85">
        <f>IF(E290="ina",0,VLOOKUP(J290,Densities!$N$3:$V$29,9,0))</f>
        <v>0.32220000000000004</v>
      </c>
      <c r="L290" s="85">
        <f>VLOOKUP(J290,productionTab!$A$2:$H$55,8,0)</f>
        <v>299.48050000000001</v>
      </c>
      <c r="M290" s="85">
        <f>Table1[[#This Row],[Productivity]]*Table1[[#This Row],[Area]]</f>
        <v>17647.39057717385</v>
      </c>
      <c r="N290" s="62">
        <f t="shared" si="22"/>
        <v>5685.989243965415</v>
      </c>
      <c r="O290" s="62"/>
    </row>
    <row r="291" spans="1:15" x14ac:dyDescent="0.25">
      <c r="A291">
        <v>4373</v>
      </c>
      <c r="B291">
        <v>16</v>
      </c>
      <c r="C291">
        <v>0</v>
      </c>
      <c r="D291">
        <v>4</v>
      </c>
      <c r="E291" t="s">
        <v>93</v>
      </c>
      <c r="F291">
        <v>66</v>
      </c>
      <c r="G291">
        <v>2</v>
      </c>
      <c r="H291">
        <v>6</v>
      </c>
      <c r="I291">
        <v>679.83382900657705</v>
      </c>
      <c r="J291" t="str">
        <f t="shared" si="21"/>
        <v>cl3-6</v>
      </c>
      <c r="K291" s="85">
        <f>IF(E291="ina",0,VLOOKUP(J291,Densities!$N$3:$V$29,9,0))</f>
        <v>0.19720000000000001</v>
      </c>
      <c r="L291" s="85">
        <f>VLOOKUP(J291,productionTab!$A$2:$H$55,8,0)</f>
        <v>338.52099999999996</v>
      </c>
      <c r="M291" s="85">
        <f>Table1[[#This Row],[Productivity]]*Table1[[#This Row],[Area]]</f>
        <v>230138.02762913544</v>
      </c>
      <c r="N291" s="62">
        <f t="shared" si="22"/>
        <v>45383.219048465508</v>
      </c>
      <c r="O291" s="62"/>
    </row>
    <row r="292" spans="1:15" x14ac:dyDescent="0.25">
      <c r="A292">
        <v>4373</v>
      </c>
      <c r="B292">
        <v>160</v>
      </c>
      <c r="C292">
        <v>8</v>
      </c>
      <c r="D292">
        <v>6</v>
      </c>
      <c r="E292" t="s">
        <v>90</v>
      </c>
      <c r="F292">
        <v>496</v>
      </c>
      <c r="G292">
        <v>15</v>
      </c>
      <c r="H292">
        <v>7</v>
      </c>
      <c r="I292">
        <v>245.44391904438501</v>
      </c>
      <c r="J292" t="str">
        <f t="shared" si="21"/>
        <v>cl1-7</v>
      </c>
      <c r="K292" s="85">
        <f>IF(E292="ina",0,VLOOKUP(J292,Densities!$N$3:$V$29,9,0))</f>
        <v>0.32220000000000004</v>
      </c>
      <c r="L292" s="85">
        <f>VLOOKUP(J292,productionTab!$A$2:$H$55,8,0)</f>
        <v>299.48050000000001</v>
      </c>
      <c r="M292" s="85">
        <f>Table1[[#This Row],[Productivity]]*Table1[[#This Row],[Area]]</f>
        <v>73505.667597371954</v>
      </c>
      <c r="N292" s="62">
        <f t="shared" si="22"/>
        <v>23683.526099873245</v>
      </c>
      <c r="O292" s="62"/>
    </row>
    <row r="293" spans="1:15" x14ac:dyDescent="0.25">
      <c r="A293">
        <v>4373</v>
      </c>
      <c r="B293">
        <v>164</v>
      </c>
      <c r="C293">
        <v>7</v>
      </c>
      <c r="D293">
        <v>6</v>
      </c>
      <c r="E293" t="s">
        <v>90</v>
      </c>
      <c r="F293">
        <v>508</v>
      </c>
      <c r="G293">
        <v>13</v>
      </c>
      <c r="H293">
        <v>6</v>
      </c>
      <c r="I293">
        <v>714.13516166604802</v>
      </c>
      <c r="J293" t="str">
        <f t="shared" si="21"/>
        <v>cl1-6</v>
      </c>
      <c r="K293" s="85">
        <f>IF(E293="ina",0,VLOOKUP(J293,Densities!$N$3:$V$29,9,0))</f>
        <v>0.31240000000000001</v>
      </c>
      <c r="L293" s="85">
        <f>VLOOKUP(J293,productionTab!$A$2:$H$55,8,0)</f>
        <v>269.08449999999999</v>
      </c>
      <c r="M293" s="85">
        <f>Table1[[#This Row],[Productivity]]*Table1[[#This Row],[Area]]</f>
        <v>192162.70290932769</v>
      </c>
      <c r="N293" s="62">
        <f t="shared" si="22"/>
        <v>60031.628388873971</v>
      </c>
      <c r="O293" s="62"/>
    </row>
    <row r="294" spans="1:15" x14ac:dyDescent="0.25">
      <c r="A294">
        <v>4373</v>
      </c>
      <c r="B294">
        <v>164</v>
      </c>
      <c r="C294">
        <v>8</v>
      </c>
      <c r="D294">
        <v>6</v>
      </c>
      <c r="E294" t="s">
        <v>93</v>
      </c>
      <c r="F294">
        <v>510</v>
      </c>
      <c r="G294">
        <v>15</v>
      </c>
      <c r="H294">
        <v>7</v>
      </c>
      <c r="I294">
        <v>35.8648383339522</v>
      </c>
      <c r="J294" t="str">
        <f t="shared" si="21"/>
        <v>cl3-7</v>
      </c>
      <c r="K294" s="85">
        <f>IF(E294="ina",0,VLOOKUP(J294,Densities!$N$3:$V$29,9,0))</f>
        <v>0.2082</v>
      </c>
      <c r="L294" s="85">
        <f>VLOOKUP(J294,productionTab!$A$2:$H$55,8,0)</f>
        <v>370.61699999999996</v>
      </c>
      <c r="M294" s="85">
        <f>Table1[[#This Row],[Productivity]]*Table1[[#This Row],[Area]]</f>
        <v>13292.118788814361</v>
      </c>
      <c r="N294" s="62">
        <f t="shared" si="22"/>
        <v>2767.41913183115</v>
      </c>
      <c r="O294" s="62"/>
    </row>
    <row r="295" spans="1:15" x14ac:dyDescent="0.25">
      <c r="A295">
        <v>4373</v>
      </c>
      <c r="B295">
        <v>17</v>
      </c>
      <c r="C295">
        <v>0</v>
      </c>
      <c r="D295">
        <v>5</v>
      </c>
      <c r="E295" t="s">
        <v>90</v>
      </c>
      <c r="F295">
        <v>67</v>
      </c>
      <c r="G295">
        <v>1</v>
      </c>
      <c r="H295">
        <v>6</v>
      </c>
      <c r="I295">
        <v>900</v>
      </c>
      <c r="J295" t="str">
        <f t="shared" si="21"/>
        <v>cl1-6</v>
      </c>
      <c r="K295" s="85">
        <f>IF(E295="ina",0,VLOOKUP(J295,Densities!$N$3:$V$29,9,0))</f>
        <v>0.31240000000000001</v>
      </c>
      <c r="L295" s="85">
        <f>VLOOKUP(J295,productionTab!$A$2:$H$55,8,0)</f>
        <v>269.08449999999999</v>
      </c>
      <c r="M295" s="85">
        <f>Table1[[#This Row],[Productivity]]*Table1[[#This Row],[Area]]</f>
        <v>242176.05</v>
      </c>
      <c r="N295" s="62">
        <f t="shared" si="22"/>
        <v>75655.798020000002</v>
      </c>
      <c r="O295" s="62"/>
    </row>
    <row r="296" spans="1:15" x14ac:dyDescent="0.25">
      <c r="A296">
        <v>4373</v>
      </c>
      <c r="B296">
        <v>172</v>
      </c>
      <c r="C296">
        <v>7</v>
      </c>
      <c r="D296">
        <v>6</v>
      </c>
      <c r="E296" t="s">
        <v>93</v>
      </c>
      <c r="F296">
        <v>534</v>
      </c>
      <c r="G296">
        <v>13</v>
      </c>
      <c r="H296">
        <v>6</v>
      </c>
      <c r="I296">
        <v>91.869509079879293</v>
      </c>
      <c r="J296" t="str">
        <f t="shared" si="21"/>
        <v>cl3-6</v>
      </c>
      <c r="K296" s="85">
        <f>IF(E296="ina",0,VLOOKUP(J296,Densities!$N$3:$V$29,9,0))</f>
        <v>0.19720000000000001</v>
      </c>
      <c r="L296" s="85">
        <f>VLOOKUP(J296,productionTab!$A$2:$H$55,8,0)</f>
        <v>338.52099999999996</v>
      </c>
      <c r="M296" s="85">
        <f>Table1[[#This Row],[Productivity]]*Table1[[#This Row],[Area]]</f>
        <v>31099.758083229815</v>
      </c>
      <c r="N296" s="62">
        <f t="shared" si="22"/>
        <v>6132.8722940129201</v>
      </c>
      <c r="O296" s="62"/>
    </row>
    <row r="297" spans="1:15" x14ac:dyDescent="0.25">
      <c r="A297">
        <v>4373</v>
      </c>
      <c r="B297">
        <v>174</v>
      </c>
      <c r="C297">
        <v>8</v>
      </c>
      <c r="D297">
        <v>6</v>
      </c>
      <c r="E297" t="s">
        <v>90</v>
      </c>
      <c r="F297">
        <v>538</v>
      </c>
      <c r="G297">
        <v>15</v>
      </c>
      <c r="H297">
        <v>7</v>
      </c>
      <c r="I297">
        <v>191.40141284811401</v>
      </c>
      <c r="J297" t="str">
        <f t="shared" si="21"/>
        <v>cl1-7</v>
      </c>
      <c r="K297" s="85">
        <f>IF(E297="ina",0,VLOOKUP(J297,Densities!$N$3:$V$29,9,0))</f>
        <v>0.32220000000000004</v>
      </c>
      <c r="L297" s="85">
        <f>VLOOKUP(J297,productionTab!$A$2:$H$55,8,0)</f>
        <v>299.48050000000001</v>
      </c>
      <c r="M297" s="85">
        <f>Table1[[#This Row],[Productivity]]*Table1[[#This Row],[Area]]</f>
        <v>57320.990820459607</v>
      </c>
      <c r="N297" s="62">
        <f t="shared" si="22"/>
        <v>18468.823242352089</v>
      </c>
      <c r="O297" s="62"/>
    </row>
    <row r="298" spans="1:15" x14ac:dyDescent="0.25">
      <c r="A298">
        <v>4373</v>
      </c>
      <c r="B298">
        <v>175</v>
      </c>
      <c r="C298">
        <v>7</v>
      </c>
      <c r="D298">
        <v>6</v>
      </c>
      <c r="E298" t="s">
        <v>90</v>
      </c>
      <c r="F298">
        <v>541</v>
      </c>
      <c r="G298">
        <v>13</v>
      </c>
      <c r="H298">
        <v>6</v>
      </c>
      <c r="I298">
        <v>4.54940943515542</v>
      </c>
      <c r="J298" t="str">
        <f t="shared" si="21"/>
        <v>cl1-6</v>
      </c>
      <c r="K298" s="85">
        <f>IF(E298="ina",0,VLOOKUP(J298,Densities!$N$3:$V$29,9,0))</f>
        <v>0.31240000000000001</v>
      </c>
      <c r="L298" s="85">
        <f>VLOOKUP(J298,productionTab!$A$2:$H$55,8,0)</f>
        <v>269.08449999999999</v>
      </c>
      <c r="M298" s="85">
        <f>Table1[[#This Row],[Productivity]]*Table1[[#This Row],[Area]]</f>
        <v>1224.1755631540786</v>
      </c>
      <c r="N298" s="62">
        <f t="shared" si="22"/>
        <v>382.43244592933416</v>
      </c>
      <c r="O298" s="62"/>
    </row>
    <row r="299" spans="1:15" x14ac:dyDescent="0.25">
      <c r="A299">
        <v>4373</v>
      </c>
      <c r="B299">
        <v>175</v>
      </c>
      <c r="C299">
        <v>7</v>
      </c>
      <c r="D299">
        <v>6</v>
      </c>
      <c r="E299" t="s">
        <v>92</v>
      </c>
      <c r="F299">
        <v>542</v>
      </c>
      <c r="G299">
        <v>13</v>
      </c>
      <c r="H299">
        <v>6</v>
      </c>
      <c r="I299">
        <v>362.17966863685098</v>
      </c>
      <c r="J299" t="str">
        <f t="shared" si="21"/>
        <v>cl2-6</v>
      </c>
      <c r="K299" s="85">
        <f>IF(E299="ina",0,VLOOKUP(J299,Densities!$N$3:$V$29,9,0))</f>
        <v>0.25569999999999998</v>
      </c>
      <c r="L299" s="85">
        <f>VLOOKUP(J299,productionTab!$A$2:$H$55,8,0)</f>
        <v>308.142</v>
      </c>
      <c r="M299" s="85">
        <f>Table1[[#This Row],[Productivity]]*Table1[[#This Row],[Area]]</f>
        <v>111602.76745309653</v>
      </c>
      <c r="N299" s="62">
        <f t="shared" si="22"/>
        <v>28536.827637756782</v>
      </c>
      <c r="O299" s="62"/>
    </row>
    <row r="300" spans="1:15" x14ac:dyDescent="0.25">
      <c r="A300">
        <v>4373</v>
      </c>
      <c r="B300">
        <v>178</v>
      </c>
      <c r="C300">
        <v>8</v>
      </c>
      <c r="D300">
        <v>6</v>
      </c>
      <c r="E300" t="s">
        <v>90</v>
      </c>
      <c r="F300">
        <v>550</v>
      </c>
      <c r="G300">
        <v>15</v>
      </c>
      <c r="H300">
        <v>7</v>
      </c>
      <c r="I300" s="85">
        <v>6.6619071331584903E-14</v>
      </c>
      <c r="J300" t="str">
        <f t="shared" si="21"/>
        <v>cl1-7</v>
      </c>
      <c r="K300" s="85">
        <f>IF(E300="ina",0,VLOOKUP(J300,Densities!$N$3:$V$29,9,0))</f>
        <v>0.32220000000000004</v>
      </c>
      <c r="L300" s="85">
        <f>VLOOKUP(J300,productionTab!$A$2:$H$55,8,0)</f>
        <v>299.48050000000001</v>
      </c>
      <c r="M300" s="85">
        <f>Table1[[#This Row],[Productivity]]*Table1[[#This Row],[Area]]</f>
        <v>1.9951112791918713E-11</v>
      </c>
      <c r="N300" s="62">
        <f t="shared" si="22"/>
        <v>6.4282485415562108E-12</v>
      </c>
      <c r="O300" s="62"/>
    </row>
    <row r="301" spans="1:15" x14ac:dyDescent="0.25">
      <c r="A301">
        <v>4373</v>
      </c>
      <c r="B301">
        <v>18</v>
      </c>
      <c r="C301">
        <v>0</v>
      </c>
      <c r="D301">
        <v>6</v>
      </c>
      <c r="E301" t="s">
        <v>90</v>
      </c>
      <c r="F301">
        <v>70</v>
      </c>
      <c r="G301">
        <v>1</v>
      </c>
      <c r="H301">
        <v>7</v>
      </c>
      <c r="I301">
        <v>598.803940313569</v>
      </c>
      <c r="J301" t="str">
        <f t="shared" si="21"/>
        <v>cl1-7</v>
      </c>
      <c r="K301" s="85">
        <f>IF(E301="ina",0,VLOOKUP(J301,Densities!$N$3:$V$29,9,0))</f>
        <v>0.32220000000000004</v>
      </c>
      <c r="L301" s="85">
        <f>VLOOKUP(J301,productionTab!$A$2:$H$55,8,0)</f>
        <v>299.48050000000001</v>
      </c>
      <c r="M301" s="85">
        <f>Table1[[#This Row],[Productivity]]*Table1[[#This Row],[Area]]</f>
        <v>179330.1034470778</v>
      </c>
      <c r="N301" s="62">
        <f t="shared" si="22"/>
        <v>57780.159330648479</v>
      </c>
      <c r="O301" s="62"/>
    </row>
    <row r="302" spans="1:15" x14ac:dyDescent="0.25">
      <c r="A302">
        <v>4373</v>
      </c>
      <c r="B302">
        <v>18</v>
      </c>
      <c r="C302">
        <v>0</v>
      </c>
      <c r="D302">
        <v>6</v>
      </c>
      <c r="E302" t="s">
        <v>92</v>
      </c>
      <c r="F302">
        <v>71</v>
      </c>
      <c r="G302">
        <v>1</v>
      </c>
      <c r="H302">
        <v>7</v>
      </c>
      <c r="I302">
        <v>201.196059686431</v>
      </c>
      <c r="J302" t="str">
        <f t="shared" si="21"/>
        <v>cl2-7</v>
      </c>
      <c r="K302" s="85">
        <f>IF(E302="ina",0,VLOOKUP(J302,Densities!$N$3:$V$29,9,0))</f>
        <v>0.2661</v>
      </c>
      <c r="L302" s="85">
        <f>VLOOKUP(J302,productionTab!$A$2:$H$55,8,0)</f>
        <v>337.05049999999994</v>
      </c>
      <c r="M302" s="85">
        <f>Table1[[#This Row],[Productivity]]*Table1[[#This Row],[Area]]</f>
        <v>67813.232515341399</v>
      </c>
      <c r="N302" s="62">
        <f t="shared" si="22"/>
        <v>18045.101172332346</v>
      </c>
      <c r="O302" s="62"/>
    </row>
    <row r="303" spans="1:15" x14ac:dyDescent="0.25">
      <c r="A303">
        <v>4373</v>
      </c>
      <c r="B303">
        <v>18</v>
      </c>
      <c r="C303">
        <v>0</v>
      </c>
      <c r="D303">
        <v>6</v>
      </c>
      <c r="E303" t="s">
        <v>93</v>
      </c>
      <c r="F303">
        <v>72</v>
      </c>
      <c r="G303">
        <v>1</v>
      </c>
      <c r="H303">
        <v>7</v>
      </c>
      <c r="I303" s="85">
        <v>6.3196979704845495E-14</v>
      </c>
      <c r="J303" t="str">
        <f t="shared" si="21"/>
        <v>cl3-7</v>
      </c>
      <c r="K303" s="85">
        <f>IF(E303="ina",0,VLOOKUP(J303,Densities!$N$3:$V$29,9,0))</f>
        <v>0.2082</v>
      </c>
      <c r="L303" s="85">
        <f>VLOOKUP(J303,productionTab!$A$2:$H$55,8,0)</f>
        <v>370.61699999999996</v>
      </c>
      <c r="M303" s="85">
        <f>Table1[[#This Row],[Productivity]]*Table1[[#This Row],[Area]]</f>
        <v>2.3421875027270721E-11</v>
      </c>
      <c r="N303" s="62">
        <f t="shared" si="22"/>
        <v>4.8764343806777638E-12</v>
      </c>
      <c r="O303" s="62"/>
    </row>
    <row r="304" spans="1:15" x14ac:dyDescent="0.25">
      <c r="A304">
        <v>4373</v>
      </c>
      <c r="B304">
        <v>181</v>
      </c>
      <c r="C304">
        <v>11</v>
      </c>
      <c r="D304">
        <v>6</v>
      </c>
      <c r="E304" t="s">
        <v>90</v>
      </c>
      <c r="F304">
        <v>559</v>
      </c>
      <c r="G304">
        <v>18</v>
      </c>
      <c r="H304">
        <v>7</v>
      </c>
      <c r="I304">
        <v>256.555680560464</v>
      </c>
      <c r="J304" t="str">
        <f t="shared" si="21"/>
        <v>cl1-7</v>
      </c>
      <c r="K304" s="85">
        <f>IF(E304="ina",0,VLOOKUP(J304,Densities!$N$3:$V$29,9,0))</f>
        <v>0.32220000000000004</v>
      </c>
      <c r="L304" s="85">
        <f>VLOOKUP(J304,productionTab!$A$2:$H$55,8,0)</f>
        <v>299.48050000000001</v>
      </c>
      <c r="M304" s="85">
        <f>Table1[[#This Row],[Productivity]]*Table1[[#This Row],[Area]]</f>
        <v>76833.423492088041</v>
      </c>
      <c r="N304" s="62">
        <f t="shared" si="22"/>
        <v>24755.72904915077</v>
      </c>
      <c r="O304" s="62"/>
    </row>
    <row r="305" spans="1:15" x14ac:dyDescent="0.25">
      <c r="A305">
        <v>4373</v>
      </c>
      <c r="B305">
        <v>181</v>
      </c>
      <c r="C305">
        <v>12</v>
      </c>
      <c r="D305">
        <v>6</v>
      </c>
      <c r="E305" t="s">
        <v>90</v>
      </c>
      <c r="F305">
        <v>559</v>
      </c>
      <c r="G305">
        <v>19</v>
      </c>
      <c r="H305">
        <v>7</v>
      </c>
      <c r="I305">
        <v>42.331887171021499</v>
      </c>
      <c r="J305" t="str">
        <f t="shared" si="21"/>
        <v>cl1-7</v>
      </c>
      <c r="K305" s="85">
        <f>IF(E305="ina",0,VLOOKUP(J305,Densities!$N$3:$V$29,9,0))</f>
        <v>0.32220000000000004</v>
      </c>
      <c r="L305" s="85">
        <f>VLOOKUP(J305,productionTab!$A$2:$H$55,8,0)</f>
        <v>299.48050000000001</v>
      </c>
      <c r="M305" s="85">
        <f>Table1[[#This Row],[Productivity]]*Table1[[#This Row],[Area]]</f>
        <v>12677.574735921104</v>
      </c>
      <c r="N305" s="62">
        <f t="shared" si="22"/>
        <v>4084.7145799137807</v>
      </c>
      <c r="O305" s="62"/>
    </row>
    <row r="306" spans="1:15" x14ac:dyDescent="0.25">
      <c r="A306">
        <v>4373</v>
      </c>
      <c r="B306">
        <v>182</v>
      </c>
      <c r="C306">
        <v>12</v>
      </c>
      <c r="D306">
        <v>6</v>
      </c>
      <c r="E306" t="s">
        <v>90</v>
      </c>
      <c r="F306">
        <v>562</v>
      </c>
      <c r="G306">
        <v>18</v>
      </c>
      <c r="H306">
        <v>6</v>
      </c>
      <c r="I306">
        <v>146.52283984828</v>
      </c>
      <c r="J306" t="str">
        <f t="shared" si="21"/>
        <v>cl1-6</v>
      </c>
      <c r="K306" s="85">
        <f>IF(E306="ina",0,VLOOKUP(J306,Densities!$N$3:$V$29,9,0))</f>
        <v>0.31240000000000001</v>
      </c>
      <c r="L306" s="85">
        <f>VLOOKUP(J306,productionTab!$A$2:$H$55,8,0)</f>
        <v>269.08449999999999</v>
      </c>
      <c r="M306" s="85">
        <f>Table1[[#This Row],[Productivity]]*Table1[[#This Row],[Area]]</f>
        <v>39427.025099154496</v>
      </c>
      <c r="N306" s="62">
        <f t="shared" si="22"/>
        <v>12317.002640975867</v>
      </c>
      <c r="O306" s="62"/>
    </row>
    <row r="307" spans="1:15" x14ac:dyDescent="0.25">
      <c r="A307">
        <v>4373</v>
      </c>
      <c r="B307">
        <v>182</v>
      </c>
      <c r="C307">
        <v>12</v>
      </c>
      <c r="D307">
        <v>6</v>
      </c>
      <c r="E307" t="s">
        <v>92</v>
      </c>
      <c r="F307">
        <v>563</v>
      </c>
      <c r="G307">
        <v>19</v>
      </c>
      <c r="H307">
        <v>7</v>
      </c>
      <c r="I307">
        <v>329.18790409554498</v>
      </c>
      <c r="J307" t="str">
        <f t="shared" si="21"/>
        <v>cl2-7</v>
      </c>
      <c r="K307" s="85">
        <f>IF(E307="ina",0,VLOOKUP(J307,Densities!$N$3:$V$29,9,0))</f>
        <v>0.2661</v>
      </c>
      <c r="L307" s="85">
        <f>VLOOKUP(J307,productionTab!$A$2:$H$55,8,0)</f>
        <v>337.05049999999994</v>
      </c>
      <c r="M307" s="85">
        <f>Table1[[#This Row],[Productivity]]*Table1[[#This Row],[Area]]</f>
        <v>110952.94766935546</v>
      </c>
      <c r="N307" s="62">
        <f t="shared" si="22"/>
        <v>29524.57937481549</v>
      </c>
      <c r="O307" s="62"/>
    </row>
    <row r="308" spans="1:15" x14ac:dyDescent="0.25">
      <c r="A308">
        <v>4373</v>
      </c>
      <c r="B308">
        <v>182</v>
      </c>
      <c r="C308">
        <v>12</v>
      </c>
      <c r="D308">
        <v>6</v>
      </c>
      <c r="E308" t="s">
        <v>93</v>
      </c>
      <c r="F308">
        <v>564</v>
      </c>
      <c r="G308">
        <v>19</v>
      </c>
      <c r="H308">
        <v>7</v>
      </c>
      <c r="I308">
        <v>95.597385389008707</v>
      </c>
      <c r="J308" t="str">
        <f t="shared" si="21"/>
        <v>cl3-7</v>
      </c>
      <c r="K308" s="85">
        <f>IF(E308="ina",0,VLOOKUP(J308,Densities!$N$3:$V$29,9,0))</f>
        <v>0.2082</v>
      </c>
      <c r="L308" s="85">
        <f>VLOOKUP(J308,productionTab!$A$2:$H$55,8,0)</f>
        <v>370.61699999999996</v>
      </c>
      <c r="M308" s="85">
        <f>Table1[[#This Row],[Productivity]]*Table1[[#This Row],[Area]]</f>
        <v>35430.016180718238</v>
      </c>
      <c r="N308" s="62">
        <f t="shared" si="22"/>
        <v>7376.5293688255369</v>
      </c>
      <c r="O308" s="62"/>
    </row>
    <row r="309" spans="1:15" x14ac:dyDescent="0.25">
      <c r="A309">
        <v>4373</v>
      </c>
      <c r="B309">
        <v>184</v>
      </c>
      <c r="C309">
        <v>12</v>
      </c>
      <c r="D309">
        <v>6</v>
      </c>
      <c r="E309" t="s">
        <v>90</v>
      </c>
      <c r="F309">
        <v>568</v>
      </c>
      <c r="G309">
        <v>19</v>
      </c>
      <c r="H309">
        <v>7</v>
      </c>
      <c r="I309">
        <v>351.81717428549598</v>
      </c>
      <c r="J309" t="str">
        <f t="shared" si="21"/>
        <v>cl1-7</v>
      </c>
      <c r="K309" s="85">
        <f>IF(E309="ina",0,VLOOKUP(J309,Densities!$N$3:$V$29,9,0))</f>
        <v>0.32220000000000004</v>
      </c>
      <c r="L309" s="85">
        <f>VLOOKUP(J309,productionTab!$A$2:$H$55,8,0)</f>
        <v>299.48050000000001</v>
      </c>
      <c r="M309" s="85">
        <f>Table1[[#This Row],[Productivity]]*Table1[[#This Row],[Area]]</f>
        <v>105362.38326360748</v>
      </c>
      <c r="N309" s="62">
        <f t="shared" si="22"/>
        <v>33947.759887534339</v>
      </c>
      <c r="O309" s="62"/>
    </row>
    <row r="310" spans="1:15" x14ac:dyDescent="0.25">
      <c r="A310">
        <v>4373</v>
      </c>
      <c r="B310">
        <v>19</v>
      </c>
      <c r="C310">
        <v>6</v>
      </c>
      <c r="D310">
        <v>7</v>
      </c>
      <c r="E310" t="s">
        <v>90</v>
      </c>
      <c r="F310">
        <v>73</v>
      </c>
      <c r="G310">
        <v>12</v>
      </c>
      <c r="H310">
        <v>6</v>
      </c>
      <c r="I310">
        <v>500</v>
      </c>
      <c r="J310" t="str">
        <f t="shared" si="21"/>
        <v>cl1-6</v>
      </c>
      <c r="K310" s="85">
        <f>IF(E310="ina",0,VLOOKUP(J310,Densities!$N$3:$V$29,9,0))</f>
        <v>0.31240000000000001</v>
      </c>
      <c r="L310" s="85">
        <f>VLOOKUP(J310,productionTab!$A$2:$H$55,8,0)</f>
        <v>269.08449999999999</v>
      </c>
      <c r="M310" s="85">
        <f>Table1[[#This Row],[Productivity]]*Table1[[#This Row],[Area]]</f>
        <v>134542.25</v>
      </c>
      <c r="N310" s="62">
        <f t="shared" si="22"/>
        <v>42030.998899999999</v>
      </c>
      <c r="O310" s="62"/>
    </row>
    <row r="311" spans="1:15" x14ac:dyDescent="0.25">
      <c r="A311">
        <v>4373</v>
      </c>
      <c r="B311">
        <v>190</v>
      </c>
      <c r="C311">
        <v>10</v>
      </c>
      <c r="D311">
        <v>6</v>
      </c>
      <c r="E311" t="s">
        <v>90</v>
      </c>
      <c r="F311">
        <v>586</v>
      </c>
      <c r="G311">
        <v>17</v>
      </c>
      <c r="H311">
        <v>7</v>
      </c>
      <c r="I311">
        <v>592.22316477676304</v>
      </c>
      <c r="J311" t="str">
        <f t="shared" si="21"/>
        <v>cl1-7</v>
      </c>
      <c r="K311" s="85">
        <f>IF(E311="ina",0,VLOOKUP(J311,Densities!$N$3:$V$29,9,0))</f>
        <v>0.32220000000000004</v>
      </c>
      <c r="L311" s="85">
        <f>VLOOKUP(J311,productionTab!$A$2:$H$55,8,0)</f>
        <v>299.48050000000001</v>
      </c>
      <c r="M311" s="85">
        <f>Table1[[#This Row],[Productivity]]*Table1[[#This Row],[Area]]</f>
        <v>177359.28949892739</v>
      </c>
      <c r="N311" s="62">
        <f t="shared" si="22"/>
        <v>57145.163076554411</v>
      </c>
      <c r="O311" s="62"/>
    </row>
    <row r="312" spans="1:15" x14ac:dyDescent="0.25">
      <c r="A312">
        <v>4373</v>
      </c>
      <c r="B312">
        <v>190</v>
      </c>
      <c r="C312">
        <v>11</v>
      </c>
      <c r="D312">
        <v>6</v>
      </c>
      <c r="E312" t="s">
        <v>90</v>
      </c>
      <c r="F312">
        <v>586</v>
      </c>
      <c r="G312">
        <v>18</v>
      </c>
      <c r="H312">
        <v>7</v>
      </c>
      <c r="I312">
        <v>876.68780682675902</v>
      </c>
      <c r="J312" t="str">
        <f t="shared" si="21"/>
        <v>cl1-7</v>
      </c>
      <c r="K312" s="85">
        <f>IF(E312="ina",0,VLOOKUP(J312,Densities!$N$3:$V$29,9,0))</f>
        <v>0.32220000000000004</v>
      </c>
      <c r="L312" s="85">
        <f>VLOOKUP(J312,productionTab!$A$2:$H$55,8,0)</f>
        <v>299.48050000000001</v>
      </c>
      <c r="M312" s="85">
        <f>Table1[[#This Row],[Productivity]]*Table1[[#This Row],[Area]]</f>
        <v>262550.90273238119</v>
      </c>
      <c r="N312" s="62">
        <f t="shared" si="22"/>
        <v>84593.900860373236</v>
      </c>
      <c r="O312" s="62"/>
    </row>
    <row r="313" spans="1:15" x14ac:dyDescent="0.25">
      <c r="A313">
        <v>4373</v>
      </c>
      <c r="B313">
        <v>191</v>
      </c>
      <c r="C313">
        <v>11</v>
      </c>
      <c r="D313">
        <v>7</v>
      </c>
      <c r="E313" t="s">
        <v>90</v>
      </c>
      <c r="F313">
        <v>589</v>
      </c>
      <c r="G313">
        <v>18</v>
      </c>
      <c r="H313">
        <v>7</v>
      </c>
      <c r="I313">
        <v>13.4855968002264</v>
      </c>
      <c r="J313" t="str">
        <f t="shared" si="21"/>
        <v>cl1-7</v>
      </c>
      <c r="K313" s="85">
        <f>IF(E313="ina",0,VLOOKUP(J313,Densities!$N$3:$V$29,9,0))</f>
        <v>0.32220000000000004</v>
      </c>
      <c r="L313" s="85">
        <f>VLOOKUP(J313,productionTab!$A$2:$H$55,8,0)</f>
        <v>299.48050000000001</v>
      </c>
      <c r="M313" s="85">
        <f>Table1[[#This Row],[Productivity]]*Table1[[#This Row],[Area]]</f>
        <v>4038.6732725302027</v>
      </c>
      <c r="N313" s="62">
        <f t="shared" si="22"/>
        <v>1301.2605284092315</v>
      </c>
      <c r="O313" s="62"/>
    </row>
    <row r="314" spans="1:15" x14ac:dyDescent="0.25">
      <c r="A314">
        <v>4373</v>
      </c>
      <c r="B314">
        <v>193</v>
      </c>
      <c r="C314">
        <v>10</v>
      </c>
      <c r="D314">
        <v>6</v>
      </c>
      <c r="E314" t="s">
        <v>90</v>
      </c>
      <c r="F314">
        <v>595</v>
      </c>
      <c r="G314">
        <v>17</v>
      </c>
      <c r="H314">
        <v>7</v>
      </c>
      <c r="I314">
        <v>245.04323366529701</v>
      </c>
      <c r="J314" t="str">
        <f t="shared" si="21"/>
        <v>cl1-7</v>
      </c>
      <c r="K314" s="85">
        <f>IF(E314="ina",0,VLOOKUP(J314,Densities!$N$3:$V$29,9,0))</f>
        <v>0.32220000000000004</v>
      </c>
      <c r="L314" s="85">
        <f>VLOOKUP(J314,productionTab!$A$2:$H$55,8,0)</f>
        <v>299.48050000000001</v>
      </c>
      <c r="M314" s="85">
        <f>Table1[[#This Row],[Productivity]]*Table1[[#This Row],[Area]]</f>
        <v>73385.670139699985</v>
      </c>
      <c r="N314" s="62">
        <f t="shared" si="22"/>
        <v>23644.862919011339</v>
      </c>
      <c r="O314" s="62"/>
    </row>
    <row r="315" spans="1:15" x14ac:dyDescent="0.25">
      <c r="A315">
        <v>4373</v>
      </c>
      <c r="B315">
        <v>196</v>
      </c>
      <c r="C315">
        <v>10</v>
      </c>
      <c r="D315">
        <v>6</v>
      </c>
      <c r="E315" t="s">
        <v>90</v>
      </c>
      <c r="F315">
        <v>604</v>
      </c>
      <c r="G315">
        <v>17</v>
      </c>
      <c r="H315">
        <v>7</v>
      </c>
      <c r="I315">
        <v>137.75727507841199</v>
      </c>
      <c r="J315" t="str">
        <f t="shared" si="21"/>
        <v>cl1-7</v>
      </c>
      <c r="K315" s="85">
        <f>IF(E315="ina",0,VLOOKUP(J315,Densities!$N$3:$V$29,9,0))</f>
        <v>0.32220000000000004</v>
      </c>
      <c r="L315" s="85">
        <f>VLOOKUP(J315,productionTab!$A$2:$H$55,8,0)</f>
        <v>299.48050000000001</v>
      </c>
      <c r="M315" s="85">
        <f>Table1[[#This Row],[Productivity]]*Table1[[#This Row],[Area]]</f>
        <v>41255.617619120363</v>
      </c>
      <c r="N315" s="62">
        <f t="shared" si="22"/>
        <v>13292.559996880584</v>
      </c>
      <c r="O315" s="62"/>
    </row>
    <row r="316" spans="1:15" x14ac:dyDescent="0.25">
      <c r="A316">
        <v>4373</v>
      </c>
      <c r="B316">
        <v>198</v>
      </c>
      <c r="C316">
        <v>11</v>
      </c>
      <c r="D316">
        <v>6</v>
      </c>
      <c r="E316" t="s">
        <v>92</v>
      </c>
      <c r="F316">
        <v>611</v>
      </c>
      <c r="G316">
        <v>18</v>
      </c>
      <c r="H316">
        <v>7</v>
      </c>
      <c r="I316">
        <v>34.802922852542601</v>
      </c>
      <c r="J316" t="str">
        <f t="shared" si="21"/>
        <v>cl2-7</v>
      </c>
      <c r="K316" s="85">
        <f>IF(E316="ina",0,VLOOKUP(J316,Densities!$N$3:$V$29,9,0))</f>
        <v>0.2661</v>
      </c>
      <c r="L316" s="85">
        <f>VLOOKUP(J316,productionTab!$A$2:$H$55,8,0)</f>
        <v>337.05049999999994</v>
      </c>
      <c r="M316" s="85">
        <f>Table1[[#This Row],[Productivity]]*Table1[[#This Row],[Area]]</f>
        <v>11730.342548910909</v>
      </c>
      <c r="N316" s="62">
        <f t="shared" si="22"/>
        <v>3121.4441522651923</v>
      </c>
      <c r="O316" s="62"/>
    </row>
    <row r="317" spans="1:15" x14ac:dyDescent="0.25">
      <c r="A317">
        <v>4373</v>
      </c>
      <c r="B317">
        <v>199</v>
      </c>
      <c r="C317">
        <v>10</v>
      </c>
      <c r="D317">
        <v>6</v>
      </c>
      <c r="E317" t="s">
        <v>90</v>
      </c>
      <c r="F317">
        <v>613</v>
      </c>
      <c r="G317">
        <v>17</v>
      </c>
      <c r="H317">
        <v>7</v>
      </c>
      <c r="I317">
        <v>259.79110493057101</v>
      </c>
      <c r="J317" t="str">
        <f t="shared" si="21"/>
        <v>cl1-7</v>
      </c>
      <c r="K317" s="85">
        <f>IF(E317="ina",0,VLOOKUP(J317,Densities!$N$3:$V$29,9,0))</f>
        <v>0.32220000000000004</v>
      </c>
      <c r="L317" s="85">
        <f>VLOOKUP(J317,productionTab!$A$2:$H$55,8,0)</f>
        <v>299.48050000000001</v>
      </c>
      <c r="M317" s="85">
        <f>Table1[[#This Row],[Productivity]]*Table1[[#This Row],[Area]]</f>
        <v>77802.370000159877</v>
      </c>
      <c r="N317" s="62">
        <f t="shared" si="22"/>
        <v>25067.923614051517</v>
      </c>
      <c r="O317" s="62"/>
    </row>
    <row r="318" spans="1:15" x14ac:dyDescent="0.25">
      <c r="A318">
        <v>4373</v>
      </c>
      <c r="B318">
        <v>199</v>
      </c>
      <c r="C318">
        <v>9</v>
      </c>
      <c r="D318">
        <v>6</v>
      </c>
      <c r="E318" t="s">
        <v>92</v>
      </c>
      <c r="F318">
        <v>614</v>
      </c>
      <c r="G318">
        <v>15</v>
      </c>
      <c r="H318">
        <v>6</v>
      </c>
      <c r="I318">
        <v>229.65085262404</v>
      </c>
      <c r="J318" t="str">
        <f t="shared" si="21"/>
        <v>cl2-6</v>
      </c>
      <c r="K318" s="85">
        <f>IF(E318="ina",0,VLOOKUP(J318,Densities!$N$3:$V$29,9,0))</f>
        <v>0.25569999999999998</v>
      </c>
      <c r="L318" s="85">
        <f>VLOOKUP(J318,productionTab!$A$2:$H$55,8,0)</f>
        <v>308.142</v>
      </c>
      <c r="M318" s="85">
        <f>Table1[[#This Row],[Productivity]]*Table1[[#This Row],[Area]]</f>
        <v>70765.073029276929</v>
      </c>
      <c r="N318" s="62">
        <f t="shared" si="22"/>
        <v>18094.629173586112</v>
      </c>
      <c r="O318" s="62"/>
    </row>
    <row r="319" spans="1:15" x14ac:dyDescent="0.25">
      <c r="A319">
        <v>4373</v>
      </c>
      <c r="B319">
        <v>2</v>
      </c>
      <c r="C319">
        <v>0</v>
      </c>
      <c r="D319">
        <v>2</v>
      </c>
      <c r="E319" t="s">
        <v>90</v>
      </c>
      <c r="F319">
        <v>22</v>
      </c>
      <c r="G319">
        <v>6</v>
      </c>
      <c r="H319">
        <v>8</v>
      </c>
      <c r="I319">
        <v>105.98013084269</v>
      </c>
      <c r="J319" t="str">
        <f t="shared" si="21"/>
        <v>cl1-8</v>
      </c>
      <c r="K319" s="85">
        <f>IF(E319="ina",0,VLOOKUP(J319,Densities!$N$3:$V$29,9,0))</f>
        <v>0.33100000000000002</v>
      </c>
      <c r="L319" s="85">
        <f>VLOOKUP(J319,productionTab!$A$2:$H$55,8,0)</f>
        <v>314.67849999999999</v>
      </c>
      <c r="M319" s="85">
        <f>Table1[[#This Row],[Productivity]]*Table1[[#This Row],[Area]]</f>
        <v>33349.668603381426</v>
      </c>
      <c r="N319" s="62">
        <f t="shared" si="22"/>
        <v>11038.740307719252</v>
      </c>
      <c r="O319" s="62"/>
    </row>
    <row r="320" spans="1:15" x14ac:dyDescent="0.25">
      <c r="A320">
        <v>4373</v>
      </c>
      <c r="B320">
        <v>2</v>
      </c>
      <c r="C320">
        <v>0</v>
      </c>
      <c r="D320">
        <v>2</v>
      </c>
      <c r="E320" t="s">
        <v>92</v>
      </c>
      <c r="F320">
        <v>23</v>
      </c>
      <c r="G320">
        <v>5</v>
      </c>
      <c r="H320">
        <v>7</v>
      </c>
      <c r="I320">
        <v>308.81724468205402</v>
      </c>
      <c r="J320" t="str">
        <f t="shared" si="21"/>
        <v>cl2-7</v>
      </c>
      <c r="K320" s="85">
        <f>IF(E320="ina",0,VLOOKUP(J320,Densities!$N$3:$V$29,9,0))</f>
        <v>0.2661</v>
      </c>
      <c r="L320" s="85">
        <f>VLOOKUP(J320,productionTab!$A$2:$H$55,8,0)</f>
        <v>337.05049999999994</v>
      </c>
      <c r="M320" s="85">
        <f>Table1[[#This Row],[Productivity]]*Table1[[#This Row],[Area]]</f>
        <v>104087.00672870863</v>
      </c>
      <c r="N320" s="62">
        <f t="shared" si="22"/>
        <v>27697.552490509366</v>
      </c>
      <c r="O320" s="62"/>
    </row>
    <row r="321" spans="1:15" x14ac:dyDescent="0.25">
      <c r="A321">
        <v>4373</v>
      </c>
      <c r="B321">
        <v>2</v>
      </c>
      <c r="C321">
        <v>0</v>
      </c>
      <c r="D321">
        <v>2</v>
      </c>
      <c r="E321" t="s">
        <v>93</v>
      </c>
      <c r="F321">
        <v>24</v>
      </c>
      <c r="G321">
        <v>6</v>
      </c>
      <c r="H321">
        <v>8</v>
      </c>
      <c r="I321">
        <v>585.20262447525499</v>
      </c>
      <c r="J321" t="str">
        <f t="shared" si="21"/>
        <v>cl3-8</v>
      </c>
      <c r="K321" s="85">
        <f>IF(E321="ina",0,VLOOKUP(J321,Densities!$N$3:$V$29,9,0))</f>
        <v>0.218</v>
      </c>
      <c r="L321" s="85">
        <f>VLOOKUP(J321,productionTab!$A$2:$H$55,8,0)</f>
        <v>386.66499999999996</v>
      </c>
      <c r="M321" s="85">
        <f>Table1[[#This Row],[Productivity]]*Table1[[#This Row],[Area]]</f>
        <v>226277.37279272446</v>
      </c>
      <c r="N321" s="62">
        <f t="shared" si="22"/>
        <v>49328.467268813933</v>
      </c>
      <c r="O321" s="62"/>
    </row>
    <row r="322" spans="1:15" x14ac:dyDescent="0.25">
      <c r="A322">
        <v>4373</v>
      </c>
      <c r="B322">
        <v>200</v>
      </c>
      <c r="C322">
        <v>10</v>
      </c>
      <c r="D322">
        <v>6</v>
      </c>
      <c r="E322" t="s">
        <v>90</v>
      </c>
      <c r="F322">
        <v>616</v>
      </c>
      <c r="G322">
        <v>16</v>
      </c>
      <c r="H322">
        <v>6</v>
      </c>
      <c r="I322">
        <v>304.56846529060198</v>
      </c>
      <c r="J322" t="str">
        <f t="shared" si="21"/>
        <v>cl1-6</v>
      </c>
      <c r="K322" s="85">
        <f>IF(E322="ina",0,VLOOKUP(J322,Densities!$N$3:$V$29,9,0))</f>
        <v>0.31240000000000001</v>
      </c>
      <c r="L322" s="85">
        <f>VLOOKUP(J322,productionTab!$A$2:$H$55,8,0)</f>
        <v>269.08449999999999</v>
      </c>
      <c r="M322" s="85">
        <f>Table1[[#This Row],[Productivity]]*Table1[[#This Row],[Area]]</f>
        <v>81954.653198488988</v>
      </c>
      <c r="N322" s="62">
        <f t="shared" si="22"/>
        <v>25602.633659207961</v>
      </c>
      <c r="O322" s="62"/>
    </row>
    <row r="323" spans="1:15" x14ac:dyDescent="0.25">
      <c r="A323">
        <v>4373</v>
      </c>
      <c r="B323">
        <v>200</v>
      </c>
      <c r="C323">
        <v>10</v>
      </c>
      <c r="D323">
        <v>6</v>
      </c>
      <c r="E323" t="s">
        <v>90</v>
      </c>
      <c r="F323">
        <v>616</v>
      </c>
      <c r="G323">
        <v>17</v>
      </c>
      <c r="H323">
        <v>7</v>
      </c>
      <c r="I323">
        <v>253.12210937917001</v>
      </c>
      <c r="J323" t="str">
        <f t="shared" ref="J323:J386" si="23">E323&amp;"-"&amp;H323</f>
        <v>cl1-7</v>
      </c>
      <c r="K323" s="85">
        <f>IF(E323="ina",0,VLOOKUP(J323,Densities!$N$3:$V$29,9,0))</f>
        <v>0.32220000000000004</v>
      </c>
      <c r="L323" s="85">
        <f>VLOOKUP(J323,productionTab!$A$2:$H$55,8,0)</f>
        <v>299.48050000000001</v>
      </c>
      <c r="M323" s="85">
        <f>Table1[[#This Row],[Productivity]]*Table1[[#This Row],[Area]]</f>
        <v>75805.135877928522</v>
      </c>
      <c r="N323" s="62">
        <f t="shared" ref="N323:N386" si="24">L323*K323*I323</f>
        <v>24424.414779868574</v>
      </c>
      <c r="O323" s="62"/>
    </row>
    <row r="324" spans="1:15" x14ac:dyDescent="0.25">
      <c r="A324">
        <v>4373</v>
      </c>
      <c r="B324">
        <v>201</v>
      </c>
      <c r="C324">
        <v>10</v>
      </c>
      <c r="D324">
        <v>6</v>
      </c>
      <c r="E324" t="s">
        <v>90</v>
      </c>
      <c r="F324">
        <v>619</v>
      </c>
      <c r="G324">
        <v>17</v>
      </c>
      <c r="H324">
        <v>7</v>
      </c>
      <c r="I324">
        <v>102.36433116651899</v>
      </c>
      <c r="J324" t="str">
        <f t="shared" si="23"/>
        <v>cl1-7</v>
      </c>
      <c r="K324" s="85">
        <f>IF(E324="ina",0,VLOOKUP(J324,Densities!$N$3:$V$29,9,0))</f>
        <v>0.32220000000000004</v>
      </c>
      <c r="L324" s="85">
        <f>VLOOKUP(J324,productionTab!$A$2:$H$55,8,0)</f>
        <v>299.48050000000001</v>
      </c>
      <c r="M324" s="85">
        <f>Table1[[#This Row],[Productivity]]*Table1[[#This Row],[Area]]</f>
        <v>30656.121079914694</v>
      </c>
      <c r="N324" s="62">
        <f t="shared" si="24"/>
        <v>9877.4022119485162</v>
      </c>
      <c r="O324" s="62"/>
    </row>
    <row r="325" spans="1:15" x14ac:dyDescent="0.25">
      <c r="A325">
        <v>4373</v>
      </c>
      <c r="B325">
        <v>201</v>
      </c>
      <c r="C325">
        <v>10</v>
      </c>
      <c r="D325">
        <v>6</v>
      </c>
      <c r="E325" t="s">
        <v>92</v>
      </c>
      <c r="F325">
        <v>620</v>
      </c>
      <c r="G325">
        <v>16</v>
      </c>
      <c r="H325">
        <v>6</v>
      </c>
      <c r="I325">
        <v>35.392943911891699</v>
      </c>
      <c r="J325" t="str">
        <f t="shared" si="23"/>
        <v>cl2-6</v>
      </c>
      <c r="K325" s="85">
        <f>IF(E325="ina",0,VLOOKUP(J325,Densities!$N$3:$V$29,9,0))</f>
        <v>0.25569999999999998</v>
      </c>
      <c r="L325" s="85">
        <f>VLOOKUP(J325,productionTab!$A$2:$H$55,8,0)</f>
        <v>308.142</v>
      </c>
      <c r="M325" s="85">
        <f>Table1[[#This Row],[Productivity]]*Table1[[#This Row],[Area]]</f>
        <v>10906.052522898131</v>
      </c>
      <c r="N325" s="62">
        <f t="shared" si="24"/>
        <v>2788.6776301050522</v>
      </c>
      <c r="O325" s="62"/>
    </row>
    <row r="326" spans="1:15" x14ac:dyDescent="0.25">
      <c r="A326">
        <v>4373</v>
      </c>
      <c r="B326">
        <v>201</v>
      </c>
      <c r="C326">
        <v>9</v>
      </c>
      <c r="D326">
        <v>6</v>
      </c>
      <c r="E326" t="s">
        <v>93</v>
      </c>
      <c r="F326">
        <v>621</v>
      </c>
      <c r="G326">
        <v>15</v>
      </c>
      <c r="H326">
        <v>6</v>
      </c>
      <c r="I326">
        <v>138.591359587466</v>
      </c>
      <c r="J326" t="str">
        <f t="shared" si="23"/>
        <v>cl3-6</v>
      </c>
      <c r="K326" s="85">
        <f>IF(E326="ina",0,VLOOKUP(J326,Densities!$N$3:$V$29,9,0))</f>
        <v>0.19720000000000001</v>
      </c>
      <c r="L326" s="85">
        <f>VLOOKUP(J326,productionTab!$A$2:$H$55,8,0)</f>
        <v>338.52099999999996</v>
      </c>
      <c r="M326" s="85">
        <f>Table1[[#This Row],[Productivity]]*Table1[[#This Row],[Area]]</f>
        <v>46916.085638908575</v>
      </c>
      <c r="N326" s="62">
        <f t="shared" si="24"/>
        <v>9251.852087992771</v>
      </c>
      <c r="O326" s="62"/>
    </row>
    <row r="327" spans="1:15" x14ac:dyDescent="0.25">
      <c r="A327">
        <v>4373</v>
      </c>
      <c r="B327">
        <v>201</v>
      </c>
      <c r="C327">
        <v>9</v>
      </c>
      <c r="D327">
        <v>6</v>
      </c>
      <c r="E327" t="s">
        <v>93</v>
      </c>
      <c r="F327">
        <v>621</v>
      </c>
      <c r="G327">
        <v>16</v>
      </c>
      <c r="H327">
        <v>7</v>
      </c>
      <c r="I327">
        <v>555.91682767856503</v>
      </c>
      <c r="J327" t="str">
        <f t="shared" si="23"/>
        <v>cl3-7</v>
      </c>
      <c r="K327" s="85">
        <f>IF(E327="ina",0,VLOOKUP(J327,Densities!$N$3:$V$29,9,0))</f>
        <v>0.2082</v>
      </c>
      <c r="L327" s="85">
        <f>VLOOKUP(J327,productionTab!$A$2:$H$55,8,0)</f>
        <v>370.61699999999996</v>
      </c>
      <c r="M327" s="85">
        <f>Table1[[#This Row],[Productivity]]*Table1[[#This Row],[Area]]</f>
        <v>206032.22692374673</v>
      </c>
      <c r="N327" s="62">
        <f t="shared" si="24"/>
        <v>42895.909645524065</v>
      </c>
      <c r="O327" s="62"/>
    </row>
    <row r="328" spans="1:15" x14ac:dyDescent="0.25">
      <c r="A328">
        <v>4373</v>
      </c>
      <c r="B328">
        <v>205</v>
      </c>
      <c r="C328">
        <v>9</v>
      </c>
      <c r="D328">
        <v>6</v>
      </c>
      <c r="E328" t="s">
        <v>92</v>
      </c>
      <c r="F328">
        <v>632</v>
      </c>
      <c r="G328">
        <v>15</v>
      </c>
      <c r="H328">
        <v>6</v>
      </c>
      <c r="I328">
        <v>20.602005431174302</v>
      </c>
      <c r="J328" t="str">
        <f t="shared" si="23"/>
        <v>cl2-6</v>
      </c>
      <c r="K328" s="85">
        <f>IF(E328="ina",0,VLOOKUP(J328,Densities!$N$3:$V$29,9,0))</f>
        <v>0.25569999999999998</v>
      </c>
      <c r="L328" s="85">
        <f>VLOOKUP(J328,productionTab!$A$2:$H$55,8,0)</f>
        <v>308.142</v>
      </c>
      <c r="M328" s="85">
        <f>Table1[[#This Row],[Productivity]]*Table1[[#This Row],[Area]]</f>
        <v>6348.3431575729119</v>
      </c>
      <c r="N328" s="62">
        <f t="shared" si="24"/>
        <v>1623.2713453913934</v>
      </c>
      <c r="O328" s="62"/>
    </row>
    <row r="329" spans="1:15" x14ac:dyDescent="0.25">
      <c r="A329">
        <v>4373</v>
      </c>
      <c r="B329">
        <v>208</v>
      </c>
      <c r="C329">
        <v>10</v>
      </c>
      <c r="D329">
        <v>6</v>
      </c>
      <c r="E329" t="s">
        <v>92</v>
      </c>
      <c r="F329">
        <v>641</v>
      </c>
      <c r="G329">
        <v>17</v>
      </c>
      <c r="H329">
        <v>7</v>
      </c>
      <c r="I329">
        <v>48.500656852584299</v>
      </c>
      <c r="J329" t="str">
        <f t="shared" si="23"/>
        <v>cl2-7</v>
      </c>
      <c r="K329" s="85">
        <f>IF(E329="ina",0,VLOOKUP(J329,Densities!$N$3:$V$29,9,0))</f>
        <v>0.2661</v>
      </c>
      <c r="L329" s="85">
        <f>VLOOKUP(J329,productionTab!$A$2:$H$55,8,0)</f>
        <v>337.05049999999994</v>
      </c>
      <c r="M329" s="85">
        <f>Table1[[#This Row],[Productivity]]*Table1[[#This Row],[Area]]</f>
        <v>16347.170642491961</v>
      </c>
      <c r="N329" s="62">
        <f t="shared" si="24"/>
        <v>4349.982107967111</v>
      </c>
      <c r="O329" s="62"/>
    </row>
    <row r="330" spans="1:15" x14ac:dyDescent="0.25">
      <c r="A330">
        <v>4373</v>
      </c>
      <c r="B330">
        <v>208</v>
      </c>
      <c r="C330">
        <v>8</v>
      </c>
      <c r="D330">
        <v>6</v>
      </c>
      <c r="E330" t="s">
        <v>90</v>
      </c>
      <c r="F330">
        <v>640</v>
      </c>
      <c r="G330">
        <v>14</v>
      </c>
      <c r="H330">
        <v>6</v>
      </c>
      <c r="I330">
        <v>767.46113388050003</v>
      </c>
      <c r="J330" t="str">
        <f t="shared" si="23"/>
        <v>cl1-6</v>
      </c>
      <c r="K330" s="85">
        <f>IF(E330="ina",0,VLOOKUP(J330,Densities!$N$3:$V$29,9,0))</f>
        <v>0.31240000000000001</v>
      </c>
      <c r="L330" s="85">
        <f>VLOOKUP(J330,productionTab!$A$2:$H$55,8,0)</f>
        <v>269.08449999999999</v>
      </c>
      <c r="M330" s="85">
        <f>Table1[[#This Row],[Productivity]]*Table1[[#This Row],[Area]]</f>
        <v>206511.89547966741</v>
      </c>
      <c r="N330" s="62">
        <f t="shared" si="24"/>
        <v>64514.316147848098</v>
      </c>
      <c r="O330" s="62"/>
    </row>
    <row r="331" spans="1:15" x14ac:dyDescent="0.25">
      <c r="A331">
        <v>4373</v>
      </c>
      <c r="B331">
        <v>208</v>
      </c>
      <c r="C331">
        <v>9</v>
      </c>
      <c r="D331">
        <v>6</v>
      </c>
      <c r="E331" t="s">
        <v>92</v>
      </c>
      <c r="F331">
        <v>641</v>
      </c>
      <c r="G331">
        <v>15</v>
      </c>
      <c r="H331">
        <v>6</v>
      </c>
      <c r="I331">
        <v>10.426019766340101</v>
      </c>
      <c r="J331" t="str">
        <f t="shared" si="23"/>
        <v>cl2-6</v>
      </c>
      <c r="K331" s="85">
        <f>IF(E331="ina",0,VLOOKUP(J331,Densities!$N$3:$V$29,9,0))</f>
        <v>0.25569999999999998</v>
      </c>
      <c r="L331" s="85">
        <f>VLOOKUP(J331,productionTab!$A$2:$H$55,8,0)</f>
        <v>308.142</v>
      </c>
      <c r="M331" s="85">
        <f>Table1[[#This Row],[Productivity]]*Table1[[#This Row],[Area]]</f>
        <v>3212.6945828395715</v>
      </c>
      <c r="N331" s="62">
        <f t="shared" si="24"/>
        <v>821.48600483207838</v>
      </c>
      <c r="O331" s="62"/>
    </row>
    <row r="332" spans="1:15" x14ac:dyDescent="0.25">
      <c r="A332">
        <v>4373</v>
      </c>
      <c r="B332">
        <v>209</v>
      </c>
      <c r="C332">
        <v>9</v>
      </c>
      <c r="D332">
        <v>6</v>
      </c>
      <c r="E332" t="s">
        <v>93</v>
      </c>
      <c r="F332">
        <v>645</v>
      </c>
      <c r="G332">
        <v>15</v>
      </c>
      <c r="H332">
        <v>6</v>
      </c>
      <c r="I332">
        <v>293.77836049400003</v>
      </c>
      <c r="J332" t="str">
        <f t="shared" si="23"/>
        <v>cl3-6</v>
      </c>
      <c r="K332" s="85">
        <f>IF(E332="ina",0,VLOOKUP(J332,Densities!$N$3:$V$29,9,0))</f>
        <v>0.19720000000000001</v>
      </c>
      <c r="L332" s="85">
        <f>VLOOKUP(J332,productionTab!$A$2:$H$55,8,0)</f>
        <v>338.52099999999996</v>
      </c>
      <c r="M332" s="85">
        <f>Table1[[#This Row],[Productivity]]*Table1[[#This Row],[Area]]</f>
        <v>99450.144372789364</v>
      </c>
      <c r="N332" s="62">
        <f t="shared" si="24"/>
        <v>19611.568470314065</v>
      </c>
      <c r="O332" s="62"/>
    </row>
    <row r="333" spans="1:15" x14ac:dyDescent="0.25">
      <c r="A333">
        <v>4373</v>
      </c>
      <c r="B333">
        <v>214</v>
      </c>
      <c r="C333">
        <v>8</v>
      </c>
      <c r="D333">
        <v>6</v>
      </c>
      <c r="E333" t="s">
        <v>90</v>
      </c>
      <c r="F333">
        <v>658</v>
      </c>
      <c r="G333">
        <v>15</v>
      </c>
      <c r="H333">
        <v>7</v>
      </c>
      <c r="I333">
        <v>679.83382900657705</v>
      </c>
      <c r="J333" t="str">
        <f t="shared" si="23"/>
        <v>cl1-7</v>
      </c>
      <c r="K333" s="85">
        <f>IF(E333="ina",0,VLOOKUP(J333,Densities!$N$3:$V$29,9,0))</f>
        <v>0.32220000000000004</v>
      </c>
      <c r="L333" s="85">
        <f>VLOOKUP(J333,productionTab!$A$2:$H$55,8,0)</f>
        <v>299.48050000000001</v>
      </c>
      <c r="M333" s="85">
        <f>Table1[[#This Row],[Productivity]]*Table1[[#This Row],[Area]]</f>
        <v>203596.9750278042</v>
      </c>
      <c r="N333" s="62">
        <f t="shared" si="24"/>
        <v>65598.945353958523</v>
      </c>
      <c r="O333" s="62"/>
    </row>
    <row r="334" spans="1:15" x14ac:dyDescent="0.25">
      <c r="A334">
        <v>4373</v>
      </c>
      <c r="B334">
        <v>217</v>
      </c>
      <c r="C334">
        <v>7</v>
      </c>
      <c r="D334">
        <v>6</v>
      </c>
      <c r="E334" t="s">
        <v>92</v>
      </c>
      <c r="F334">
        <v>668</v>
      </c>
      <c r="G334">
        <v>13</v>
      </c>
      <c r="H334">
        <v>6</v>
      </c>
      <c r="I334">
        <v>274.03251115421602</v>
      </c>
      <c r="J334" t="str">
        <f t="shared" si="23"/>
        <v>cl2-6</v>
      </c>
      <c r="K334" s="85">
        <f>IF(E334="ina",0,VLOOKUP(J334,Densities!$N$3:$V$29,9,0))</f>
        <v>0.25569999999999998</v>
      </c>
      <c r="L334" s="85">
        <f>VLOOKUP(J334,productionTab!$A$2:$H$55,8,0)</f>
        <v>308.142</v>
      </c>
      <c r="M334" s="85">
        <f>Table1[[#This Row],[Productivity]]*Table1[[#This Row],[Area]]</f>
        <v>84440.926052082432</v>
      </c>
      <c r="N334" s="62">
        <f t="shared" si="24"/>
        <v>21591.544791517477</v>
      </c>
      <c r="O334" s="62"/>
    </row>
    <row r="335" spans="1:15" x14ac:dyDescent="0.25">
      <c r="A335">
        <v>4373</v>
      </c>
      <c r="B335">
        <v>219</v>
      </c>
      <c r="C335">
        <v>7</v>
      </c>
      <c r="D335">
        <v>6</v>
      </c>
      <c r="E335" t="s">
        <v>90</v>
      </c>
      <c r="F335">
        <v>673</v>
      </c>
      <c r="G335">
        <v>13</v>
      </c>
      <c r="H335">
        <v>6</v>
      </c>
      <c r="I335">
        <v>625.96748884578301</v>
      </c>
      <c r="J335" t="str">
        <f t="shared" si="23"/>
        <v>cl1-6</v>
      </c>
      <c r="K335" s="85">
        <f>IF(E335="ina",0,VLOOKUP(J335,Densities!$N$3:$V$29,9,0))</f>
        <v>0.31240000000000001</v>
      </c>
      <c r="L335" s="85">
        <f>VLOOKUP(J335,productionTab!$A$2:$H$55,8,0)</f>
        <v>269.08449999999999</v>
      </c>
      <c r="M335" s="85">
        <f>Table1[[#This Row],[Productivity]]*Table1[[#This Row],[Area]]</f>
        <v>168438.14875232309</v>
      </c>
      <c r="N335" s="62">
        <f t="shared" si="24"/>
        <v>52620.077670225735</v>
      </c>
      <c r="O335" s="62"/>
    </row>
    <row r="336" spans="1:15" x14ac:dyDescent="0.25">
      <c r="A336">
        <v>4373</v>
      </c>
      <c r="B336">
        <v>22</v>
      </c>
      <c r="C336">
        <v>6</v>
      </c>
      <c r="D336">
        <v>8</v>
      </c>
      <c r="E336" t="s">
        <v>90</v>
      </c>
      <c r="F336">
        <v>82</v>
      </c>
      <c r="G336">
        <v>12</v>
      </c>
      <c r="H336">
        <v>6</v>
      </c>
      <c r="I336">
        <v>105.980130842691</v>
      </c>
      <c r="J336" t="str">
        <f t="shared" si="23"/>
        <v>cl1-6</v>
      </c>
      <c r="K336" s="85">
        <f>IF(E336="ina",0,VLOOKUP(J336,Densities!$N$3:$V$29,9,0))</f>
        <v>0.31240000000000001</v>
      </c>
      <c r="L336" s="85">
        <f>VLOOKUP(J336,productionTab!$A$2:$H$55,8,0)</f>
        <v>269.08449999999999</v>
      </c>
      <c r="M336" s="85">
        <f>Table1[[#This Row],[Productivity]]*Table1[[#This Row],[Area]]</f>
        <v>28517.610517740086</v>
      </c>
      <c r="N336" s="62">
        <f t="shared" si="24"/>
        <v>8908.9015257420033</v>
      </c>
      <c r="O336" s="62"/>
    </row>
    <row r="337" spans="1:15" x14ac:dyDescent="0.25">
      <c r="A337">
        <v>4373</v>
      </c>
      <c r="B337">
        <v>228</v>
      </c>
      <c r="C337">
        <v>8</v>
      </c>
      <c r="D337">
        <v>6</v>
      </c>
      <c r="E337" t="s">
        <v>93</v>
      </c>
      <c r="F337">
        <v>702</v>
      </c>
      <c r="G337">
        <v>15</v>
      </c>
      <c r="H337">
        <v>7</v>
      </c>
      <c r="I337">
        <v>26.337874833024099</v>
      </c>
      <c r="J337" t="str">
        <f t="shared" si="23"/>
        <v>cl3-7</v>
      </c>
      <c r="K337" s="85">
        <f>IF(E337="ina",0,VLOOKUP(J337,Densities!$N$3:$V$29,9,0))</f>
        <v>0.2082</v>
      </c>
      <c r="L337" s="85">
        <f>VLOOKUP(J337,productionTab!$A$2:$H$55,8,0)</f>
        <v>370.61699999999996</v>
      </c>
      <c r="M337" s="85">
        <f>Table1[[#This Row],[Productivity]]*Table1[[#This Row],[Area]]</f>
        <v>9761.2641569908919</v>
      </c>
      <c r="N337" s="62">
        <f t="shared" si="24"/>
        <v>2032.2951974855034</v>
      </c>
      <c r="O337" s="62"/>
    </row>
    <row r="338" spans="1:15" x14ac:dyDescent="0.25">
      <c r="A338">
        <v>4373</v>
      </c>
      <c r="B338">
        <v>228</v>
      </c>
      <c r="C338">
        <v>8</v>
      </c>
      <c r="D338">
        <v>7</v>
      </c>
      <c r="E338" t="s">
        <v>90</v>
      </c>
      <c r="F338">
        <v>700</v>
      </c>
      <c r="G338">
        <v>14</v>
      </c>
      <c r="H338">
        <v>6</v>
      </c>
      <c r="I338">
        <v>572.46606548054501</v>
      </c>
      <c r="J338" t="str">
        <f t="shared" si="23"/>
        <v>cl1-6</v>
      </c>
      <c r="K338" s="85">
        <f>IF(E338="ina",0,VLOOKUP(J338,Densities!$N$3:$V$29,9,0))</f>
        <v>0.31240000000000001</v>
      </c>
      <c r="L338" s="85">
        <f>VLOOKUP(J338,productionTab!$A$2:$H$55,8,0)</f>
        <v>269.08449999999999</v>
      </c>
      <c r="M338" s="85">
        <f>Table1[[#This Row],[Productivity]]*Table1[[#This Row],[Area]]</f>
        <v>154041.74499679971</v>
      </c>
      <c r="N338" s="62">
        <f t="shared" si="24"/>
        <v>48122.641137000232</v>
      </c>
      <c r="O338" s="62"/>
    </row>
    <row r="339" spans="1:15" x14ac:dyDescent="0.25">
      <c r="A339">
        <v>4373</v>
      </c>
      <c r="B339">
        <v>229</v>
      </c>
      <c r="C339">
        <v>7</v>
      </c>
      <c r="D339">
        <v>6</v>
      </c>
      <c r="E339" t="s">
        <v>93</v>
      </c>
      <c r="F339">
        <v>705</v>
      </c>
      <c r="G339">
        <v>13</v>
      </c>
      <c r="H339">
        <v>6</v>
      </c>
      <c r="I339">
        <v>201.196059686431</v>
      </c>
      <c r="J339" t="str">
        <f t="shared" si="23"/>
        <v>cl3-6</v>
      </c>
      <c r="K339" s="85">
        <f>IF(E339="ina",0,VLOOKUP(J339,Densities!$N$3:$V$29,9,0))</f>
        <v>0.19720000000000001</v>
      </c>
      <c r="L339" s="85">
        <f>VLOOKUP(J339,productionTab!$A$2:$H$55,8,0)</f>
        <v>338.52099999999996</v>
      </c>
      <c r="M339" s="85">
        <f>Table1[[#This Row],[Productivity]]*Table1[[#This Row],[Area]]</f>
        <v>68109.091321110303</v>
      </c>
      <c r="N339" s="62">
        <f t="shared" si="24"/>
        <v>13431.112808522952</v>
      </c>
      <c r="O339" s="62"/>
    </row>
    <row r="340" spans="1:15" x14ac:dyDescent="0.25">
      <c r="A340">
        <v>4373</v>
      </c>
      <c r="B340">
        <v>23</v>
      </c>
      <c r="C340">
        <v>5</v>
      </c>
      <c r="D340">
        <v>7</v>
      </c>
      <c r="E340" t="s">
        <v>90</v>
      </c>
      <c r="F340">
        <v>85</v>
      </c>
      <c r="G340">
        <v>11</v>
      </c>
      <c r="H340">
        <v>6</v>
      </c>
      <c r="I340">
        <v>308.81724468205402</v>
      </c>
      <c r="J340" t="str">
        <f t="shared" si="23"/>
        <v>cl1-6</v>
      </c>
      <c r="K340" s="85">
        <f>IF(E340="ina",0,VLOOKUP(J340,Densities!$N$3:$V$29,9,0))</f>
        <v>0.31240000000000001</v>
      </c>
      <c r="L340" s="85">
        <f>VLOOKUP(J340,productionTab!$A$2:$H$55,8,0)</f>
        <v>269.08449999999999</v>
      </c>
      <c r="M340" s="85">
        <f>Table1[[#This Row],[Productivity]]*Table1[[#This Row],[Area]]</f>
        <v>83097.933876648167</v>
      </c>
      <c r="N340" s="62">
        <f t="shared" si="24"/>
        <v>25959.794543064887</v>
      </c>
      <c r="O340" s="62"/>
    </row>
    <row r="341" spans="1:15" x14ac:dyDescent="0.25">
      <c r="A341">
        <v>4373</v>
      </c>
      <c r="B341">
        <v>234</v>
      </c>
      <c r="C341">
        <v>8</v>
      </c>
      <c r="D341">
        <v>6</v>
      </c>
      <c r="E341" t="s">
        <v>90</v>
      </c>
      <c r="F341">
        <v>718</v>
      </c>
      <c r="G341">
        <v>14</v>
      </c>
      <c r="H341">
        <v>6</v>
      </c>
      <c r="I341" s="85">
        <v>1.37460861477954E-13</v>
      </c>
      <c r="J341" t="str">
        <f t="shared" si="23"/>
        <v>cl1-6</v>
      </c>
      <c r="K341" s="85">
        <f>IF(E341="ina",0,VLOOKUP(J341,Densities!$N$3:$V$29,9,0))</f>
        <v>0.31240000000000001</v>
      </c>
      <c r="L341" s="85">
        <f>VLOOKUP(J341,productionTab!$A$2:$H$55,8,0)</f>
        <v>269.08449999999999</v>
      </c>
      <c r="M341" s="85">
        <f>Table1[[#This Row],[Productivity]]*Table1[[#This Row],[Area]]</f>
        <v>3.6988587180364514E-11</v>
      </c>
      <c r="N341" s="62">
        <f t="shared" si="24"/>
        <v>1.1555234635145874E-11</v>
      </c>
      <c r="O341" s="62"/>
    </row>
    <row r="342" spans="1:15" x14ac:dyDescent="0.25">
      <c r="A342">
        <v>4373</v>
      </c>
      <c r="B342">
        <v>24</v>
      </c>
      <c r="C342">
        <v>6</v>
      </c>
      <c r="D342">
        <v>8</v>
      </c>
      <c r="E342" t="s">
        <v>90</v>
      </c>
      <c r="F342">
        <v>88</v>
      </c>
      <c r="G342">
        <v>12</v>
      </c>
      <c r="H342">
        <v>6</v>
      </c>
      <c r="I342">
        <v>585.20262447525499</v>
      </c>
      <c r="J342" t="str">
        <f t="shared" si="23"/>
        <v>cl1-6</v>
      </c>
      <c r="K342" s="85">
        <f>IF(E342="ina",0,VLOOKUP(J342,Densities!$N$3:$V$29,9,0))</f>
        <v>0.31240000000000001</v>
      </c>
      <c r="L342" s="85">
        <f>VLOOKUP(J342,productionTab!$A$2:$H$55,8,0)</f>
        <v>269.08449999999999</v>
      </c>
      <c r="M342" s="85">
        <f>Table1[[#This Row],[Productivity]]*Table1[[#This Row],[Area]]</f>
        <v>157468.95560561176</v>
      </c>
      <c r="N342" s="62">
        <f t="shared" si="24"/>
        <v>49193.301731193111</v>
      </c>
      <c r="O342" s="62"/>
    </row>
    <row r="343" spans="1:15" x14ac:dyDescent="0.25">
      <c r="A343">
        <v>4373</v>
      </c>
      <c r="B343">
        <v>26</v>
      </c>
      <c r="C343">
        <v>4</v>
      </c>
      <c r="D343">
        <v>7</v>
      </c>
      <c r="E343" t="s">
        <v>90</v>
      </c>
      <c r="F343">
        <v>94</v>
      </c>
      <c r="G343">
        <v>10</v>
      </c>
      <c r="H343">
        <v>6</v>
      </c>
      <c r="I343">
        <v>460.275444523391</v>
      </c>
      <c r="J343" t="str">
        <f t="shared" si="23"/>
        <v>cl1-6</v>
      </c>
      <c r="K343" s="85">
        <f>IF(E343="ina",0,VLOOKUP(J343,Densities!$N$3:$V$29,9,0))</f>
        <v>0.31240000000000001</v>
      </c>
      <c r="L343" s="85">
        <f>VLOOKUP(J343,productionTab!$A$2:$H$55,8,0)</f>
        <v>269.08449999999999</v>
      </c>
      <c r="M343" s="85">
        <f>Table1[[#This Row],[Productivity]]*Table1[[#This Row],[Area]]</f>
        <v>123852.9878518544</v>
      </c>
      <c r="N343" s="62">
        <f t="shared" si="24"/>
        <v>38691.673404919318</v>
      </c>
      <c r="O343" s="62"/>
    </row>
    <row r="344" spans="1:15" x14ac:dyDescent="0.25">
      <c r="A344">
        <v>4373</v>
      </c>
      <c r="B344">
        <v>27</v>
      </c>
      <c r="C344">
        <v>5</v>
      </c>
      <c r="D344">
        <v>8</v>
      </c>
      <c r="E344" t="s">
        <v>93</v>
      </c>
      <c r="F344">
        <v>99</v>
      </c>
      <c r="G344">
        <v>11</v>
      </c>
      <c r="H344">
        <v>6</v>
      </c>
      <c r="I344">
        <v>639.724555476609</v>
      </c>
      <c r="J344" t="str">
        <f t="shared" si="23"/>
        <v>cl3-6</v>
      </c>
      <c r="K344" s="85">
        <f>IF(E344="ina",0,VLOOKUP(J344,Densities!$N$3:$V$29,9,0))</f>
        <v>0.19720000000000001</v>
      </c>
      <c r="L344" s="85">
        <f>VLOOKUP(J344,productionTab!$A$2:$H$55,8,0)</f>
        <v>338.52099999999996</v>
      </c>
      <c r="M344" s="85">
        <f>Table1[[#This Row],[Productivity]]*Table1[[#This Row],[Area]]</f>
        <v>216560.19624449711</v>
      </c>
      <c r="N344" s="62">
        <f t="shared" si="24"/>
        <v>42705.670699414834</v>
      </c>
      <c r="O344" s="62"/>
    </row>
    <row r="345" spans="1:15" x14ac:dyDescent="0.25">
      <c r="A345">
        <v>4373</v>
      </c>
      <c r="B345">
        <v>28</v>
      </c>
      <c r="C345">
        <v>3</v>
      </c>
      <c r="D345">
        <v>7</v>
      </c>
      <c r="E345" t="s">
        <v>90</v>
      </c>
      <c r="F345">
        <v>100</v>
      </c>
      <c r="G345">
        <v>9</v>
      </c>
      <c r="H345">
        <v>6</v>
      </c>
      <c r="I345">
        <v>146.39660319333001</v>
      </c>
      <c r="J345" t="str">
        <f t="shared" si="23"/>
        <v>cl1-6</v>
      </c>
      <c r="K345" s="85">
        <f>IF(E345="ina",0,VLOOKUP(J345,Densities!$N$3:$V$29,9,0))</f>
        <v>0.31240000000000001</v>
      </c>
      <c r="L345" s="85">
        <f>VLOOKUP(J345,productionTab!$A$2:$H$55,8,0)</f>
        <v>269.08449999999999</v>
      </c>
      <c r="M345" s="85">
        <f>Table1[[#This Row],[Productivity]]*Table1[[#This Row],[Area]]</f>
        <v>39393.056771975607</v>
      </c>
      <c r="N345" s="62">
        <f t="shared" si="24"/>
        <v>12306.390935565179</v>
      </c>
      <c r="O345" s="62"/>
    </row>
    <row r="346" spans="1:15" x14ac:dyDescent="0.25">
      <c r="A346">
        <v>4373</v>
      </c>
      <c r="B346">
        <v>28</v>
      </c>
      <c r="C346">
        <v>3</v>
      </c>
      <c r="D346">
        <v>7</v>
      </c>
      <c r="E346" t="s">
        <v>92</v>
      </c>
      <c r="F346">
        <v>101</v>
      </c>
      <c r="G346">
        <v>9</v>
      </c>
      <c r="H346">
        <v>6</v>
      </c>
      <c r="I346">
        <v>190.78736886363501</v>
      </c>
      <c r="J346" t="str">
        <f t="shared" si="23"/>
        <v>cl2-6</v>
      </c>
      <c r="K346" s="85">
        <f>IF(E346="ina",0,VLOOKUP(J346,Densities!$N$3:$V$29,9,0))</f>
        <v>0.25569999999999998</v>
      </c>
      <c r="L346" s="85">
        <f>VLOOKUP(J346,productionTab!$A$2:$H$55,8,0)</f>
        <v>308.142</v>
      </c>
      <c r="M346" s="85">
        <f>Table1[[#This Row],[Productivity]]*Table1[[#This Row],[Area]]</f>
        <v>58789.601416378217</v>
      </c>
      <c r="N346" s="62">
        <f t="shared" si="24"/>
        <v>15032.50108216791</v>
      </c>
      <c r="O346" s="62"/>
    </row>
    <row r="347" spans="1:15" x14ac:dyDescent="0.25">
      <c r="A347">
        <v>4373</v>
      </c>
      <c r="B347">
        <v>28</v>
      </c>
      <c r="C347">
        <v>4</v>
      </c>
      <c r="D347">
        <v>8</v>
      </c>
      <c r="E347" t="s">
        <v>92</v>
      </c>
      <c r="F347">
        <v>101</v>
      </c>
      <c r="G347">
        <v>10</v>
      </c>
      <c r="H347">
        <v>6</v>
      </c>
      <c r="I347">
        <v>124.10927997357101</v>
      </c>
      <c r="J347" t="str">
        <f t="shared" si="23"/>
        <v>cl2-6</v>
      </c>
      <c r="K347" s="85">
        <f>IF(E347="ina",0,VLOOKUP(J347,Densities!$N$3:$V$29,9,0))</f>
        <v>0.25569999999999998</v>
      </c>
      <c r="L347" s="85">
        <f>VLOOKUP(J347,productionTab!$A$2:$H$55,8,0)</f>
        <v>308.142</v>
      </c>
      <c r="M347" s="85">
        <f>Table1[[#This Row],[Productivity]]*Table1[[#This Row],[Area]]</f>
        <v>38243.281749616115</v>
      </c>
      <c r="N347" s="62">
        <f t="shared" si="24"/>
        <v>9778.80714337684</v>
      </c>
      <c r="O347" s="62"/>
    </row>
    <row r="348" spans="1:15" x14ac:dyDescent="0.25">
      <c r="A348">
        <v>4373</v>
      </c>
      <c r="B348">
        <v>29</v>
      </c>
      <c r="C348">
        <v>2</v>
      </c>
      <c r="D348">
        <v>6</v>
      </c>
      <c r="E348" t="s">
        <v>90</v>
      </c>
      <c r="F348">
        <v>103</v>
      </c>
      <c r="G348">
        <v>8</v>
      </c>
      <c r="H348">
        <v>6</v>
      </c>
      <c r="I348">
        <v>31.153659102249001</v>
      </c>
      <c r="J348" t="str">
        <f t="shared" si="23"/>
        <v>cl1-6</v>
      </c>
      <c r="K348" s="85">
        <f>IF(E348="ina",0,VLOOKUP(J348,Densities!$N$3:$V$29,9,0))</f>
        <v>0.31240000000000001</v>
      </c>
      <c r="L348" s="85">
        <f>VLOOKUP(J348,productionTab!$A$2:$H$55,8,0)</f>
        <v>269.08449999999999</v>
      </c>
      <c r="M348" s="85">
        <f>Table1[[#This Row],[Productivity]]*Table1[[#This Row],[Area]]</f>
        <v>8382.9667826991208</v>
      </c>
      <c r="N348" s="62">
        <f t="shared" si="24"/>
        <v>2618.8388229152056</v>
      </c>
      <c r="O348" s="62"/>
    </row>
    <row r="349" spans="1:15" x14ac:dyDescent="0.25">
      <c r="A349">
        <v>4373</v>
      </c>
      <c r="B349">
        <v>29</v>
      </c>
      <c r="C349">
        <v>3</v>
      </c>
      <c r="D349">
        <v>7</v>
      </c>
      <c r="E349" t="s">
        <v>90</v>
      </c>
      <c r="F349">
        <v>103</v>
      </c>
      <c r="G349">
        <v>9</v>
      </c>
      <c r="H349">
        <v>6</v>
      </c>
      <c r="I349">
        <v>322.80511983244799</v>
      </c>
      <c r="J349" t="str">
        <f t="shared" si="23"/>
        <v>cl1-6</v>
      </c>
      <c r="K349" s="85">
        <f>IF(E349="ina",0,VLOOKUP(J349,Densities!$N$3:$V$29,9,0))</f>
        <v>0.31240000000000001</v>
      </c>
      <c r="L349" s="85">
        <f>VLOOKUP(J349,productionTab!$A$2:$H$55,8,0)</f>
        <v>269.08449999999999</v>
      </c>
      <c r="M349" s="85">
        <f>Table1[[#This Row],[Productivity]]*Table1[[#This Row],[Area]]</f>
        <v>86861.854267554343</v>
      </c>
      <c r="N349" s="62">
        <f t="shared" si="24"/>
        <v>27135.643273183978</v>
      </c>
      <c r="O349" s="62"/>
    </row>
    <row r="350" spans="1:15" x14ac:dyDescent="0.25">
      <c r="A350">
        <v>4373</v>
      </c>
      <c r="B350">
        <v>3</v>
      </c>
      <c r="C350">
        <v>0</v>
      </c>
      <c r="D350">
        <v>3</v>
      </c>
      <c r="E350" t="s">
        <v>92</v>
      </c>
      <c r="F350">
        <v>26</v>
      </c>
      <c r="G350">
        <v>4</v>
      </c>
      <c r="H350">
        <v>7</v>
      </c>
      <c r="I350">
        <v>460.275444523391</v>
      </c>
      <c r="J350" t="str">
        <f t="shared" si="23"/>
        <v>cl2-7</v>
      </c>
      <c r="K350" s="85">
        <f>IF(E350="ina",0,VLOOKUP(J350,Densities!$N$3:$V$29,9,0))</f>
        <v>0.2661</v>
      </c>
      <c r="L350" s="85">
        <f>VLOOKUP(J350,productionTab!$A$2:$H$55,8,0)</f>
        <v>337.05049999999994</v>
      </c>
      <c r="M350" s="85">
        <f>Table1[[#This Row],[Productivity]]*Table1[[#This Row],[Area]]</f>
        <v>155136.06871433117</v>
      </c>
      <c r="N350" s="62">
        <f t="shared" si="24"/>
        <v>41281.707884883523</v>
      </c>
      <c r="O350" s="62"/>
    </row>
    <row r="351" spans="1:15" x14ac:dyDescent="0.25">
      <c r="A351">
        <v>4373</v>
      </c>
      <c r="B351">
        <v>3</v>
      </c>
      <c r="C351">
        <v>0</v>
      </c>
      <c r="D351">
        <v>3</v>
      </c>
      <c r="E351" t="s">
        <v>93</v>
      </c>
      <c r="F351">
        <v>27</v>
      </c>
      <c r="G351">
        <v>5</v>
      </c>
      <c r="H351">
        <v>8</v>
      </c>
      <c r="I351">
        <v>639.724555476609</v>
      </c>
      <c r="J351" t="str">
        <f t="shared" si="23"/>
        <v>cl3-8</v>
      </c>
      <c r="K351" s="85">
        <f>IF(E351="ina",0,VLOOKUP(J351,Densities!$N$3:$V$29,9,0))</f>
        <v>0.218</v>
      </c>
      <c r="L351" s="85">
        <f>VLOOKUP(J351,productionTab!$A$2:$H$55,8,0)</f>
        <v>386.66499999999996</v>
      </c>
      <c r="M351" s="85">
        <f>Table1[[#This Row],[Productivity]]*Table1[[#This Row],[Area]]</f>
        <v>247359.095243363</v>
      </c>
      <c r="N351" s="62">
        <f t="shared" si="24"/>
        <v>53924.282763053139</v>
      </c>
      <c r="O351" s="62"/>
    </row>
    <row r="352" spans="1:15" x14ac:dyDescent="0.25">
      <c r="A352">
        <v>4373</v>
      </c>
      <c r="B352">
        <v>30</v>
      </c>
      <c r="C352">
        <v>4</v>
      </c>
      <c r="D352">
        <v>8</v>
      </c>
      <c r="E352" t="s">
        <v>93</v>
      </c>
      <c r="F352">
        <v>108</v>
      </c>
      <c r="G352">
        <v>10</v>
      </c>
      <c r="H352">
        <v>6</v>
      </c>
      <c r="I352">
        <v>184.74796903476701</v>
      </c>
      <c r="J352" t="str">
        <f t="shared" si="23"/>
        <v>cl3-6</v>
      </c>
      <c r="K352" s="85">
        <f>IF(E352="ina",0,VLOOKUP(J352,Densities!$N$3:$V$29,9,0))</f>
        <v>0.19720000000000001</v>
      </c>
      <c r="L352" s="85">
        <f>VLOOKUP(J352,productionTab!$A$2:$H$55,8,0)</f>
        <v>338.52099999999996</v>
      </c>
      <c r="M352" s="85">
        <f>Table1[[#This Row],[Productivity]]*Table1[[#This Row],[Area]]</f>
        <v>62541.067225618353</v>
      </c>
      <c r="N352" s="62">
        <f t="shared" si="24"/>
        <v>12333.098456891939</v>
      </c>
      <c r="O352" s="62"/>
    </row>
    <row r="353" spans="1:15" x14ac:dyDescent="0.25">
      <c r="A353">
        <v>4373</v>
      </c>
      <c r="B353">
        <v>31</v>
      </c>
      <c r="C353">
        <v>2</v>
      </c>
      <c r="D353">
        <v>7</v>
      </c>
      <c r="E353" t="s">
        <v>90</v>
      </c>
      <c r="F353">
        <v>109</v>
      </c>
      <c r="G353">
        <v>9</v>
      </c>
      <c r="H353">
        <v>7</v>
      </c>
      <c r="I353">
        <v>494.69616121518698</v>
      </c>
      <c r="J353" t="str">
        <f t="shared" si="23"/>
        <v>cl1-7</v>
      </c>
      <c r="K353" s="85">
        <f>IF(E353="ina",0,VLOOKUP(J353,Densities!$N$3:$V$29,9,0))</f>
        <v>0.32220000000000004</v>
      </c>
      <c r="L353" s="85">
        <f>VLOOKUP(J353,productionTab!$A$2:$H$55,8,0)</f>
        <v>299.48050000000001</v>
      </c>
      <c r="M353" s="85">
        <f>Table1[[#This Row],[Productivity]]*Table1[[#This Row],[Area]]</f>
        <v>148151.85370880482</v>
      </c>
      <c r="N353" s="62">
        <f t="shared" si="24"/>
        <v>47734.527264976918</v>
      </c>
      <c r="O353" s="62"/>
    </row>
    <row r="354" spans="1:15" x14ac:dyDescent="0.25">
      <c r="A354">
        <v>4373</v>
      </c>
      <c r="B354">
        <v>32</v>
      </c>
      <c r="C354">
        <v>2</v>
      </c>
      <c r="D354">
        <v>7</v>
      </c>
      <c r="E354" t="s">
        <v>90</v>
      </c>
      <c r="F354">
        <v>112</v>
      </c>
      <c r="G354">
        <v>8</v>
      </c>
      <c r="H354">
        <v>6</v>
      </c>
      <c r="I354">
        <v>5.3038387848131503</v>
      </c>
      <c r="J354" t="str">
        <f t="shared" si="23"/>
        <v>cl1-6</v>
      </c>
      <c r="K354" s="85">
        <f>IF(E354="ina",0,VLOOKUP(J354,Densities!$N$3:$V$29,9,0))</f>
        <v>0.31240000000000001</v>
      </c>
      <c r="L354" s="85">
        <f>VLOOKUP(J354,productionTab!$A$2:$H$55,8,0)</f>
        <v>269.08449999999999</v>
      </c>
      <c r="M354" s="85">
        <f>Table1[[#This Row],[Productivity]]*Table1[[#This Row],[Area]]</f>
        <v>1427.1808074920541</v>
      </c>
      <c r="N354" s="62">
        <f t="shared" si="24"/>
        <v>445.85128426051773</v>
      </c>
      <c r="O354" s="62"/>
    </row>
    <row r="355" spans="1:15" x14ac:dyDescent="0.25">
      <c r="A355">
        <v>4373</v>
      </c>
      <c r="B355">
        <v>34</v>
      </c>
      <c r="C355">
        <v>1</v>
      </c>
      <c r="D355">
        <v>7</v>
      </c>
      <c r="E355" t="s">
        <v>92</v>
      </c>
      <c r="F355">
        <v>119</v>
      </c>
      <c r="G355">
        <v>8</v>
      </c>
      <c r="H355">
        <v>7</v>
      </c>
      <c r="I355">
        <v>400.40980416627298</v>
      </c>
      <c r="J355" t="str">
        <f t="shared" si="23"/>
        <v>cl2-7</v>
      </c>
      <c r="K355" s="85">
        <f>IF(E355="ina",0,VLOOKUP(J355,Densities!$N$3:$V$29,9,0))</f>
        <v>0.2661</v>
      </c>
      <c r="L355" s="85">
        <f>VLOOKUP(J355,productionTab!$A$2:$H$55,8,0)</f>
        <v>337.05049999999994</v>
      </c>
      <c r="M355" s="85">
        <f>Table1[[#This Row],[Productivity]]*Table1[[#This Row],[Area]]</f>
        <v>134958.32469914437</v>
      </c>
      <c r="N355" s="62">
        <f t="shared" si="24"/>
        <v>35912.410202442312</v>
      </c>
      <c r="O355" s="62"/>
    </row>
    <row r="356" spans="1:15" x14ac:dyDescent="0.25">
      <c r="A356">
        <v>4373</v>
      </c>
      <c r="B356">
        <v>35</v>
      </c>
      <c r="C356">
        <v>1</v>
      </c>
      <c r="D356">
        <v>7</v>
      </c>
      <c r="E356" t="s">
        <v>90</v>
      </c>
      <c r="F356">
        <v>121</v>
      </c>
      <c r="G356">
        <v>7</v>
      </c>
      <c r="H356">
        <v>6</v>
      </c>
      <c r="I356">
        <v>399.59019583372702</v>
      </c>
      <c r="J356" t="str">
        <f t="shared" si="23"/>
        <v>cl1-6</v>
      </c>
      <c r="K356" s="85">
        <f>IF(E356="ina",0,VLOOKUP(J356,Densities!$N$3:$V$29,9,0))</f>
        <v>0.31240000000000001</v>
      </c>
      <c r="L356" s="85">
        <f>VLOOKUP(J356,productionTab!$A$2:$H$55,8,0)</f>
        <v>269.08449999999999</v>
      </c>
      <c r="M356" s="85">
        <f>Table1[[#This Row],[Productivity]]*Table1[[#This Row],[Area]]</f>
        <v>107523.52805082052</v>
      </c>
      <c r="N356" s="62">
        <f t="shared" si="24"/>
        <v>33590.350163076328</v>
      </c>
      <c r="O356" s="62"/>
    </row>
    <row r="357" spans="1:15" x14ac:dyDescent="0.25">
      <c r="A357">
        <v>4373</v>
      </c>
      <c r="B357">
        <v>37</v>
      </c>
      <c r="C357">
        <v>5</v>
      </c>
      <c r="D357">
        <v>6</v>
      </c>
      <c r="E357" t="s">
        <v>90</v>
      </c>
      <c r="F357">
        <v>127</v>
      </c>
      <c r="G357">
        <v>11</v>
      </c>
      <c r="H357">
        <v>6</v>
      </c>
      <c r="I357">
        <v>25.592642747674098</v>
      </c>
      <c r="J357" t="str">
        <f t="shared" si="23"/>
        <v>cl1-6</v>
      </c>
      <c r="K357" s="85">
        <f>IF(E357="ina",0,VLOOKUP(J357,Densities!$N$3:$V$29,9,0))</f>
        <v>0.31240000000000001</v>
      </c>
      <c r="L357" s="85">
        <f>VLOOKUP(J357,productionTab!$A$2:$H$55,8,0)</f>
        <v>269.08449999999999</v>
      </c>
      <c r="M357" s="85">
        <f>Table1[[#This Row],[Productivity]]*Table1[[#This Row],[Area]]</f>
        <v>6886.5834774365103</v>
      </c>
      <c r="N357" s="62">
        <f t="shared" si="24"/>
        <v>2151.3686783511662</v>
      </c>
      <c r="O357" s="62"/>
    </row>
    <row r="358" spans="1:15" x14ac:dyDescent="0.25">
      <c r="A358">
        <v>4373</v>
      </c>
      <c r="B358">
        <v>37</v>
      </c>
      <c r="C358">
        <v>6</v>
      </c>
      <c r="D358">
        <v>7</v>
      </c>
      <c r="E358" t="s">
        <v>93</v>
      </c>
      <c r="F358">
        <v>129</v>
      </c>
      <c r="G358">
        <v>12</v>
      </c>
      <c r="H358">
        <v>6</v>
      </c>
      <c r="I358">
        <v>607.07473049623604</v>
      </c>
      <c r="J358" t="str">
        <f t="shared" si="23"/>
        <v>cl3-6</v>
      </c>
      <c r="K358" s="85">
        <f>IF(E358="ina",0,VLOOKUP(J358,Densities!$N$3:$V$29,9,0))</f>
        <v>0.19720000000000001</v>
      </c>
      <c r="L358" s="85">
        <f>VLOOKUP(J358,productionTab!$A$2:$H$55,8,0)</f>
        <v>338.52099999999996</v>
      </c>
      <c r="M358" s="85">
        <f>Table1[[#This Row],[Productivity]]*Table1[[#This Row],[Area]]</f>
        <v>205507.5448423163</v>
      </c>
      <c r="N358" s="62">
        <f t="shared" si="24"/>
        <v>40526.087842904773</v>
      </c>
      <c r="O358" s="62"/>
    </row>
    <row r="359" spans="1:15" x14ac:dyDescent="0.25">
      <c r="A359">
        <v>4373</v>
      </c>
      <c r="B359">
        <v>38</v>
      </c>
      <c r="C359">
        <v>5</v>
      </c>
      <c r="D359">
        <v>6</v>
      </c>
      <c r="E359" t="s">
        <v>90</v>
      </c>
      <c r="F359">
        <v>130</v>
      </c>
      <c r="G359">
        <v>11</v>
      </c>
      <c r="H359">
        <v>6</v>
      </c>
      <c r="I359">
        <v>325.96956568776602</v>
      </c>
      <c r="J359" t="str">
        <f t="shared" si="23"/>
        <v>cl1-6</v>
      </c>
      <c r="K359" s="85">
        <f>IF(E359="ina",0,VLOOKUP(J359,Densities!$N$3:$V$29,9,0))</f>
        <v>0.31240000000000001</v>
      </c>
      <c r="L359" s="85">
        <f>VLOOKUP(J359,productionTab!$A$2:$H$55,8,0)</f>
        <v>269.08449999999999</v>
      </c>
      <c r="M359" s="85">
        <f>Table1[[#This Row],[Productivity]]*Table1[[#This Row],[Area]]</f>
        <v>87713.357598309667</v>
      </c>
      <c r="N359" s="62">
        <f t="shared" si="24"/>
        <v>27401.652913711943</v>
      </c>
      <c r="O359" s="62"/>
    </row>
    <row r="360" spans="1:15" x14ac:dyDescent="0.25">
      <c r="A360">
        <v>4373</v>
      </c>
      <c r="B360">
        <v>38</v>
      </c>
      <c r="C360">
        <v>6</v>
      </c>
      <c r="D360">
        <v>7</v>
      </c>
      <c r="E360" t="s">
        <v>90</v>
      </c>
      <c r="F360">
        <v>130</v>
      </c>
      <c r="G360">
        <v>12</v>
      </c>
      <c r="H360">
        <v>6</v>
      </c>
      <c r="I360">
        <v>219.490955047342</v>
      </c>
      <c r="J360" t="str">
        <f t="shared" si="23"/>
        <v>cl1-6</v>
      </c>
      <c r="K360" s="85">
        <f>IF(E360="ina",0,VLOOKUP(J360,Densities!$N$3:$V$29,9,0))</f>
        <v>0.31240000000000001</v>
      </c>
      <c r="L360" s="85">
        <f>VLOOKUP(J360,productionTab!$A$2:$H$55,8,0)</f>
        <v>269.08449999999999</v>
      </c>
      <c r="M360" s="85">
        <f>Table1[[#This Row],[Productivity]]*Table1[[#This Row],[Area]]</f>
        <v>59061.613893436494</v>
      </c>
      <c r="N360" s="62">
        <f t="shared" si="24"/>
        <v>18450.848180309564</v>
      </c>
      <c r="O360" s="62"/>
    </row>
    <row r="361" spans="1:15" x14ac:dyDescent="0.25">
      <c r="A361">
        <v>4373</v>
      </c>
      <c r="B361">
        <v>39</v>
      </c>
      <c r="C361">
        <v>6</v>
      </c>
      <c r="D361">
        <v>7</v>
      </c>
      <c r="E361" t="s">
        <v>90</v>
      </c>
      <c r="F361">
        <v>133</v>
      </c>
      <c r="G361">
        <v>12</v>
      </c>
      <c r="H361">
        <v>6</v>
      </c>
      <c r="I361">
        <v>21.872106020981299</v>
      </c>
      <c r="J361" t="str">
        <f t="shared" si="23"/>
        <v>cl1-6</v>
      </c>
      <c r="K361" s="85">
        <f>IF(E361="ina",0,VLOOKUP(J361,Densities!$N$3:$V$29,9,0))</f>
        <v>0.31240000000000001</v>
      </c>
      <c r="L361" s="85">
        <f>VLOOKUP(J361,productionTab!$A$2:$H$55,8,0)</f>
        <v>269.08449999999999</v>
      </c>
      <c r="M361" s="85">
        <f>Table1[[#This Row],[Productivity]]*Table1[[#This Row],[Area]]</f>
        <v>5885.4447126027426</v>
      </c>
      <c r="N361" s="62">
        <f t="shared" si="24"/>
        <v>1838.6129282170966</v>
      </c>
      <c r="O361" s="62"/>
    </row>
    <row r="362" spans="1:15" x14ac:dyDescent="0.25">
      <c r="A362">
        <v>4373</v>
      </c>
      <c r="B362">
        <v>4</v>
      </c>
      <c r="C362">
        <v>0</v>
      </c>
      <c r="D362">
        <v>4</v>
      </c>
      <c r="E362" t="s">
        <v>90</v>
      </c>
      <c r="F362">
        <v>28</v>
      </c>
      <c r="G362">
        <v>3</v>
      </c>
      <c r="H362">
        <v>7</v>
      </c>
      <c r="I362">
        <v>337.18397205696499</v>
      </c>
      <c r="J362" t="str">
        <f t="shared" si="23"/>
        <v>cl1-7</v>
      </c>
      <c r="K362" s="85">
        <f>IF(E362="ina",0,VLOOKUP(J362,Densities!$N$3:$V$29,9,0))</f>
        <v>0.32220000000000004</v>
      </c>
      <c r="L362" s="85">
        <f>VLOOKUP(J362,productionTab!$A$2:$H$55,8,0)</f>
        <v>299.48050000000001</v>
      </c>
      <c r="M362" s="85">
        <f>Table1[[#This Row],[Productivity]]*Table1[[#This Row],[Area]]</f>
        <v>100980.0245436059</v>
      </c>
      <c r="N362" s="62">
        <f t="shared" si="24"/>
        <v>32535.763907949829</v>
      </c>
      <c r="O362" s="62"/>
    </row>
    <row r="363" spans="1:15" x14ac:dyDescent="0.25">
      <c r="A363">
        <v>4373</v>
      </c>
      <c r="B363">
        <v>4</v>
      </c>
      <c r="C363">
        <v>0</v>
      </c>
      <c r="D363">
        <v>4</v>
      </c>
      <c r="E363" t="s">
        <v>90</v>
      </c>
      <c r="F363">
        <v>28</v>
      </c>
      <c r="G363">
        <v>4</v>
      </c>
      <c r="H363">
        <v>8</v>
      </c>
      <c r="I363">
        <v>124.10927997357101</v>
      </c>
      <c r="J363" t="str">
        <f t="shared" si="23"/>
        <v>cl1-8</v>
      </c>
      <c r="K363" s="85">
        <f>IF(E363="ina",0,VLOOKUP(J363,Densities!$N$3:$V$29,9,0))</f>
        <v>0.33100000000000002</v>
      </c>
      <c r="L363" s="85">
        <f>VLOOKUP(J363,productionTab!$A$2:$H$55,8,0)</f>
        <v>314.67849999999999</v>
      </c>
      <c r="M363" s="85">
        <f>Table1[[#This Row],[Productivity]]*Table1[[#This Row],[Area]]</f>
        <v>39054.522058163362</v>
      </c>
      <c r="N363" s="62">
        <f t="shared" si="24"/>
        <v>12927.046801252074</v>
      </c>
      <c r="O363" s="62"/>
    </row>
    <row r="364" spans="1:15" x14ac:dyDescent="0.25">
      <c r="A364">
        <v>4373</v>
      </c>
      <c r="B364">
        <v>4</v>
      </c>
      <c r="C364">
        <v>0</v>
      </c>
      <c r="D364">
        <v>4</v>
      </c>
      <c r="E364" t="s">
        <v>92</v>
      </c>
      <c r="F364">
        <v>29</v>
      </c>
      <c r="G364">
        <v>2</v>
      </c>
      <c r="H364">
        <v>6</v>
      </c>
      <c r="I364">
        <v>31.153659102249001</v>
      </c>
      <c r="J364" t="str">
        <f t="shared" si="23"/>
        <v>cl2-6</v>
      </c>
      <c r="K364" s="85">
        <f>IF(E364="ina",0,VLOOKUP(J364,Densities!$N$3:$V$29,9,0))</f>
        <v>0.25569999999999998</v>
      </c>
      <c r="L364" s="85">
        <f>VLOOKUP(J364,productionTab!$A$2:$H$55,8,0)</f>
        <v>308.142</v>
      </c>
      <c r="M364" s="85">
        <f>Table1[[#This Row],[Productivity]]*Table1[[#This Row],[Area]]</f>
        <v>9599.7508230852109</v>
      </c>
      <c r="N364" s="62">
        <f t="shared" si="24"/>
        <v>2454.6562854628883</v>
      </c>
      <c r="O364" s="62"/>
    </row>
    <row r="365" spans="1:15" x14ac:dyDescent="0.25">
      <c r="A365">
        <v>4373</v>
      </c>
      <c r="B365">
        <v>4</v>
      </c>
      <c r="C365">
        <v>0</v>
      </c>
      <c r="D365">
        <v>4</v>
      </c>
      <c r="E365" t="s">
        <v>92</v>
      </c>
      <c r="F365">
        <v>29</v>
      </c>
      <c r="G365">
        <v>3</v>
      </c>
      <c r="H365">
        <v>7</v>
      </c>
      <c r="I365">
        <v>322.80511983244799</v>
      </c>
      <c r="J365" t="str">
        <f t="shared" si="23"/>
        <v>cl2-7</v>
      </c>
      <c r="K365" s="85">
        <f>IF(E365="ina",0,VLOOKUP(J365,Densities!$N$3:$V$29,9,0))</f>
        <v>0.2661</v>
      </c>
      <c r="L365" s="85">
        <f>VLOOKUP(J365,productionTab!$A$2:$H$55,8,0)</f>
        <v>337.05049999999994</v>
      </c>
      <c r="M365" s="85">
        <f>Table1[[#This Row],[Productivity]]*Table1[[#This Row],[Area]]</f>
        <v>108801.62704208649</v>
      </c>
      <c r="N365" s="62">
        <f t="shared" si="24"/>
        <v>28952.112955899214</v>
      </c>
      <c r="O365" s="62"/>
    </row>
    <row r="366" spans="1:15" x14ac:dyDescent="0.25">
      <c r="A366">
        <v>4373</v>
      </c>
      <c r="B366">
        <v>4</v>
      </c>
      <c r="C366">
        <v>0</v>
      </c>
      <c r="D366">
        <v>4</v>
      </c>
      <c r="E366" t="s">
        <v>93</v>
      </c>
      <c r="F366">
        <v>30</v>
      </c>
      <c r="G366">
        <v>4</v>
      </c>
      <c r="H366">
        <v>8</v>
      </c>
      <c r="I366">
        <v>184.74796903476701</v>
      </c>
      <c r="J366" t="str">
        <f t="shared" si="23"/>
        <v>cl3-8</v>
      </c>
      <c r="K366" s="85">
        <f>IF(E366="ina",0,VLOOKUP(J366,Densities!$N$3:$V$29,9,0))</f>
        <v>0.218</v>
      </c>
      <c r="L366" s="85">
        <f>VLOOKUP(J366,productionTab!$A$2:$H$55,8,0)</f>
        <v>386.66499999999996</v>
      </c>
      <c r="M366" s="85">
        <f>Table1[[#This Row],[Productivity]]*Table1[[#This Row],[Area]]</f>
        <v>71435.573446828173</v>
      </c>
      <c r="N366" s="62">
        <f t="shared" si="24"/>
        <v>15572.955011408543</v>
      </c>
      <c r="O366" s="62"/>
    </row>
    <row r="367" spans="1:15" x14ac:dyDescent="0.25">
      <c r="A367">
        <v>4373</v>
      </c>
      <c r="B367">
        <v>40</v>
      </c>
      <c r="C367">
        <v>4</v>
      </c>
      <c r="D367">
        <v>6</v>
      </c>
      <c r="E367" t="s">
        <v>90</v>
      </c>
      <c r="F367">
        <v>136</v>
      </c>
      <c r="G367">
        <v>10</v>
      </c>
      <c r="H367">
        <v>6</v>
      </c>
      <c r="I367">
        <v>466.62080317785302</v>
      </c>
      <c r="J367" t="str">
        <f t="shared" si="23"/>
        <v>cl1-6</v>
      </c>
      <c r="K367" s="85">
        <f>IF(E367="ina",0,VLOOKUP(J367,Densities!$N$3:$V$29,9,0))</f>
        <v>0.31240000000000001</v>
      </c>
      <c r="L367" s="85">
        <f>VLOOKUP(J367,productionTab!$A$2:$H$55,8,0)</f>
        <v>269.08449999999999</v>
      </c>
      <c r="M367" s="85">
        <f>Table1[[#This Row],[Productivity]]*Table1[[#This Row],[Area]]</f>
        <v>125560.42551271099</v>
      </c>
      <c r="N367" s="62">
        <f t="shared" si="24"/>
        <v>39225.076930170915</v>
      </c>
      <c r="O367" s="62"/>
    </row>
    <row r="368" spans="1:15" x14ac:dyDescent="0.25">
      <c r="A368">
        <v>4373</v>
      </c>
      <c r="B368">
        <v>40</v>
      </c>
      <c r="C368">
        <v>4</v>
      </c>
      <c r="D368">
        <v>6</v>
      </c>
      <c r="E368" t="s">
        <v>90</v>
      </c>
      <c r="F368">
        <v>136</v>
      </c>
      <c r="G368">
        <v>11</v>
      </c>
      <c r="H368">
        <v>7</v>
      </c>
      <c r="I368">
        <v>212.07798325255499</v>
      </c>
      <c r="J368" t="str">
        <f t="shared" si="23"/>
        <v>cl1-7</v>
      </c>
      <c r="K368" s="85">
        <f>IF(E368="ina",0,VLOOKUP(J368,Densities!$N$3:$V$29,9,0))</f>
        <v>0.32220000000000004</v>
      </c>
      <c r="L368" s="85">
        <f>VLOOKUP(J368,productionTab!$A$2:$H$55,8,0)</f>
        <v>299.48050000000001</v>
      </c>
      <c r="M368" s="85">
        <f>Table1[[#This Row],[Productivity]]*Table1[[#This Row],[Area]]</f>
        <v>63513.220463466794</v>
      </c>
      <c r="N368" s="62">
        <f t="shared" si="24"/>
        <v>20463.959633329006</v>
      </c>
      <c r="O368" s="62"/>
    </row>
    <row r="369" spans="1:15" x14ac:dyDescent="0.25">
      <c r="A369">
        <v>4373</v>
      </c>
      <c r="B369">
        <v>40</v>
      </c>
      <c r="C369">
        <v>5</v>
      </c>
      <c r="D369">
        <v>7</v>
      </c>
      <c r="E369" t="s">
        <v>92</v>
      </c>
      <c r="F369">
        <v>137</v>
      </c>
      <c r="G369">
        <v>11</v>
      </c>
      <c r="H369">
        <v>6</v>
      </c>
      <c r="I369">
        <v>621.30121356959296</v>
      </c>
      <c r="J369" t="str">
        <f t="shared" si="23"/>
        <v>cl2-6</v>
      </c>
      <c r="K369" s="85">
        <f>IF(E369="ina",0,VLOOKUP(J369,Densities!$N$3:$V$29,9,0))</f>
        <v>0.25569999999999998</v>
      </c>
      <c r="L369" s="85">
        <f>VLOOKUP(J369,productionTab!$A$2:$H$55,8,0)</f>
        <v>308.142</v>
      </c>
      <c r="M369" s="85">
        <f>Table1[[#This Row],[Productivity]]*Table1[[#This Row],[Area]]</f>
        <v>191448.9985517615</v>
      </c>
      <c r="N369" s="62">
        <f t="shared" si="24"/>
        <v>48953.508929685413</v>
      </c>
      <c r="O369" s="62"/>
    </row>
    <row r="370" spans="1:15" x14ac:dyDescent="0.25">
      <c r="A370">
        <v>4373</v>
      </c>
      <c r="B370">
        <v>44</v>
      </c>
      <c r="C370">
        <v>3</v>
      </c>
      <c r="D370">
        <v>6</v>
      </c>
      <c r="E370" t="s">
        <v>92</v>
      </c>
      <c r="F370">
        <v>149</v>
      </c>
      <c r="G370">
        <v>9</v>
      </c>
      <c r="H370">
        <v>6</v>
      </c>
      <c r="I370">
        <v>322.64051439737</v>
      </c>
      <c r="J370" t="str">
        <f t="shared" si="23"/>
        <v>cl2-6</v>
      </c>
      <c r="K370" s="85">
        <f>IF(E370="ina",0,VLOOKUP(J370,Densities!$N$3:$V$29,9,0))</f>
        <v>0.25569999999999998</v>
      </c>
      <c r="L370" s="85">
        <f>VLOOKUP(J370,productionTab!$A$2:$H$55,8,0)</f>
        <v>308.142</v>
      </c>
      <c r="M370" s="85">
        <f>Table1[[#This Row],[Productivity]]*Table1[[#This Row],[Area]]</f>
        <v>99419.09338743439</v>
      </c>
      <c r="N370" s="62">
        <f t="shared" si="24"/>
        <v>25421.462179166971</v>
      </c>
      <c r="O370" s="62"/>
    </row>
    <row r="371" spans="1:15" x14ac:dyDescent="0.25">
      <c r="A371">
        <v>4373</v>
      </c>
      <c r="B371">
        <v>44</v>
      </c>
      <c r="C371">
        <v>3</v>
      </c>
      <c r="D371">
        <v>6</v>
      </c>
      <c r="E371" t="s">
        <v>93</v>
      </c>
      <c r="F371">
        <v>150</v>
      </c>
      <c r="G371">
        <v>9</v>
      </c>
      <c r="H371">
        <v>6</v>
      </c>
      <c r="I371">
        <v>138.24178597983601</v>
      </c>
      <c r="J371" t="str">
        <f t="shared" si="23"/>
        <v>cl3-6</v>
      </c>
      <c r="K371" s="85">
        <f>IF(E371="ina",0,VLOOKUP(J371,Densities!$N$3:$V$29,9,0))</f>
        <v>0.19720000000000001</v>
      </c>
      <c r="L371" s="85">
        <f>VLOOKUP(J371,productionTab!$A$2:$H$55,8,0)</f>
        <v>338.52099999999996</v>
      </c>
      <c r="M371" s="85">
        <f>Table1[[#This Row],[Productivity]]*Table1[[#This Row],[Area]]</f>
        <v>46797.74763168006</v>
      </c>
      <c r="N371" s="62">
        <f t="shared" si="24"/>
        <v>9228.5158329673086</v>
      </c>
      <c r="O371" s="62"/>
    </row>
    <row r="372" spans="1:15" x14ac:dyDescent="0.25">
      <c r="A372">
        <v>4373</v>
      </c>
      <c r="B372">
        <v>45</v>
      </c>
      <c r="C372">
        <v>3</v>
      </c>
      <c r="D372">
        <v>6</v>
      </c>
      <c r="E372" t="s">
        <v>90</v>
      </c>
      <c r="F372">
        <v>151</v>
      </c>
      <c r="G372">
        <v>9</v>
      </c>
      <c r="H372">
        <v>6</v>
      </c>
      <c r="I372">
        <v>812.14796781469204</v>
      </c>
      <c r="J372" t="str">
        <f t="shared" si="23"/>
        <v>cl1-6</v>
      </c>
      <c r="K372" s="85">
        <f>IF(E372="ina",0,VLOOKUP(J372,Densities!$N$3:$V$29,9,0))</f>
        <v>0.31240000000000001</v>
      </c>
      <c r="L372" s="85">
        <f>VLOOKUP(J372,productionTab!$A$2:$H$55,8,0)</f>
        <v>269.08449999999999</v>
      </c>
      <c r="M372" s="85">
        <f>Table1[[#This Row],[Productivity]]*Table1[[#This Row],[Area]]</f>
        <v>218536.42984543249</v>
      </c>
      <c r="N372" s="62">
        <f t="shared" si="24"/>
        <v>68270.780683713107</v>
      </c>
      <c r="O372" s="62"/>
    </row>
    <row r="373" spans="1:15" x14ac:dyDescent="0.25">
      <c r="A373">
        <v>4373</v>
      </c>
      <c r="B373">
        <v>45</v>
      </c>
      <c r="C373">
        <v>4</v>
      </c>
      <c r="D373">
        <v>7</v>
      </c>
      <c r="E373" t="s">
        <v>93</v>
      </c>
      <c r="F373">
        <v>153</v>
      </c>
      <c r="G373">
        <v>10</v>
      </c>
      <c r="H373">
        <v>6</v>
      </c>
      <c r="I373">
        <v>426.96973180810198</v>
      </c>
      <c r="J373" t="str">
        <f t="shared" si="23"/>
        <v>cl3-6</v>
      </c>
      <c r="K373" s="85">
        <f>IF(E373="ina",0,VLOOKUP(J373,Densities!$N$3:$V$29,9,0))</f>
        <v>0.19720000000000001</v>
      </c>
      <c r="L373" s="85">
        <f>VLOOKUP(J373,productionTab!$A$2:$H$55,8,0)</f>
        <v>338.52099999999996</v>
      </c>
      <c r="M373" s="85">
        <f>Table1[[#This Row],[Productivity]]*Table1[[#This Row],[Area]]</f>
        <v>144538.22058141048</v>
      </c>
      <c r="N373" s="62">
        <f t="shared" si="24"/>
        <v>28502.937098654147</v>
      </c>
      <c r="O373" s="62"/>
    </row>
    <row r="374" spans="1:15" x14ac:dyDescent="0.25">
      <c r="A374">
        <v>4373</v>
      </c>
      <c r="B374">
        <v>46</v>
      </c>
      <c r="C374">
        <v>2</v>
      </c>
      <c r="D374">
        <v>6</v>
      </c>
      <c r="E374" t="s">
        <v>90</v>
      </c>
      <c r="F374">
        <v>154</v>
      </c>
      <c r="G374">
        <v>9</v>
      </c>
      <c r="H374">
        <v>7</v>
      </c>
      <c r="I374">
        <v>320.24977860972803</v>
      </c>
      <c r="J374" t="str">
        <f t="shared" si="23"/>
        <v>cl1-7</v>
      </c>
      <c r="K374" s="85">
        <f>IF(E374="ina",0,VLOOKUP(J374,Densities!$N$3:$V$29,9,0))</f>
        <v>0.32220000000000004</v>
      </c>
      <c r="L374" s="85">
        <f>VLOOKUP(J374,productionTab!$A$2:$H$55,8,0)</f>
        <v>299.48050000000001</v>
      </c>
      <c r="M374" s="85">
        <f>Table1[[#This Row],[Productivity]]*Table1[[#This Row],[Area]]</f>
        <v>95908.56382293065</v>
      </c>
      <c r="N374" s="62">
        <f t="shared" si="24"/>
        <v>30901.739263748263</v>
      </c>
      <c r="O374" s="62"/>
    </row>
    <row r="375" spans="1:15" x14ac:dyDescent="0.25">
      <c r="A375">
        <v>4373</v>
      </c>
      <c r="B375">
        <v>47</v>
      </c>
      <c r="C375">
        <v>2</v>
      </c>
      <c r="D375">
        <v>6</v>
      </c>
      <c r="E375" t="s">
        <v>90</v>
      </c>
      <c r="F375">
        <v>157</v>
      </c>
      <c r="G375">
        <v>8</v>
      </c>
      <c r="H375">
        <v>6</v>
      </c>
      <c r="I375">
        <v>399.81714461316301</v>
      </c>
      <c r="J375" t="str">
        <f t="shared" si="23"/>
        <v>cl1-6</v>
      </c>
      <c r="K375" s="85">
        <f>IF(E375="ina",0,VLOOKUP(J375,Densities!$N$3:$V$29,9,0))</f>
        <v>0.31240000000000001</v>
      </c>
      <c r="L375" s="85">
        <f>VLOOKUP(J375,productionTab!$A$2:$H$55,8,0)</f>
        <v>269.08449999999999</v>
      </c>
      <c r="M375" s="85">
        <f>Table1[[#This Row],[Productivity]]*Table1[[#This Row],[Area]]</f>
        <v>107584.59644966066</v>
      </c>
      <c r="N375" s="62">
        <f t="shared" si="24"/>
        <v>33609.427930873993</v>
      </c>
      <c r="O375" s="62"/>
    </row>
    <row r="376" spans="1:15" x14ac:dyDescent="0.25">
      <c r="A376">
        <v>4373</v>
      </c>
      <c r="B376">
        <v>47</v>
      </c>
      <c r="C376">
        <v>2</v>
      </c>
      <c r="D376">
        <v>6</v>
      </c>
      <c r="E376" t="s">
        <v>92</v>
      </c>
      <c r="F376">
        <v>158</v>
      </c>
      <c r="G376">
        <v>8</v>
      </c>
      <c r="H376">
        <v>6</v>
      </c>
      <c r="I376">
        <v>434.48915773272302</v>
      </c>
      <c r="J376" t="str">
        <f t="shared" si="23"/>
        <v>cl2-6</v>
      </c>
      <c r="K376" s="85">
        <f>IF(E376="ina",0,VLOOKUP(J376,Densities!$N$3:$V$29,9,0))</f>
        <v>0.25569999999999998</v>
      </c>
      <c r="L376" s="85">
        <f>VLOOKUP(J376,productionTab!$A$2:$H$55,8,0)</f>
        <v>308.142</v>
      </c>
      <c r="M376" s="85">
        <f>Table1[[#This Row],[Productivity]]*Table1[[#This Row],[Area]]</f>
        <v>133884.35804207672</v>
      </c>
      <c r="N376" s="62">
        <f t="shared" si="24"/>
        <v>34234.230351359016</v>
      </c>
      <c r="O376" s="62"/>
    </row>
    <row r="377" spans="1:15" x14ac:dyDescent="0.25">
      <c r="A377">
        <v>4373</v>
      </c>
      <c r="B377">
        <v>48</v>
      </c>
      <c r="C377">
        <v>2</v>
      </c>
      <c r="D377">
        <v>6</v>
      </c>
      <c r="E377" t="s">
        <v>90</v>
      </c>
      <c r="F377">
        <v>160</v>
      </c>
      <c r="G377">
        <v>8</v>
      </c>
      <c r="H377">
        <v>6</v>
      </c>
      <c r="I377">
        <v>245.44391904438501</v>
      </c>
      <c r="J377" t="str">
        <f t="shared" si="23"/>
        <v>cl1-6</v>
      </c>
      <c r="K377" s="85">
        <f>IF(E377="ina",0,VLOOKUP(J377,Densities!$N$3:$V$29,9,0))</f>
        <v>0.31240000000000001</v>
      </c>
      <c r="L377" s="85">
        <f>VLOOKUP(J377,productionTab!$A$2:$H$55,8,0)</f>
        <v>269.08449999999999</v>
      </c>
      <c r="M377" s="85">
        <f>Table1[[#This Row],[Productivity]]*Table1[[#This Row],[Area]]</f>
        <v>66045.154234098824</v>
      </c>
      <c r="N377" s="62">
        <f t="shared" si="24"/>
        <v>20632.506182732472</v>
      </c>
      <c r="O377" s="62"/>
    </row>
    <row r="378" spans="1:15" x14ac:dyDescent="0.25">
      <c r="A378">
        <v>4373</v>
      </c>
      <c r="B378">
        <v>49</v>
      </c>
      <c r="C378">
        <v>1</v>
      </c>
      <c r="D378">
        <v>6</v>
      </c>
      <c r="E378" t="s">
        <v>92</v>
      </c>
      <c r="F378">
        <v>164</v>
      </c>
      <c r="G378">
        <v>7</v>
      </c>
      <c r="H378">
        <v>6</v>
      </c>
      <c r="I378">
        <v>714.13516166604802</v>
      </c>
      <c r="J378" t="str">
        <f t="shared" si="23"/>
        <v>cl2-6</v>
      </c>
      <c r="K378" s="85">
        <f>IF(E378="ina",0,VLOOKUP(J378,Densities!$N$3:$V$29,9,0))</f>
        <v>0.25569999999999998</v>
      </c>
      <c r="L378" s="85">
        <f>VLOOKUP(J378,productionTab!$A$2:$H$55,8,0)</f>
        <v>308.142</v>
      </c>
      <c r="M378" s="85">
        <f>Table1[[#This Row],[Productivity]]*Table1[[#This Row],[Area]]</f>
        <v>220055.03698609935</v>
      </c>
      <c r="N378" s="62">
        <f t="shared" si="24"/>
        <v>56268.072957345605</v>
      </c>
      <c r="O378" s="62"/>
    </row>
    <row r="379" spans="1:15" x14ac:dyDescent="0.25">
      <c r="A379">
        <v>4373</v>
      </c>
      <c r="B379">
        <v>49</v>
      </c>
      <c r="C379">
        <v>1</v>
      </c>
      <c r="D379">
        <v>6</v>
      </c>
      <c r="E379" t="s">
        <v>92</v>
      </c>
      <c r="F379">
        <v>164</v>
      </c>
      <c r="G379">
        <v>8</v>
      </c>
      <c r="H379">
        <v>7</v>
      </c>
      <c r="I379">
        <v>35.864838333952299</v>
      </c>
      <c r="J379" t="str">
        <f t="shared" si="23"/>
        <v>cl2-7</v>
      </c>
      <c r="K379" s="85">
        <f>IF(E379="ina",0,VLOOKUP(J379,Densities!$N$3:$V$29,9,0))</f>
        <v>0.2661</v>
      </c>
      <c r="L379" s="85">
        <f>VLOOKUP(J379,productionTab!$A$2:$H$55,8,0)</f>
        <v>337.05049999999994</v>
      </c>
      <c r="M379" s="85">
        <f>Table1[[#This Row],[Productivity]]*Table1[[#This Row],[Area]]</f>
        <v>12088.261692877788</v>
      </c>
      <c r="N379" s="62">
        <f t="shared" si="24"/>
        <v>3216.6864364747789</v>
      </c>
      <c r="O379" s="62"/>
    </row>
    <row r="380" spans="1:15" x14ac:dyDescent="0.25">
      <c r="A380">
        <v>4373</v>
      </c>
      <c r="B380">
        <v>5</v>
      </c>
      <c r="C380">
        <v>0</v>
      </c>
      <c r="D380">
        <v>5</v>
      </c>
      <c r="E380" t="s">
        <v>90</v>
      </c>
      <c r="F380">
        <v>31</v>
      </c>
      <c r="G380">
        <v>2</v>
      </c>
      <c r="H380">
        <v>7</v>
      </c>
      <c r="I380">
        <v>494.69616121518698</v>
      </c>
      <c r="J380" t="str">
        <f t="shared" si="23"/>
        <v>cl1-7</v>
      </c>
      <c r="K380" s="85">
        <f>IF(E380="ina",0,VLOOKUP(J380,Densities!$N$3:$V$29,9,0))</f>
        <v>0.32220000000000004</v>
      </c>
      <c r="L380" s="85">
        <f>VLOOKUP(J380,productionTab!$A$2:$H$55,8,0)</f>
        <v>299.48050000000001</v>
      </c>
      <c r="M380" s="85">
        <f>Table1[[#This Row],[Productivity]]*Table1[[#This Row],[Area]]</f>
        <v>148151.85370880482</v>
      </c>
      <c r="N380" s="62">
        <f t="shared" si="24"/>
        <v>47734.527264976918</v>
      </c>
      <c r="O380" s="62"/>
    </row>
    <row r="381" spans="1:15" x14ac:dyDescent="0.25">
      <c r="A381">
        <v>4373</v>
      </c>
      <c r="B381">
        <v>5</v>
      </c>
      <c r="C381">
        <v>0</v>
      </c>
      <c r="D381">
        <v>5</v>
      </c>
      <c r="E381" t="s">
        <v>92</v>
      </c>
      <c r="F381">
        <v>32</v>
      </c>
      <c r="G381">
        <v>2</v>
      </c>
      <c r="H381">
        <v>7</v>
      </c>
      <c r="I381">
        <v>5.3038387848131503</v>
      </c>
      <c r="J381" t="str">
        <f t="shared" si="23"/>
        <v>cl2-7</v>
      </c>
      <c r="K381" s="85">
        <f>IF(E381="ina",0,VLOOKUP(J381,Densities!$N$3:$V$29,9,0))</f>
        <v>0.2661</v>
      </c>
      <c r="L381" s="85">
        <f>VLOOKUP(J381,productionTab!$A$2:$H$55,8,0)</f>
        <v>337.05049999999994</v>
      </c>
      <c r="M381" s="85">
        <f>Table1[[#This Row],[Productivity]]*Table1[[#This Row],[Area]]</f>
        <v>1787.6615143406643</v>
      </c>
      <c r="N381" s="62">
        <f t="shared" si="24"/>
        <v>475.69672896605078</v>
      </c>
      <c r="O381" s="62"/>
    </row>
    <row r="382" spans="1:15" x14ac:dyDescent="0.25">
      <c r="A382">
        <v>4373</v>
      </c>
      <c r="B382">
        <v>52</v>
      </c>
      <c r="C382">
        <v>1</v>
      </c>
      <c r="D382">
        <v>7</v>
      </c>
      <c r="E382" t="s">
        <v>90</v>
      </c>
      <c r="F382">
        <v>172</v>
      </c>
      <c r="G382">
        <v>7</v>
      </c>
      <c r="H382">
        <v>6</v>
      </c>
      <c r="I382">
        <v>91.869509079879293</v>
      </c>
      <c r="J382" t="str">
        <f t="shared" si="23"/>
        <v>cl1-6</v>
      </c>
      <c r="K382" s="85">
        <f>IF(E382="ina",0,VLOOKUP(J382,Densities!$N$3:$V$29,9,0))</f>
        <v>0.31240000000000001</v>
      </c>
      <c r="L382" s="85">
        <f>VLOOKUP(J382,productionTab!$A$2:$H$55,8,0)</f>
        <v>269.08449999999999</v>
      </c>
      <c r="M382" s="85">
        <f>Table1[[#This Row],[Productivity]]*Table1[[#This Row],[Area]]</f>
        <v>24720.660916004777</v>
      </c>
      <c r="N382" s="62">
        <f t="shared" si="24"/>
        <v>7722.7344701598931</v>
      </c>
      <c r="O382" s="62"/>
    </row>
    <row r="383" spans="1:15" x14ac:dyDescent="0.25">
      <c r="A383">
        <v>4373</v>
      </c>
      <c r="B383">
        <v>52</v>
      </c>
      <c r="C383">
        <v>1</v>
      </c>
      <c r="D383">
        <v>7</v>
      </c>
      <c r="E383" t="s">
        <v>93</v>
      </c>
      <c r="F383">
        <v>174</v>
      </c>
      <c r="G383">
        <v>8</v>
      </c>
      <c r="H383">
        <v>7</v>
      </c>
      <c r="I383">
        <v>191.40141284811401</v>
      </c>
      <c r="J383" t="str">
        <f t="shared" si="23"/>
        <v>cl3-7</v>
      </c>
      <c r="K383" s="85">
        <f>IF(E383="ina",0,VLOOKUP(J383,Densities!$N$3:$V$29,9,0))</f>
        <v>0.2082</v>
      </c>
      <c r="L383" s="85">
        <f>VLOOKUP(J383,productionTab!$A$2:$H$55,8,0)</f>
        <v>370.61699999999996</v>
      </c>
      <c r="M383" s="85">
        <f>Table1[[#This Row],[Productivity]]*Table1[[#This Row],[Area]]</f>
        <v>70936.617425529461</v>
      </c>
      <c r="N383" s="62">
        <f t="shared" si="24"/>
        <v>14769.003747995233</v>
      </c>
      <c r="O383" s="62"/>
    </row>
    <row r="384" spans="1:15" x14ac:dyDescent="0.25">
      <c r="A384">
        <v>4373</v>
      </c>
      <c r="B384">
        <v>53</v>
      </c>
      <c r="C384">
        <v>1</v>
      </c>
      <c r="D384">
        <v>7</v>
      </c>
      <c r="E384" t="s">
        <v>90</v>
      </c>
      <c r="F384">
        <v>175</v>
      </c>
      <c r="G384">
        <v>7</v>
      </c>
      <c r="H384">
        <v>6</v>
      </c>
      <c r="I384">
        <v>366.72907807200698</v>
      </c>
      <c r="J384" t="str">
        <f t="shared" si="23"/>
        <v>cl1-6</v>
      </c>
      <c r="K384" s="85">
        <f>IF(E384="ina",0,VLOOKUP(J384,Densities!$N$3:$V$29,9,0))</f>
        <v>0.31240000000000001</v>
      </c>
      <c r="L384" s="85">
        <f>VLOOKUP(J384,productionTab!$A$2:$H$55,8,0)</f>
        <v>269.08449999999999</v>
      </c>
      <c r="M384" s="85">
        <f>Table1[[#This Row],[Productivity]]*Table1[[#This Row],[Area]]</f>
        <v>98681.110608466959</v>
      </c>
      <c r="N384" s="62">
        <f t="shared" si="24"/>
        <v>30827.97895408508</v>
      </c>
      <c r="O384" s="62"/>
    </row>
    <row r="385" spans="1:15" x14ac:dyDescent="0.25">
      <c r="A385">
        <v>4373</v>
      </c>
      <c r="B385">
        <v>54</v>
      </c>
      <c r="C385">
        <v>1</v>
      </c>
      <c r="D385">
        <v>7</v>
      </c>
      <c r="E385" t="s">
        <v>90</v>
      </c>
      <c r="F385">
        <v>178</v>
      </c>
      <c r="G385">
        <v>8</v>
      </c>
      <c r="H385">
        <v>7</v>
      </c>
      <c r="I385" s="85">
        <v>6.6619071331584802E-14</v>
      </c>
      <c r="J385" t="str">
        <f t="shared" si="23"/>
        <v>cl1-7</v>
      </c>
      <c r="K385" s="85">
        <f>IF(E385="ina",0,VLOOKUP(J385,Densities!$N$3:$V$29,9,0))</f>
        <v>0.32220000000000004</v>
      </c>
      <c r="L385" s="85">
        <f>VLOOKUP(J385,productionTab!$A$2:$H$55,8,0)</f>
        <v>299.48050000000001</v>
      </c>
      <c r="M385" s="85">
        <f>Table1[[#This Row],[Productivity]]*Table1[[#This Row],[Area]]</f>
        <v>1.9951112791918684E-11</v>
      </c>
      <c r="N385" s="62">
        <f t="shared" si="24"/>
        <v>6.4282485415562003E-12</v>
      </c>
      <c r="O385" s="62"/>
    </row>
    <row r="386" spans="1:15" x14ac:dyDescent="0.25">
      <c r="A386">
        <v>4373</v>
      </c>
      <c r="B386">
        <v>55</v>
      </c>
      <c r="C386">
        <v>5</v>
      </c>
      <c r="D386">
        <v>6</v>
      </c>
      <c r="E386" t="s">
        <v>90</v>
      </c>
      <c r="F386">
        <v>181</v>
      </c>
      <c r="G386">
        <v>11</v>
      </c>
      <c r="H386">
        <v>6</v>
      </c>
      <c r="I386">
        <v>256.555680560464</v>
      </c>
      <c r="J386" t="str">
        <f t="shared" si="23"/>
        <v>cl1-6</v>
      </c>
      <c r="K386" s="85">
        <f>IF(E386="ina",0,VLOOKUP(J386,Densities!$N$3:$V$29,9,0))</f>
        <v>0.31240000000000001</v>
      </c>
      <c r="L386" s="85">
        <f>VLOOKUP(J386,productionTab!$A$2:$H$55,8,0)</f>
        <v>269.08449999999999</v>
      </c>
      <c r="M386" s="85">
        <f>Table1[[#This Row],[Productivity]]*Table1[[#This Row],[Area]]</f>
        <v>69035.157025772176</v>
      </c>
      <c r="N386" s="62">
        <f t="shared" si="24"/>
        <v>21566.583054851228</v>
      </c>
      <c r="O386" s="62"/>
    </row>
    <row r="387" spans="1:15" x14ac:dyDescent="0.25">
      <c r="A387">
        <v>4373</v>
      </c>
      <c r="B387">
        <v>55</v>
      </c>
      <c r="C387">
        <v>6</v>
      </c>
      <c r="D387">
        <v>7</v>
      </c>
      <c r="E387" t="s">
        <v>90</v>
      </c>
      <c r="F387">
        <v>181</v>
      </c>
      <c r="G387">
        <v>12</v>
      </c>
      <c r="H387">
        <v>6</v>
      </c>
      <c r="I387">
        <v>42.331887171021499</v>
      </c>
      <c r="J387" t="str">
        <f t="shared" ref="J387:J435" si="25">E387&amp;"-"&amp;H387</f>
        <v>cl1-6</v>
      </c>
      <c r="K387" s="85">
        <f>IF(E387="ina",0,VLOOKUP(J387,Densities!$N$3:$V$29,9,0))</f>
        <v>0.31240000000000001</v>
      </c>
      <c r="L387" s="85">
        <f>VLOOKUP(J387,productionTab!$A$2:$H$55,8,0)</f>
        <v>269.08449999999999</v>
      </c>
      <c r="M387" s="85">
        <f>Table1[[#This Row],[Productivity]]*Table1[[#This Row],[Area]]</f>
        <v>11390.854693470734</v>
      </c>
      <c r="N387" s="62">
        <f t="shared" ref="N387:N435" si="26">L387*K387*I387</f>
        <v>3558.5030062402575</v>
      </c>
      <c r="O387" s="62"/>
    </row>
    <row r="388" spans="1:15" x14ac:dyDescent="0.25">
      <c r="A388">
        <v>4373</v>
      </c>
      <c r="B388">
        <v>55</v>
      </c>
      <c r="C388">
        <v>6</v>
      </c>
      <c r="D388">
        <v>7</v>
      </c>
      <c r="E388" t="s">
        <v>92</v>
      </c>
      <c r="F388">
        <v>182</v>
      </c>
      <c r="G388">
        <v>12</v>
      </c>
      <c r="H388">
        <v>6</v>
      </c>
      <c r="I388">
        <v>571.308129332833</v>
      </c>
      <c r="J388" t="str">
        <f t="shared" si="25"/>
        <v>cl2-6</v>
      </c>
      <c r="K388" s="85">
        <f>IF(E388="ina",0,VLOOKUP(J388,Densities!$N$3:$V$29,9,0))</f>
        <v>0.25569999999999998</v>
      </c>
      <c r="L388" s="85">
        <f>VLOOKUP(J388,productionTab!$A$2:$H$55,8,0)</f>
        <v>308.142</v>
      </c>
      <c r="M388" s="85">
        <f>Table1[[#This Row],[Productivity]]*Table1[[#This Row],[Area]]</f>
        <v>176044.02958887783</v>
      </c>
      <c r="N388" s="62">
        <f t="shared" si="26"/>
        <v>45014.45836587606</v>
      </c>
      <c r="O388" s="62"/>
    </row>
    <row r="389" spans="1:15" x14ac:dyDescent="0.25">
      <c r="A389">
        <v>4373</v>
      </c>
      <c r="B389">
        <v>55</v>
      </c>
      <c r="C389">
        <v>6</v>
      </c>
      <c r="D389">
        <v>7</v>
      </c>
      <c r="E389" t="s">
        <v>92</v>
      </c>
      <c r="F389">
        <v>182</v>
      </c>
      <c r="G389">
        <v>13</v>
      </c>
      <c r="H389">
        <v>7</v>
      </c>
      <c r="I389">
        <v>77.922981874979897</v>
      </c>
      <c r="J389" t="str">
        <f t="shared" si="25"/>
        <v>cl2-7</v>
      </c>
      <c r="K389" s="85">
        <f>IF(E389="ina",0,VLOOKUP(J389,Densities!$N$3:$V$29,9,0))</f>
        <v>0.2661</v>
      </c>
      <c r="L389" s="85">
        <f>VLOOKUP(J389,productionTab!$A$2:$H$55,8,0)</f>
        <v>337.05049999999994</v>
      </c>
      <c r="M389" s="85">
        <f>Table1[[#This Row],[Productivity]]*Table1[[#This Row],[Area]]</f>
        <v>26263.980002452907</v>
      </c>
      <c r="N389" s="62">
        <f t="shared" si="26"/>
        <v>6988.8450786527183</v>
      </c>
      <c r="O389" s="62"/>
    </row>
    <row r="390" spans="1:15" x14ac:dyDescent="0.25">
      <c r="A390">
        <v>4373</v>
      </c>
      <c r="B390">
        <v>55</v>
      </c>
      <c r="C390">
        <v>7</v>
      </c>
      <c r="D390">
        <v>8</v>
      </c>
      <c r="E390" t="s">
        <v>92</v>
      </c>
      <c r="F390">
        <v>182</v>
      </c>
      <c r="G390">
        <v>14</v>
      </c>
      <c r="H390">
        <v>7</v>
      </c>
      <c r="I390">
        <v>429.18531894791101</v>
      </c>
      <c r="J390" t="str">
        <f t="shared" si="25"/>
        <v>cl2-7</v>
      </c>
      <c r="K390" s="85">
        <f>IF(E390="ina",0,VLOOKUP(J390,Densities!$N$3:$V$29,9,0))</f>
        <v>0.2661</v>
      </c>
      <c r="L390" s="85">
        <f>VLOOKUP(J390,productionTab!$A$2:$H$55,8,0)</f>
        <v>337.05049999999994</v>
      </c>
      <c r="M390" s="85">
        <f>Table1[[#This Row],[Productivity]]*Table1[[#This Row],[Area]]</f>
        <v>144657.12634405287</v>
      </c>
      <c r="N390" s="62">
        <f t="shared" si="26"/>
        <v>38493.261320152465</v>
      </c>
      <c r="O390" s="62"/>
    </row>
    <row r="391" spans="1:15" x14ac:dyDescent="0.25">
      <c r="A391">
        <v>4373</v>
      </c>
      <c r="B391">
        <v>55</v>
      </c>
      <c r="C391">
        <v>7</v>
      </c>
      <c r="D391">
        <v>8</v>
      </c>
      <c r="E391" t="s">
        <v>93</v>
      </c>
      <c r="F391">
        <v>183</v>
      </c>
      <c r="G391">
        <v>13</v>
      </c>
      <c r="H391">
        <v>6</v>
      </c>
      <c r="I391">
        <v>470.878827827294</v>
      </c>
      <c r="J391" t="str">
        <f t="shared" si="25"/>
        <v>cl3-6</v>
      </c>
      <c r="K391" s="85">
        <f>IF(E391="ina",0,VLOOKUP(J391,Densities!$N$3:$V$29,9,0))</f>
        <v>0.19720000000000001</v>
      </c>
      <c r="L391" s="85">
        <f>VLOOKUP(J391,productionTab!$A$2:$H$55,8,0)</f>
        <v>338.52099999999996</v>
      </c>
      <c r="M391" s="85">
        <f>Table1[[#This Row],[Productivity]]*Table1[[#This Row],[Area]]</f>
        <v>159402.37167492337</v>
      </c>
      <c r="N391" s="62">
        <f t="shared" si="26"/>
        <v>31434.14769429489</v>
      </c>
      <c r="O391" s="62"/>
    </row>
    <row r="392" spans="1:15" x14ac:dyDescent="0.25">
      <c r="A392">
        <v>4373</v>
      </c>
      <c r="B392">
        <v>56</v>
      </c>
      <c r="C392">
        <v>6</v>
      </c>
      <c r="D392">
        <v>7</v>
      </c>
      <c r="E392" t="s">
        <v>90</v>
      </c>
      <c r="F392">
        <v>184</v>
      </c>
      <c r="G392">
        <v>12</v>
      </c>
      <c r="H392">
        <v>6</v>
      </c>
      <c r="I392">
        <v>351.81717428549598</v>
      </c>
      <c r="J392" t="str">
        <f t="shared" si="25"/>
        <v>cl1-6</v>
      </c>
      <c r="K392" s="85">
        <f>IF(E392="ina",0,VLOOKUP(J392,Densities!$N$3:$V$29,9,0))</f>
        <v>0.31240000000000001</v>
      </c>
      <c r="L392" s="85">
        <f>VLOOKUP(J392,productionTab!$A$2:$H$55,8,0)</f>
        <v>269.08449999999999</v>
      </c>
      <c r="M392" s="85">
        <f>Table1[[#This Row],[Productivity]]*Table1[[#This Row],[Area]]</f>
        <v>94668.548434025535</v>
      </c>
      <c r="N392" s="62">
        <f t="shared" si="26"/>
        <v>29574.454530789579</v>
      </c>
      <c r="O392" s="62"/>
    </row>
    <row r="393" spans="1:15" x14ac:dyDescent="0.25">
      <c r="A393">
        <v>4373</v>
      </c>
      <c r="B393">
        <v>58</v>
      </c>
      <c r="C393">
        <v>4</v>
      </c>
      <c r="D393">
        <v>6</v>
      </c>
      <c r="E393" t="s">
        <v>90</v>
      </c>
      <c r="F393">
        <v>190</v>
      </c>
      <c r="G393">
        <v>10</v>
      </c>
      <c r="H393">
        <v>6</v>
      </c>
      <c r="I393">
        <v>592.22316477676395</v>
      </c>
      <c r="J393" t="str">
        <f t="shared" si="25"/>
        <v>cl1-6</v>
      </c>
      <c r="K393" s="85">
        <f>IF(E393="ina",0,VLOOKUP(J393,Densities!$N$3:$V$29,9,0))</f>
        <v>0.31240000000000001</v>
      </c>
      <c r="L393" s="85">
        <f>VLOOKUP(J393,productionTab!$A$2:$H$55,8,0)</f>
        <v>269.08449999999999</v>
      </c>
      <c r="M393" s="85">
        <f>Table1[[#This Row],[Productivity]]*Table1[[#This Row],[Area]]</f>
        <v>159358.07418237312</v>
      </c>
      <c r="N393" s="62">
        <f t="shared" si="26"/>
        <v>49783.46237457337</v>
      </c>
      <c r="O393" s="62"/>
    </row>
    <row r="394" spans="1:15" x14ac:dyDescent="0.25">
      <c r="A394">
        <v>4373</v>
      </c>
      <c r="B394">
        <v>58</v>
      </c>
      <c r="C394">
        <v>5</v>
      </c>
      <c r="D394">
        <v>7</v>
      </c>
      <c r="E394" t="s">
        <v>90</v>
      </c>
      <c r="F394">
        <v>190</v>
      </c>
      <c r="G394">
        <v>11</v>
      </c>
      <c r="H394">
        <v>6</v>
      </c>
      <c r="I394">
        <v>876.68780682675902</v>
      </c>
      <c r="J394" t="str">
        <f t="shared" si="25"/>
        <v>cl1-6</v>
      </c>
      <c r="K394" s="85">
        <f>IF(E394="ina",0,VLOOKUP(J394,Densities!$N$3:$V$29,9,0))</f>
        <v>0.31240000000000001</v>
      </c>
      <c r="L394" s="85">
        <f>VLOOKUP(J394,productionTab!$A$2:$H$55,8,0)</f>
        <v>269.08449999999999</v>
      </c>
      <c r="M394" s="85">
        <f>Table1[[#This Row],[Productivity]]*Table1[[#This Row],[Area]]</f>
        <v>235903.10015607503</v>
      </c>
      <c r="N394" s="62">
        <f t="shared" si="26"/>
        <v>73696.128488757837</v>
      </c>
      <c r="O394" s="62"/>
    </row>
    <row r="395" spans="1:15" x14ac:dyDescent="0.25">
      <c r="A395">
        <v>4373</v>
      </c>
      <c r="B395">
        <v>58</v>
      </c>
      <c r="C395">
        <v>5</v>
      </c>
      <c r="D395">
        <v>7</v>
      </c>
      <c r="E395" t="s">
        <v>92</v>
      </c>
      <c r="F395">
        <v>191</v>
      </c>
      <c r="G395">
        <v>11</v>
      </c>
      <c r="H395">
        <v>6</v>
      </c>
      <c r="I395">
        <v>13.4855968002264</v>
      </c>
      <c r="J395" t="str">
        <f t="shared" si="25"/>
        <v>cl2-6</v>
      </c>
      <c r="K395" s="85">
        <f>IF(E395="ina",0,VLOOKUP(J395,Densities!$N$3:$V$29,9,0))</f>
        <v>0.25569999999999998</v>
      </c>
      <c r="L395" s="85">
        <f>VLOOKUP(J395,productionTab!$A$2:$H$55,8,0)</f>
        <v>308.142</v>
      </c>
      <c r="M395" s="85">
        <f>Table1[[#This Row],[Productivity]]*Table1[[#This Row],[Area]]</f>
        <v>4155.4787692153632</v>
      </c>
      <c r="N395" s="62">
        <f t="shared" si="26"/>
        <v>1062.5559212883684</v>
      </c>
      <c r="O395" s="62"/>
    </row>
    <row r="396" spans="1:15" x14ac:dyDescent="0.25">
      <c r="A396">
        <v>4373</v>
      </c>
      <c r="B396">
        <v>59</v>
      </c>
      <c r="C396">
        <v>4</v>
      </c>
      <c r="D396">
        <v>6</v>
      </c>
      <c r="E396" t="s">
        <v>90</v>
      </c>
      <c r="F396">
        <v>193</v>
      </c>
      <c r="G396">
        <v>10</v>
      </c>
      <c r="H396">
        <v>6</v>
      </c>
      <c r="I396">
        <v>245.04323366529701</v>
      </c>
      <c r="J396" t="str">
        <f t="shared" si="25"/>
        <v>cl1-6</v>
      </c>
      <c r="K396" s="85">
        <f>IF(E396="ina",0,VLOOKUP(J396,Densities!$N$3:$V$29,9,0))</f>
        <v>0.31240000000000001</v>
      </c>
      <c r="L396" s="85">
        <f>VLOOKUP(J396,productionTab!$A$2:$H$55,8,0)</f>
        <v>269.08449999999999</v>
      </c>
      <c r="M396" s="85">
        <f>Table1[[#This Row],[Productivity]]*Table1[[#This Row],[Area]]</f>
        <v>65937.336009209612</v>
      </c>
      <c r="N396" s="62">
        <f t="shared" si="26"/>
        <v>20598.823769277082</v>
      </c>
      <c r="O396" s="62"/>
    </row>
    <row r="397" spans="1:15" x14ac:dyDescent="0.25">
      <c r="A397">
        <v>4373</v>
      </c>
      <c r="B397">
        <v>6</v>
      </c>
      <c r="C397">
        <v>0</v>
      </c>
      <c r="D397">
        <v>6</v>
      </c>
      <c r="E397" t="s">
        <v>90</v>
      </c>
      <c r="F397">
        <v>34</v>
      </c>
      <c r="G397">
        <v>1</v>
      </c>
      <c r="H397">
        <v>7</v>
      </c>
      <c r="I397">
        <v>400.40980416627298</v>
      </c>
      <c r="J397" t="str">
        <f t="shared" si="25"/>
        <v>cl1-7</v>
      </c>
      <c r="K397" s="85">
        <f>IF(E397="ina",0,VLOOKUP(J397,Densities!$N$3:$V$29,9,0))</f>
        <v>0.32220000000000004</v>
      </c>
      <c r="L397" s="85">
        <f>VLOOKUP(J397,productionTab!$A$2:$H$55,8,0)</f>
        <v>299.48050000000001</v>
      </c>
      <c r="M397" s="85">
        <f>Table1[[#This Row],[Productivity]]*Table1[[#This Row],[Area]]</f>
        <v>119914.92835661751</v>
      </c>
      <c r="N397" s="62">
        <f t="shared" si="26"/>
        <v>38636.589916502169</v>
      </c>
      <c r="O397" s="62"/>
    </row>
    <row r="398" spans="1:15" x14ac:dyDescent="0.25">
      <c r="A398">
        <v>4373</v>
      </c>
      <c r="B398">
        <v>6</v>
      </c>
      <c r="C398">
        <v>0</v>
      </c>
      <c r="D398">
        <v>6</v>
      </c>
      <c r="E398" t="s">
        <v>92</v>
      </c>
      <c r="F398">
        <v>35</v>
      </c>
      <c r="G398">
        <v>1</v>
      </c>
      <c r="H398">
        <v>7</v>
      </c>
      <c r="I398">
        <v>399.59019583372702</v>
      </c>
      <c r="J398" t="str">
        <f t="shared" si="25"/>
        <v>cl2-7</v>
      </c>
      <c r="K398" s="85">
        <f>IF(E398="ina",0,VLOOKUP(J398,Densities!$N$3:$V$29,9,0))</f>
        <v>0.2661</v>
      </c>
      <c r="L398" s="85">
        <f>VLOOKUP(J398,productionTab!$A$2:$H$55,8,0)</f>
        <v>337.05049999999994</v>
      </c>
      <c r="M398" s="85">
        <f>Table1[[#This Row],[Productivity]]*Table1[[#This Row],[Area]]</f>
        <v>134682.07530085559</v>
      </c>
      <c r="N398" s="62">
        <f t="shared" si="26"/>
        <v>35838.900237557667</v>
      </c>
      <c r="O398" s="62"/>
    </row>
    <row r="399" spans="1:15" x14ac:dyDescent="0.25">
      <c r="A399">
        <v>4373</v>
      </c>
      <c r="B399">
        <v>60</v>
      </c>
      <c r="C399">
        <v>4</v>
      </c>
      <c r="D399">
        <v>6</v>
      </c>
      <c r="E399" t="s">
        <v>90</v>
      </c>
      <c r="F399">
        <v>196</v>
      </c>
      <c r="G399">
        <v>10</v>
      </c>
      <c r="H399">
        <v>6</v>
      </c>
      <c r="I399">
        <v>137.75727507841199</v>
      </c>
      <c r="J399" t="str">
        <f t="shared" si="25"/>
        <v>cl1-6</v>
      </c>
      <c r="K399" s="85">
        <f>IF(E399="ina",0,VLOOKUP(J399,Densities!$N$3:$V$29,9,0))</f>
        <v>0.31240000000000001</v>
      </c>
      <c r="L399" s="85">
        <f>VLOOKUP(J399,productionTab!$A$2:$H$55,8,0)</f>
        <v>269.08449999999999</v>
      </c>
      <c r="M399" s="85">
        <f>Table1[[#This Row],[Productivity]]*Table1[[#This Row],[Area]]</f>
        <v>37068.347485836952</v>
      </c>
      <c r="N399" s="62">
        <f t="shared" si="26"/>
        <v>11580.151754575463</v>
      </c>
      <c r="O399" s="62"/>
    </row>
    <row r="400" spans="1:15" x14ac:dyDescent="0.25">
      <c r="A400">
        <v>4373</v>
      </c>
      <c r="B400">
        <v>60</v>
      </c>
      <c r="C400">
        <v>5</v>
      </c>
      <c r="D400">
        <v>7</v>
      </c>
      <c r="E400" t="s">
        <v>93</v>
      </c>
      <c r="F400">
        <v>198</v>
      </c>
      <c r="G400">
        <v>11</v>
      </c>
      <c r="H400">
        <v>6</v>
      </c>
      <c r="I400">
        <v>34.8029228525427</v>
      </c>
      <c r="J400" t="str">
        <f t="shared" si="25"/>
        <v>cl3-6</v>
      </c>
      <c r="K400" s="85">
        <f>IF(E400="ina",0,VLOOKUP(J400,Densities!$N$3:$V$29,9,0))</f>
        <v>0.19720000000000001</v>
      </c>
      <c r="L400" s="85">
        <f>VLOOKUP(J400,productionTab!$A$2:$H$55,8,0)</f>
        <v>338.52099999999996</v>
      </c>
      <c r="M400" s="85">
        <f>Table1[[#This Row],[Productivity]]*Table1[[#This Row],[Area]]</f>
        <v>11781.520246965605</v>
      </c>
      <c r="N400" s="62">
        <f t="shared" si="26"/>
        <v>2323.3157927016177</v>
      </c>
      <c r="O400" s="62"/>
    </row>
    <row r="401" spans="1:15" x14ac:dyDescent="0.25">
      <c r="A401">
        <v>4373</v>
      </c>
      <c r="B401">
        <v>61</v>
      </c>
      <c r="C401">
        <v>3</v>
      </c>
      <c r="D401">
        <v>6</v>
      </c>
      <c r="E401" t="s">
        <v>90</v>
      </c>
      <c r="F401">
        <v>199</v>
      </c>
      <c r="G401">
        <v>9</v>
      </c>
      <c r="H401">
        <v>6</v>
      </c>
      <c r="I401">
        <v>229.65085262404</v>
      </c>
      <c r="J401" t="str">
        <f t="shared" si="25"/>
        <v>cl1-6</v>
      </c>
      <c r="K401" s="85">
        <f>IF(E401="ina",0,VLOOKUP(J401,Densities!$N$3:$V$29,9,0))</f>
        <v>0.31240000000000001</v>
      </c>
      <c r="L401" s="85">
        <f>VLOOKUP(J401,productionTab!$A$2:$H$55,8,0)</f>
        <v>269.08449999999999</v>
      </c>
      <c r="M401" s="85">
        <f>Table1[[#This Row],[Productivity]]*Table1[[#This Row],[Area]]</f>
        <v>61795.484852913491</v>
      </c>
      <c r="N401" s="62">
        <f t="shared" si="26"/>
        <v>19304.909468050173</v>
      </c>
      <c r="O401" s="62"/>
    </row>
    <row r="402" spans="1:15" x14ac:dyDescent="0.25">
      <c r="A402">
        <v>4373</v>
      </c>
      <c r="B402">
        <v>61</v>
      </c>
      <c r="C402">
        <v>3</v>
      </c>
      <c r="D402">
        <v>6</v>
      </c>
      <c r="E402" t="s">
        <v>92</v>
      </c>
      <c r="F402">
        <v>200</v>
      </c>
      <c r="G402">
        <v>10</v>
      </c>
      <c r="H402">
        <v>7</v>
      </c>
      <c r="I402">
        <v>557.69057466977301</v>
      </c>
      <c r="J402" t="str">
        <f t="shared" si="25"/>
        <v>cl2-7</v>
      </c>
      <c r="K402" s="85">
        <f>IF(E402="ina",0,VLOOKUP(J402,Densities!$N$3:$V$29,9,0))</f>
        <v>0.2661</v>
      </c>
      <c r="L402" s="85">
        <f>VLOOKUP(J402,productionTab!$A$2:$H$55,8,0)</f>
        <v>337.05049999999994</v>
      </c>
      <c r="M402" s="85">
        <f>Table1[[#This Row],[Productivity]]*Table1[[#This Row],[Area]]</f>
        <v>187969.8870377343</v>
      </c>
      <c r="N402" s="62">
        <f t="shared" si="26"/>
        <v>50018.786940741098</v>
      </c>
      <c r="O402" s="62"/>
    </row>
    <row r="403" spans="1:15" x14ac:dyDescent="0.25">
      <c r="A403">
        <v>4373</v>
      </c>
      <c r="B403">
        <v>61</v>
      </c>
      <c r="C403">
        <v>3</v>
      </c>
      <c r="D403">
        <v>6</v>
      </c>
      <c r="E403" t="s">
        <v>93</v>
      </c>
      <c r="F403">
        <v>201</v>
      </c>
      <c r="G403">
        <v>9</v>
      </c>
      <c r="H403">
        <v>6</v>
      </c>
      <c r="I403">
        <v>694.508187266032</v>
      </c>
      <c r="J403" t="str">
        <f t="shared" si="25"/>
        <v>cl3-6</v>
      </c>
      <c r="K403" s="85">
        <f>IF(E403="ina",0,VLOOKUP(J403,Densities!$N$3:$V$29,9,0))</f>
        <v>0.19720000000000001</v>
      </c>
      <c r="L403" s="85">
        <f>VLOOKUP(J403,productionTab!$A$2:$H$55,8,0)</f>
        <v>338.52099999999996</v>
      </c>
      <c r="M403" s="85">
        <f>Table1[[#This Row],[Productivity]]*Table1[[#This Row],[Area]]</f>
        <v>235105.6060614844</v>
      </c>
      <c r="N403" s="62">
        <f t="shared" si="26"/>
        <v>46362.825515324723</v>
      </c>
      <c r="O403" s="62"/>
    </row>
    <row r="404" spans="1:15" x14ac:dyDescent="0.25">
      <c r="A404">
        <v>4373</v>
      </c>
      <c r="B404">
        <v>61</v>
      </c>
      <c r="C404">
        <v>4</v>
      </c>
      <c r="D404">
        <v>7</v>
      </c>
      <c r="E404" t="s">
        <v>90</v>
      </c>
      <c r="F404">
        <v>199</v>
      </c>
      <c r="G404">
        <v>10</v>
      </c>
      <c r="H404">
        <v>6</v>
      </c>
      <c r="I404">
        <v>259.79110493057101</v>
      </c>
      <c r="J404" t="str">
        <f t="shared" si="25"/>
        <v>cl1-6</v>
      </c>
      <c r="K404" s="85">
        <f>IF(E404="ina",0,VLOOKUP(J404,Densities!$N$3:$V$29,9,0))</f>
        <v>0.31240000000000001</v>
      </c>
      <c r="L404" s="85">
        <f>VLOOKUP(J404,productionTab!$A$2:$H$55,8,0)</f>
        <v>269.08449999999999</v>
      </c>
      <c r="M404" s="85">
        <f>Table1[[#This Row],[Productivity]]*Table1[[#This Row],[Area]]</f>
        <v>69905.759574690237</v>
      </c>
      <c r="N404" s="62">
        <f t="shared" si="26"/>
        <v>21838.559291133228</v>
      </c>
      <c r="O404" s="62"/>
    </row>
    <row r="405" spans="1:15" x14ac:dyDescent="0.25">
      <c r="A405">
        <v>4373</v>
      </c>
      <c r="B405">
        <v>61</v>
      </c>
      <c r="C405">
        <v>4</v>
      </c>
      <c r="D405">
        <v>7</v>
      </c>
      <c r="E405" t="s">
        <v>93</v>
      </c>
      <c r="F405">
        <v>201</v>
      </c>
      <c r="G405">
        <v>10</v>
      </c>
      <c r="H405">
        <v>6</v>
      </c>
      <c r="I405">
        <v>137.75727507841</v>
      </c>
      <c r="J405" t="str">
        <f t="shared" si="25"/>
        <v>cl3-6</v>
      </c>
      <c r="K405" s="85">
        <f>IF(E405="ina",0,VLOOKUP(J405,Densities!$N$3:$V$29,9,0))</f>
        <v>0.19720000000000001</v>
      </c>
      <c r="L405" s="85">
        <f>VLOOKUP(J405,productionTab!$A$2:$H$55,8,0)</f>
        <v>338.52099999999996</v>
      </c>
      <c r="M405" s="85">
        <f>Table1[[#This Row],[Productivity]]*Table1[[#This Row],[Area]]</f>
        <v>46633.730516818425</v>
      </c>
      <c r="N405" s="62">
        <f t="shared" si="26"/>
        <v>9196.171657916595</v>
      </c>
      <c r="O405" s="62"/>
    </row>
    <row r="406" spans="1:15" x14ac:dyDescent="0.25">
      <c r="A406">
        <v>4373</v>
      </c>
      <c r="B406">
        <v>63</v>
      </c>
      <c r="C406">
        <v>3</v>
      </c>
      <c r="D406">
        <v>6</v>
      </c>
      <c r="E406" t="s">
        <v>90</v>
      </c>
      <c r="F406">
        <v>205</v>
      </c>
      <c r="G406">
        <v>9</v>
      </c>
      <c r="H406">
        <v>6</v>
      </c>
      <c r="I406">
        <v>20.602005431174302</v>
      </c>
      <c r="J406" t="str">
        <f t="shared" si="25"/>
        <v>cl1-6</v>
      </c>
      <c r="K406" s="85">
        <f>IF(E406="ina",0,VLOOKUP(J406,Densities!$N$3:$V$29,9,0))</f>
        <v>0.31240000000000001</v>
      </c>
      <c r="L406" s="85">
        <f>VLOOKUP(J406,productionTab!$A$2:$H$55,8,0)</f>
        <v>269.08449999999999</v>
      </c>
      <c r="M406" s="85">
        <f>Table1[[#This Row],[Productivity]]*Table1[[#This Row],[Area]]</f>
        <v>5543.6803304448213</v>
      </c>
      <c r="N406" s="62">
        <f t="shared" si="26"/>
        <v>1731.8457352309622</v>
      </c>
      <c r="O406" s="62"/>
    </row>
    <row r="407" spans="1:15" x14ac:dyDescent="0.25">
      <c r="A407">
        <v>4373</v>
      </c>
      <c r="B407">
        <v>64</v>
      </c>
      <c r="C407">
        <v>2</v>
      </c>
      <c r="D407">
        <v>6</v>
      </c>
      <c r="E407" t="s">
        <v>90</v>
      </c>
      <c r="F407">
        <v>208</v>
      </c>
      <c r="G407">
        <v>8</v>
      </c>
      <c r="H407">
        <v>6</v>
      </c>
      <c r="I407">
        <v>767.46113388049901</v>
      </c>
      <c r="J407" t="str">
        <f t="shared" si="25"/>
        <v>cl1-6</v>
      </c>
      <c r="K407" s="85">
        <f>IF(E407="ina",0,VLOOKUP(J407,Densities!$N$3:$V$29,9,0))</f>
        <v>0.31240000000000001</v>
      </c>
      <c r="L407" s="85">
        <f>VLOOKUP(J407,productionTab!$A$2:$H$55,8,0)</f>
        <v>269.08449999999999</v>
      </c>
      <c r="M407" s="85">
        <f>Table1[[#This Row],[Productivity]]*Table1[[#This Row],[Area]]</f>
        <v>206511.89547966712</v>
      </c>
      <c r="N407" s="62">
        <f t="shared" si="26"/>
        <v>64514.316147848011</v>
      </c>
      <c r="O407" s="62"/>
    </row>
    <row r="408" spans="1:15" x14ac:dyDescent="0.25">
      <c r="A408">
        <v>4373</v>
      </c>
      <c r="B408">
        <v>64</v>
      </c>
      <c r="C408">
        <v>2</v>
      </c>
      <c r="D408">
        <v>6</v>
      </c>
      <c r="E408" t="s">
        <v>92</v>
      </c>
      <c r="F408">
        <v>209</v>
      </c>
      <c r="G408">
        <v>9</v>
      </c>
      <c r="H408">
        <v>7</v>
      </c>
      <c r="I408">
        <v>293.77836049400003</v>
      </c>
      <c r="J408" t="str">
        <f t="shared" si="25"/>
        <v>cl2-7</v>
      </c>
      <c r="K408" s="85">
        <f>IF(E408="ina",0,VLOOKUP(J408,Densities!$N$3:$V$29,9,0))</f>
        <v>0.2661</v>
      </c>
      <c r="L408" s="85">
        <f>VLOOKUP(J408,productionTab!$A$2:$H$55,8,0)</f>
        <v>337.05049999999994</v>
      </c>
      <c r="M408" s="85">
        <f>Table1[[#This Row],[Productivity]]*Table1[[#This Row],[Area]]</f>
        <v>99018.143293682937</v>
      </c>
      <c r="N408" s="62">
        <f t="shared" si="26"/>
        <v>26348.727930449029</v>
      </c>
      <c r="O408" s="62"/>
    </row>
    <row r="409" spans="1:15" x14ac:dyDescent="0.25">
      <c r="A409">
        <v>4373</v>
      </c>
      <c r="B409">
        <v>64</v>
      </c>
      <c r="C409">
        <v>3</v>
      </c>
      <c r="D409">
        <v>7</v>
      </c>
      <c r="E409" t="s">
        <v>90</v>
      </c>
      <c r="F409">
        <v>208</v>
      </c>
      <c r="G409">
        <v>10</v>
      </c>
      <c r="H409">
        <v>7</v>
      </c>
      <c r="I409">
        <v>48.500656852584299</v>
      </c>
      <c r="J409" t="str">
        <f t="shared" si="25"/>
        <v>cl1-7</v>
      </c>
      <c r="K409" s="85">
        <f>IF(E409="ina",0,VLOOKUP(J409,Densities!$N$3:$V$29,9,0))</f>
        <v>0.32220000000000004</v>
      </c>
      <c r="L409" s="85">
        <f>VLOOKUP(J409,productionTab!$A$2:$H$55,8,0)</f>
        <v>299.48050000000001</v>
      </c>
      <c r="M409" s="85">
        <f>Table1[[#This Row],[Productivity]]*Table1[[#This Row],[Area]]</f>
        <v>14525.000964540373</v>
      </c>
      <c r="N409" s="62">
        <f t="shared" si="26"/>
        <v>4679.9553107749089</v>
      </c>
      <c r="O409" s="62"/>
    </row>
    <row r="410" spans="1:15" x14ac:dyDescent="0.25">
      <c r="A410">
        <v>4373</v>
      </c>
      <c r="B410">
        <v>64</v>
      </c>
      <c r="C410">
        <v>3</v>
      </c>
      <c r="D410">
        <v>7</v>
      </c>
      <c r="E410" t="s">
        <v>90</v>
      </c>
      <c r="F410">
        <v>208</v>
      </c>
      <c r="G410">
        <v>9</v>
      </c>
      <c r="H410">
        <v>6</v>
      </c>
      <c r="I410">
        <v>10.426019766340101</v>
      </c>
      <c r="J410" t="str">
        <f t="shared" si="25"/>
        <v>cl1-6</v>
      </c>
      <c r="K410" s="85">
        <f>IF(E410="ina",0,VLOOKUP(J410,Densities!$N$3:$V$29,9,0))</f>
        <v>0.31240000000000001</v>
      </c>
      <c r="L410" s="85">
        <f>VLOOKUP(J410,productionTab!$A$2:$H$55,8,0)</f>
        <v>269.08449999999999</v>
      </c>
      <c r="M410" s="85">
        <f>Table1[[#This Row],[Productivity]]*Table1[[#This Row],[Area]]</f>
        <v>2805.4803158157429</v>
      </c>
      <c r="N410" s="62">
        <f t="shared" si="26"/>
        <v>876.43205066083806</v>
      </c>
      <c r="O410" s="62"/>
    </row>
    <row r="411" spans="1:15" x14ac:dyDescent="0.25">
      <c r="A411">
        <v>4373</v>
      </c>
      <c r="B411">
        <v>66</v>
      </c>
      <c r="C411">
        <v>2</v>
      </c>
      <c r="D411">
        <v>6</v>
      </c>
      <c r="E411" t="s">
        <v>90</v>
      </c>
      <c r="F411">
        <v>214</v>
      </c>
      <c r="G411">
        <v>8</v>
      </c>
      <c r="H411">
        <v>6</v>
      </c>
      <c r="I411">
        <v>679.83382900657705</v>
      </c>
      <c r="J411" t="str">
        <f t="shared" si="25"/>
        <v>cl1-6</v>
      </c>
      <c r="K411" s="85">
        <f>IF(E411="ina",0,VLOOKUP(J411,Densities!$N$3:$V$29,9,0))</f>
        <v>0.31240000000000001</v>
      </c>
      <c r="L411" s="85">
        <f>VLOOKUP(J411,productionTab!$A$2:$H$55,8,0)</f>
        <v>269.08449999999999</v>
      </c>
      <c r="M411" s="85">
        <f>Table1[[#This Row],[Productivity]]*Table1[[#This Row],[Area]]</f>
        <v>182932.74596132027</v>
      </c>
      <c r="N411" s="62">
        <f t="shared" si="26"/>
        <v>57148.189838316459</v>
      </c>
      <c r="O411" s="62"/>
    </row>
    <row r="412" spans="1:15" x14ac:dyDescent="0.25">
      <c r="A412">
        <v>4373</v>
      </c>
      <c r="B412">
        <v>67</v>
      </c>
      <c r="C412">
        <v>1</v>
      </c>
      <c r="D412">
        <v>6</v>
      </c>
      <c r="E412" t="s">
        <v>90</v>
      </c>
      <c r="F412">
        <v>217</v>
      </c>
      <c r="G412">
        <v>7</v>
      </c>
      <c r="H412">
        <v>6</v>
      </c>
      <c r="I412">
        <v>274.03251115421602</v>
      </c>
      <c r="J412" t="str">
        <f t="shared" si="25"/>
        <v>cl1-6</v>
      </c>
      <c r="K412" s="85">
        <f>IF(E412="ina",0,VLOOKUP(J412,Densities!$N$3:$V$29,9,0))</f>
        <v>0.31240000000000001</v>
      </c>
      <c r="L412" s="85">
        <f>VLOOKUP(J412,productionTab!$A$2:$H$55,8,0)</f>
        <v>269.08449999999999</v>
      </c>
      <c r="M412" s="85">
        <f>Table1[[#This Row],[Productivity]]*Table1[[#This Row],[Area]]</f>
        <v>73737.901247676637</v>
      </c>
      <c r="N412" s="62">
        <f t="shared" si="26"/>
        <v>23035.720349774183</v>
      </c>
      <c r="O412" s="62"/>
    </row>
    <row r="413" spans="1:15" x14ac:dyDescent="0.25">
      <c r="A413">
        <v>4373</v>
      </c>
      <c r="B413">
        <v>67</v>
      </c>
      <c r="C413">
        <v>1</v>
      </c>
      <c r="D413">
        <v>6</v>
      </c>
      <c r="E413" t="s">
        <v>93</v>
      </c>
      <c r="F413">
        <v>219</v>
      </c>
      <c r="G413">
        <v>7</v>
      </c>
      <c r="H413">
        <v>6</v>
      </c>
      <c r="I413">
        <v>625.96748884578403</v>
      </c>
      <c r="J413" t="str">
        <f t="shared" si="25"/>
        <v>cl3-6</v>
      </c>
      <c r="K413" s="85">
        <f>IF(E413="ina",0,VLOOKUP(J413,Densities!$N$3:$V$29,9,0))</f>
        <v>0.19720000000000001</v>
      </c>
      <c r="L413" s="85">
        <f>VLOOKUP(J413,productionTab!$A$2:$H$55,8,0)</f>
        <v>338.52099999999996</v>
      </c>
      <c r="M413" s="85">
        <f>Table1[[#This Row],[Productivity]]*Table1[[#This Row],[Area]]</f>
        <v>211903.14029156364</v>
      </c>
      <c r="N413" s="62">
        <f t="shared" si="26"/>
        <v>41787.299265496353</v>
      </c>
      <c r="O413" s="62"/>
    </row>
    <row r="414" spans="1:15" x14ac:dyDescent="0.25">
      <c r="A414">
        <v>4373</v>
      </c>
      <c r="B414">
        <v>7</v>
      </c>
      <c r="C414">
        <v>0</v>
      </c>
      <c r="D414">
        <v>1</v>
      </c>
      <c r="E414" t="s">
        <v>90</v>
      </c>
      <c r="F414">
        <v>37</v>
      </c>
      <c r="G414">
        <v>5</v>
      </c>
      <c r="H414">
        <v>6</v>
      </c>
      <c r="I414">
        <v>25.592642747674098</v>
      </c>
      <c r="J414" t="str">
        <f t="shared" si="25"/>
        <v>cl1-6</v>
      </c>
      <c r="K414" s="85">
        <f>IF(E414="ina",0,VLOOKUP(J414,Densities!$N$3:$V$29,9,0))</f>
        <v>0.31240000000000001</v>
      </c>
      <c r="L414" s="85">
        <f>VLOOKUP(J414,productionTab!$A$2:$H$55,8,0)</f>
        <v>269.08449999999999</v>
      </c>
      <c r="M414" s="85">
        <f>Table1[[#This Row],[Productivity]]*Table1[[#This Row],[Area]]</f>
        <v>6886.5834774365103</v>
      </c>
      <c r="N414" s="62">
        <f t="shared" si="26"/>
        <v>2151.3686783511662</v>
      </c>
      <c r="O414" s="62"/>
    </row>
    <row r="415" spans="1:15" x14ac:dyDescent="0.25">
      <c r="A415">
        <v>4373</v>
      </c>
      <c r="B415">
        <v>7</v>
      </c>
      <c r="C415">
        <v>0</v>
      </c>
      <c r="D415">
        <v>1</v>
      </c>
      <c r="E415" t="s">
        <v>90</v>
      </c>
      <c r="F415">
        <v>37</v>
      </c>
      <c r="G415">
        <v>6</v>
      </c>
      <c r="H415">
        <v>7</v>
      </c>
      <c r="I415">
        <v>607.07473049623604</v>
      </c>
      <c r="J415" t="str">
        <f t="shared" si="25"/>
        <v>cl1-7</v>
      </c>
      <c r="K415" s="85">
        <f>IF(E415="ina",0,VLOOKUP(J415,Densities!$N$3:$V$29,9,0))</f>
        <v>0.32220000000000004</v>
      </c>
      <c r="L415" s="85">
        <f>VLOOKUP(J415,productionTab!$A$2:$H$55,8,0)</f>
        <v>299.48050000000001</v>
      </c>
      <c r="M415" s="85">
        <f>Table1[[#This Row],[Productivity]]*Table1[[#This Row],[Area]]</f>
        <v>181807.04382637801</v>
      </c>
      <c r="N415" s="62">
        <f t="shared" si="26"/>
        <v>58578.229520859008</v>
      </c>
      <c r="O415" s="62"/>
    </row>
    <row r="416" spans="1:15" x14ac:dyDescent="0.25">
      <c r="A416">
        <v>4373</v>
      </c>
      <c r="B416">
        <v>7</v>
      </c>
      <c r="C416">
        <v>0</v>
      </c>
      <c r="D416">
        <v>1</v>
      </c>
      <c r="E416" t="s">
        <v>92</v>
      </c>
      <c r="F416">
        <v>38</v>
      </c>
      <c r="G416">
        <v>5</v>
      </c>
      <c r="H416">
        <v>6</v>
      </c>
      <c r="I416">
        <v>325.96956568776602</v>
      </c>
      <c r="J416" t="str">
        <f t="shared" si="25"/>
        <v>cl2-6</v>
      </c>
      <c r="K416" s="85">
        <f>IF(E416="ina",0,VLOOKUP(J416,Densities!$N$3:$V$29,9,0))</f>
        <v>0.25569999999999998</v>
      </c>
      <c r="L416" s="85">
        <f>VLOOKUP(J416,productionTab!$A$2:$H$55,8,0)</f>
        <v>308.142</v>
      </c>
      <c r="M416" s="85">
        <f>Table1[[#This Row],[Productivity]]*Table1[[#This Row],[Area]]</f>
        <v>100444.91391015959</v>
      </c>
      <c r="N416" s="62">
        <f t="shared" si="26"/>
        <v>25683.764486827808</v>
      </c>
      <c r="O416" s="62"/>
    </row>
    <row r="417" spans="1:15" x14ac:dyDescent="0.25">
      <c r="A417">
        <v>4373</v>
      </c>
      <c r="B417">
        <v>7</v>
      </c>
      <c r="C417">
        <v>0</v>
      </c>
      <c r="D417">
        <v>1</v>
      </c>
      <c r="E417" t="s">
        <v>92</v>
      </c>
      <c r="F417">
        <v>38</v>
      </c>
      <c r="G417">
        <v>6</v>
      </c>
      <c r="H417">
        <v>7</v>
      </c>
      <c r="I417">
        <v>219.490955047342</v>
      </c>
      <c r="J417" t="str">
        <f t="shared" si="25"/>
        <v>cl2-7</v>
      </c>
      <c r="K417" s="85">
        <f>IF(E417="ina",0,VLOOKUP(J417,Densities!$N$3:$V$29,9,0))</f>
        <v>0.2661</v>
      </c>
      <c r="L417" s="85">
        <f>VLOOKUP(J417,productionTab!$A$2:$H$55,8,0)</f>
        <v>337.05049999999994</v>
      </c>
      <c r="M417" s="85">
        <f>Table1[[#This Row],[Productivity]]*Table1[[#This Row],[Area]]</f>
        <v>73979.536144184138</v>
      </c>
      <c r="N417" s="62">
        <f t="shared" si="26"/>
        <v>19685.954567967397</v>
      </c>
      <c r="O417" s="62"/>
    </row>
    <row r="418" spans="1:15" x14ac:dyDescent="0.25">
      <c r="A418">
        <v>4373</v>
      </c>
      <c r="B418">
        <v>7</v>
      </c>
      <c r="C418">
        <v>0</v>
      </c>
      <c r="D418">
        <v>1</v>
      </c>
      <c r="E418" t="s">
        <v>93</v>
      </c>
      <c r="F418">
        <v>39</v>
      </c>
      <c r="G418">
        <v>6</v>
      </c>
      <c r="H418">
        <v>7</v>
      </c>
      <c r="I418">
        <v>21.872106020981299</v>
      </c>
      <c r="J418" t="str">
        <f t="shared" si="25"/>
        <v>cl3-7</v>
      </c>
      <c r="K418" s="85">
        <f>IF(E418="ina",0,VLOOKUP(J418,Densities!$N$3:$V$29,9,0))</f>
        <v>0.2082</v>
      </c>
      <c r="L418" s="85">
        <f>VLOOKUP(J418,productionTab!$A$2:$H$55,8,0)</f>
        <v>370.61699999999996</v>
      </c>
      <c r="M418" s="85">
        <f>Table1[[#This Row],[Productivity]]*Table1[[#This Row],[Area]]</f>
        <v>8106.1743171780254</v>
      </c>
      <c r="N418" s="62">
        <f t="shared" si="26"/>
        <v>1687.7054928364648</v>
      </c>
      <c r="O418" s="62"/>
    </row>
    <row r="419" spans="1:15" x14ac:dyDescent="0.25">
      <c r="A419">
        <v>4373</v>
      </c>
      <c r="B419">
        <v>70</v>
      </c>
      <c r="C419">
        <v>1</v>
      </c>
      <c r="D419">
        <v>7</v>
      </c>
      <c r="E419" t="s">
        <v>93</v>
      </c>
      <c r="F419">
        <v>228</v>
      </c>
      <c r="G419">
        <v>8</v>
      </c>
      <c r="H419">
        <v>7</v>
      </c>
      <c r="I419">
        <v>598.803940313569</v>
      </c>
      <c r="J419" t="str">
        <f t="shared" si="25"/>
        <v>cl3-7</v>
      </c>
      <c r="K419" s="85">
        <f>IF(E419="ina",0,VLOOKUP(J419,Densities!$N$3:$V$29,9,0))</f>
        <v>0.2082</v>
      </c>
      <c r="L419" s="85">
        <f>VLOOKUP(J419,productionTab!$A$2:$H$55,8,0)</f>
        <v>370.61699999999996</v>
      </c>
      <c r="M419" s="85">
        <f>Table1[[#This Row],[Productivity]]*Table1[[#This Row],[Area]]</f>
        <v>221926.91994719399</v>
      </c>
      <c r="N419" s="62">
        <f t="shared" si="26"/>
        <v>46205.184733005786</v>
      </c>
      <c r="O419" s="62"/>
    </row>
    <row r="420" spans="1:15" x14ac:dyDescent="0.25">
      <c r="A420">
        <v>4373</v>
      </c>
      <c r="B420">
        <v>71</v>
      </c>
      <c r="C420">
        <v>1</v>
      </c>
      <c r="D420">
        <v>7</v>
      </c>
      <c r="E420" t="s">
        <v>90</v>
      </c>
      <c r="F420">
        <v>229</v>
      </c>
      <c r="G420">
        <v>7</v>
      </c>
      <c r="H420">
        <v>6</v>
      </c>
      <c r="I420">
        <v>201.196059686431</v>
      </c>
      <c r="J420" t="str">
        <f t="shared" si="25"/>
        <v>cl1-6</v>
      </c>
      <c r="K420" s="85">
        <f>IF(E420="ina",0,VLOOKUP(J420,Densities!$N$3:$V$29,9,0))</f>
        <v>0.31240000000000001</v>
      </c>
      <c r="L420" s="85">
        <f>VLOOKUP(J420,productionTab!$A$2:$H$55,8,0)</f>
        <v>269.08449999999999</v>
      </c>
      <c r="M420" s="85">
        <f>Table1[[#This Row],[Productivity]]*Table1[[#This Row],[Area]]</f>
        <v>54138.741122693442</v>
      </c>
      <c r="N420" s="62">
        <f t="shared" si="26"/>
        <v>16912.94272672943</v>
      </c>
      <c r="O420" s="62"/>
    </row>
    <row r="421" spans="1:15" x14ac:dyDescent="0.25">
      <c r="A421">
        <v>4373</v>
      </c>
      <c r="B421">
        <v>72</v>
      </c>
      <c r="C421">
        <v>1</v>
      </c>
      <c r="D421">
        <v>7</v>
      </c>
      <c r="E421" t="s">
        <v>93</v>
      </c>
      <c r="F421">
        <v>234</v>
      </c>
      <c r="G421">
        <v>8</v>
      </c>
      <c r="H421">
        <v>7</v>
      </c>
      <c r="I421" s="85">
        <v>3.0710697609690503E-14</v>
      </c>
      <c r="J421" t="str">
        <f t="shared" si="25"/>
        <v>cl3-7</v>
      </c>
      <c r="K421" s="85">
        <f>IF(E421="ina",0,VLOOKUP(J421,Densities!$N$3:$V$29,9,0))</f>
        <v>0.2082</v>
      </c>
      <c r="L421" s="85">
        <f>VLOOKUP(J421,productionTab!$A$2:$H$55,8,0)</f>
        <v>370.61699999999996</v>
      </c>
      <c r="M421" s="85">
        <f>Table1[[#This Row],[Productivity]]*Table1[[#This Row],[Area]]</f>
        <v>1.1381906616010663E-11</v>
      </c>
      <c r="N421" s="62">
        <f t="shared" si="26"/>
        <v>2.3697129574534201E-12</v>
      </c>
      <c r="O421" s="62"/>
    </row>
    <row r="422" spans="1:15" x14ac:dyDescent="0.25">
      <c r="A422">
        <v>4373</v>
      </c>
      <c r="B422">
        <v>73</v>
      </c>
      <c r="C422">
        <v>12</v>
      </c>
      <c r="D422">
        <v>6</v>
      </c>
      <c r="E422" t="s">
        <v>93</v>
      </c>
      <c r="F422">
        <v>237</v>
      </c>
      <c r="G422">
        <v>19</v>
      </c>
      <c r="H422">
        <v>7</v>
      </c>
      <c r="I422">
        <v>500</v>
      </c>
      <c r="J422" t="str">
        <f t="shared" si="25"/>
        <v>cl3-7</v>
      </c>
      <c r="K422" s="85">
        <f>IF(E422="ina",0,VLOOKUP(J422,Densities!$N$3:$V$29,9,0))</f>
        <v>0.2082</v>
      </c>
      <c r="L422" s="85">
        <f>VLOOKUP(J422,productionTab!$A$2:$H$55,8,0)</f>
        <v>370.61699999999996</v>
      </c>
      <c r="M422" s="85">
        <f>Table1[[#This Row],[Productivity]]*Table1[[#This Row],[Area]]</f>
        <v>185308.49999999997</v>
      </c>
      <c r="N422" s="62">
        <f t="shared" si="26"/>
        <v>38581.229699999996</v>
      </c>
      <c r="O422" s="62"/>
    </row>
    <row r="423" spans="1:15" x14ac:dyDescent="0.25">
      <c r="A423">
        <v>4373</v>
      </c>
      <c r="B423">
        <v>8</v>
      </c>
      <c r="C423">
        <v>0</v>
      </c>
      <c r="D423">
        <v>2</v>
      </c>
      <c r="E423" t="s">
        <v>90</v>
      </c>
      <c r="F423">
        <v>40</v>
      </c>
      <c r="G423">
        <v>4</v>
      </c>
      <c r="H423">
        <v>6</v>
      </c>
      <c r="I423">
        <v>678.69878643040704</v>
      </c>
      <c r="J423" t="str">
        <f t="shared" si="25"/>
        <v>cl1-6</v>
      </c>
      <c r="K423" s="85">
        <f>IF(E423="ina",0,VLOOKUP(J423,Densities!$N$3:$V$29,9,0))</f>
        <v>0.31240000000000001</v>
      </c>
      <c r="L423" s="85">
        <f>VLOOKUP(J423,productionTab!$A$2:$H$55,8,0)</f>
        <v>269.08449999999999</v>
      </c>
      <c r="M423" s="85">
        <f>Table1[[#This Row],[Productivity]]*Table1[[#This Row],[Area]]</f>
        <v>182627.32359723287</v>
      </c>
      <c r="N423" s="62">
        <f t="shared" si="26"/>
        <v>57052.775891775549</v>
      </c>
      <c r="O423" s="62"/>
    </row>
    <row r="424" spans="1:15" x14ac:dyDescent="0.25">
      <c r="A424">
        <v>4373</v>
      </c>
      <c r="B424">
        <v>8</v>
      </c>
      <c r="C424">
        <v>0</v>
      </c>
      <c r="D424">
        <v>2</v>
      </c>
      <c r="E424" t="s">
        <v>90</v>
      </c>
      <c r="F424">
        <v>40</v>
      </c>
      <c r="G424">
        <v>5</v>
      </c>
      <c r="H424">
        <v>7</v>
      </c>
      <c r="I424">
        <v>621.30121356959296</v>
      </c>
      <c r="J424" t="str">
        <f t="shared" si="25"/>
        <v>cl1-7</v>
      </c>
      <c r="K424" s="85">
        <f>IF(E424="ina",0,VLOOKUP(J424,Densities!$N$3:$V$29,9,0))</f>
        <v>0.32220000000000004</v>
      </c>
      <c r="L424" s="85">
        <f>VLOOKUP(J424,productionTab!$A$2:$H$55,8,0)</f>
        <v>299.48050000000001</v>
      </c>
      <c r="M424" s="85">
        <f>Table1[[#This Row],[Productivity]]*Table1[[#This Row],[Area]]</f>
        <v>186067.59809042848</v>
      </c>
      <c r="N424" s="62">
        <f t="shared" si="26"/>
        <v>59950.980104736067</v>
      </c>
      <c r="O424" s="62"/>
    </row>
    <row r="425" spans="1:15" x14ac:dyDescent="0.25">
      <c r="A425">
        <v>4373</v>
      </c>
      <c r="B425">
        <v>82</v>
      </c>
      <c r="C425">
        <v>12</v>
      </c>
      <c r="D425">
        <v>6</v>
      </c>
      <c r="E425" t="s">
        <v>90</v>
      </c>
      <c r="F425">
        <v>262</v>
      </c>
      <c r="G425">
        <v>19</v>
      </c>
      <c r="H425">
        <v>7</v>
      </c>
      <c r="I425">
        <v>105.980130842691</v>
      </c>
      <c r="J425" t="str">
        <f t="shared" si="25"/>
        <v>cl1-7</v>
      </c>
      <c r="K425" s="85">
        <f>IF(E425="ina",0,VLOOKUP(J425,Densities!$N$3:$V$29,9,0))</f>
        <v>0.32220000000000004</v>
      </c>
      <c r="L425" s="85">
        <f>VLOOKUP(J425,productionTab!$A$2:$H$55,8,0)</f>
        <v>299.48050000000001</v>
      </c>
      <c r="M425" s="85">
        <f>Table1[[#This Row],[Productivity]]*Table1[[#This Row],[Area]]</f>
        <v>31738.982574834521</v>
      </c>
      <c r="N425" s="62">
        <f t="shared" si="26"/>
        <v>10226.300185611684</v>
      </c>
      <c r="O425" s="62"/>
    </row>
    <row r="426" spans="1:15" x14ac:dyDescent="0.25">
      <c r="A426">
        <v>4373</v>
      </c>
      <c r="B426">
        <v>85</v>
      </c>
      <c r="C426">
        <v>11</v>
      </c>
      <c r="D426">
        <v>6</v>
      </c>
      <c r="E426" t="s">
        <v>90</v>
      </c>
      <c r="F426">
        <v>271</v>
      </c>
      <c r="G426">
        <v>18</v>
      </c>
      <c r="H426">
        <v>7</v>
      </c>
      <c r="I426">
        <v>288.82307205593202</v>
      </c>
      <c r="J426" t="str">
        <f t="shared" si="25"/>
        <v>cl1-7</v>
      </c>
      <c r="K426" s="85">
        <f>IF(E426="ina",0,VLOOKUP(J426,Densities!$N$3:$V$29,9,0))</f>
        <v>0.32220000000000004</v>
      </c>
      <c r="L426" s="85">
        <f>VLOOKUP(J426,productionTab!$A$2:$H$55,8,0)</f>
        <v>299.48050000000001</v>
      </c>
      <c r="M426" s="85">
        <f>Table1[[#This Row],[Productivity]]*Table1[[#This Row],[Area]]</f>
        <v>86496.87803084655</v>
      </c>
      <c r="N426" s="62">
        <f t="shared" si="26"/>
        <v>27869.294101538762</v>
      </c>
      <c r="O426" s="62"/>
    </row>
    <row r="427" spans="1:15" x14ac:dyDescent="0.25">
      <c r="A427">
        <v>4373</v>
      </c>
      <c r="B427">
        <v>85</v>
      </c>
      <c r="C427">
        <v>11</v>
      </c>
      <c r="D427">
        <v>6</v>
      </c>
      <c r="E427" t="s">
        <v>93</v>
      </c>
      <c r="F427">
        <v>273</v>
      </c>
      <c r="G427">
        <v>17</v>
      </c>
      <c r="H427">
        <v>6</v>
      </c>
      <c r="I427">
        <v>19.994172626122499</v>
      </c>
      <c r="J427" t="str">
        <f t="shared" si="25"/>
        <v>cl3-6</v>
      </c>
      <c r="K427" s="85">
        <f>IF(E427="ina",0,VLOOKUP(J427,Densities!$N$3:$V$29,9,0))</f>
        <v>0.19720000000000001</v>
      </c>
      <c r="L427" s="85">
        <f>VLOOKUP(J427,productionTab!$A$2:$H$55,8,0)</f>
        <v>338.52099999999996</v>
      </c>
      <c r="M427" s="85">
        <f>Table1[[#This Row],[Productivity]]*Table1[[#This Row],[Area]]</f>
        <v>6768.4473115676137</v>
      </c>
      <c r="N427" s="62">
        <f t="shared" si="26"/>
        <v>1334.7378098411334</v>
      </c>
      <c r="O427" s="62"/>
    </row>
    <row r="428" spans="1:15" x14ac:dyDescent="0.25">
      <c r="A428">
        <v>4373</v>
      </c>
      <c r="B428">
        <v>88</v>
      </c>
      <c r="C428">
        <v>12</v>
      </c>
      <c r="D428">
        <v>6</v>
      </c>
      <c r="E428" t="s">
        <v>90</v>
      </c>
      <c r="F428">
        <v>280</v>
      </c>
      <c r="G428">
        <v>19</v>
      </c>
      <c r="H428">
        <v>7</v>
      </c>
      <c r="I428">
        <v>585.20262447525499</v>
      </c>
      <c r="J428" t="str">
        <f t="shared" si="25"/>
        <v>cl1-7</v>
      </c>
      <c r="K428" s="85">
        <f>IF(E428="ina",0,VLOOKUP(J428,Densities!$N$3:$V$29,9,0))</f>
        <v>0.32220000000000004</v>
      </c>
      <c r="L428" s="85">
        <f>VLOOKUP(J428,productionTab!$A$2:$H$55,8,0)</f>
        <v>299.48050000000001</v>
      </c>
      <c r="M428" s="85">
        <f>Table1[[#This Row],[Productivity]]*Table1[[#This Row],[Area]]</f>
        <v>175256.7745791616</v>
      </c>
      <c r="N428" s="62">
        <f t="shared" si="26"/>
        <v>56467.732769405877</v>
      </c>
      <c r="O428" s="62"/>
    </row>
    <row r="429" spans="1:15" x14ac:dyDescent="0.25">
      <c r="A429">
        <v>4373</v>
      </c>
      <c r="B429">
        <v>9</v>
      </c>
      <c r="C429">
        <v>0</v>
      </c>
      <c r="D429">
        <v>3</v>
      </c>
      <c r="E429" t="s">
        <v>92</v>
      </c>
      <c r="F429">
        <v>44</v>
      </c>
      <c r="G429">
        <v>3</v>
      </c>
      <c r="H429">
        <v>6</v>
      </c>
      <c r="I429">
        <v>460.88230037720598</v>
      </c>
      <c r="J429" t="str">
        <f t="shared" si="25"/>
        <v>cl2-6</v>
      </c>
      <c r="K429" s="85">
        <f>IF(E429="ina",0,VLOOKUP(J429,Densities!$N$3:$V$29,9,0))</f>
        <v>0.25569999999999998</v>
      </c>
      <c r="L429" s="85">
        <f>VLOOKUP(J429,productionTab!$A$2:$H$55,8,0)</f>
        <v>308.142</v>
      </c>
      <c r="M429" s="85">
        <f>Table1[[#This Row],[Productivity]]*Table1[[#This Row],[Area]]</f>
        <v>142017.193802833</v>
      </c>
      <c r="N429" s="62">
        <f t="shared" si="26"/>
        <v>36313.796455384399</v>
      </c>
      <c r="O429" s="62"/>
    </row>
    <row r="430" spans="1:15" x14ac:dyDescent="0.25">
      <c r="A430">
        <v>4373</v>
      </c>
      <c r="B430">
        <v>9</v>
      </c>
      <c r="C430">
        <v>0</v>
      </c>
      <c r="D430">
        <v>3</v>
      </c>
      <c r="E430" t="s">
        <v>93</v>
      </c>
      <c r="F430">
        <v>45</v>
      </c>
      <c r="G430">
        <v>3</v>
      </c>
      <c r="H430">
        <v>6</v>
      </c>
      <c r="I430">
        <v>812.14796781469204</v>
      </c>
      <c r="J430" t="str">
        <f t="shared" si="25"/>
        <v>cl3-6</v>
      </c>
      <c r="K430" s="85">
        <f>IF(E430="ina",0,VLOOKUP(J430,Densities!$N$3:$V$29,9,0))</f>
        <v>0.19720000000000001</v>
      </c>
      <c r="L430" s="85">
        <f>VLOOKUP(J430,productionTab!$A$2:$H$55,8,0)</f>
        <v>338.52099999999996</v>
      </c>
      <c r="M430" s="85">
        <f>Table1[[#This Row],[Productivity]]*Table1[[#This Row],[Area]]</f>
        <v>274929.1422125973</v>
      </c>
      <c r="N430" s="62">
        <f t="shared" si="26"/>
        <v>54216.026844324195</v>
      </c>
      <c r="O430" s="62"/>
    </row>
    <row r="431" spans="1:15" x14ac:dyDescent="0.25">
      <c r="A431">
        <v>4373</v>
      </c>
      <c r="B431">
        <v>9</v>
      </c>
      <c r="C431">
        <v>0</v>
      </c>
      <c r="D431">
        <v>3</v>
      </c>
      <c r="E431" t="s">
        <v>93</v>
      </c>
      <c r="F431">
        <v>45</v>
      </c>
      <c r="G431">
        <v>4</v>
      </c>
      <c r="H431">
        <v>7</v>
      </c>
      <c r="I431">
        <v>426.96973180810198</v>
      </c>
      <c r="J431" t="str">
        <f t="shared" si="25"/>
        <v>cl3-7</v>
      </c>
      <c r="K431" s="85">
        <f>IF(E431="ina",0,VLOOKUP(J431,Densities!$N$3:$V$29,9,0))</f>
        <v>0.2082</v>
      </c>
      <c r="L431" s="85">
        <f>VLOOKUP(J431,productionTab!$A$2:$H$55,8,0)</f>
        <v>370.61699999999996</v>
      </c>
      <c r="M431" s="85">
        <f>Table1[[#This Row],[Productivity]]*Table1[[#This Row],[Area]]</f>
        <v>158242.24109352331</v>
      </c>
      <c r="N431" s="62">
        <f t="shared" si="26"/>
        <v>32946.034595671554</v>
      </c>
      <c r="O431" s="62"/>
    </row>
    <row r="432" spans="1:15" x14ac:dyDescent="0.25">
      <c r="A432">
        <v>4373</v>
      </c>
      <c r="B432">
        <v>94</v>
      </c>
      <c r="C432">
        <v>10</v>
      </c>
      <c r="D432">
        <v>6</v>
      </c>
      <c r="E432" t="s">
        <v>90</v>
      </c>
      <c r="F432">
        <v>298</v>
      </c>
      <c r="G432">
        <v>17</v>
      </c>
      <c r="H432">
        <v>7</v>
      </c>
      <c r="I432">
        <v>460.275444523391</v>
      </c>
      <c r="J432" t="str">
        <f t="shared" si="25"/>
        <v>cl1-7</v>
      </c>
      <c r="K432" s="85">
        <f>IF(E432="ina",0,VLOOKUP(J432,Densities!$N$3:$V$29,9,0))</f>
        <v>0.32220000000000004</v>
      </c>
      <c r="L432" s="85">
        <f>VLOOKUP(J432,productionTab!$A$2:$H$55,8,0)</f>
        <v>299.48050000000001</v>
      </c>
      <c r="M432" s="85">
        <f>Table1[[#This Row],[Productivity]]*Table1[[#This Row],[Area]]</f>
        <v>137843.52026358742</v>
      </c>
      <c r="N432" s="62">
        <f t="shared" si="26"/>
        <v>44413.182228927872</v>
      </c>
      <c r="O432" s="62"/>
    </row>
    <row r="433" spans="1:15" x14ac:dyDescent="0.25">
      <c r="A433">
        <v>4373</v>
      </c>
      <c r="B433">
        <v>99</v>
      </c>
      <c r="C433">
        <v>11</v>
      </c>
      <c r="D433">
        <v>6</v>
      </c>
      <c r="E433" t="s">
        <v>92</v>
      </c>
      <c r="F433">
        <v>314</v>
      </c>
      <c r="G433">
        <v>18</v>
      </c>
      <c r="H433">
        <v>7</v>
      </c>
      <c r="I433">
        <v>545.34591250525204</v>
      </c>
      <c r="J433" t="str">
        <f t="shared" si="25"/>
        <v>cl2-7</v>
      </c>
      <c r="K433" s="85">
        <f>IF(E433="ina",0,VLOOKUP(J433,Densities!$N$3:$V$29,9,0))</f>
        <v>0.2661</v>
      </c>
      <c r="L433" s="85">
        <f>VLOOKUP(J433,productionTab!$A$2:$H$55,8,0)</f>
        <v>337.05049999999994</v>
      </c>
      <c r="M433" s="85">
        <f>Table1[[#This Row],[Productivity]]*Table1[[#This Row],[Area]]</f>
        <v>183809.11248285143</v>
      </c>
      <c r="N433" s="62">
        <f t="shared" si="26"/>
        <v>48911.60483168676</v>
      </c>
      <c r="O433" s="62"/>
    </row>
    <row r="434" spans="1:15" x14ac:dyDescent="0.25">
      <c r="A434">
        <v>4373</v>
      </c>
      <c r="B434">
        <v>99</v>
      </c>
      <c r="C434">
        <v>11</v>
      </c>
      <c r="D434">
        <v>6</v>
      </c>
      <c r="E434" t="s">
        <v>93</v>
      </c>
      <c r="F434">
        <v>315</v>
      </c>
      <c r="G434">
        <v>18</v>
      </c>
      <c r="H434">
        <v>7</v>
      </c>
      <c r="I434">
        <v>71.142763685687299</v>
      </c>
      <c r="J434" t="str">
        <f t="shared" si="25"/>
        <v>cl3-7</v>
      </c>
      <c r="K434" s="85">
        <f>IF(E434="ina",0,VLOOKUP(J434,Densities!$N$3:$V$29,9,0))</f>
        <v>0.2082</v>
      </c>
      <c r="L434" s="85">
        <f>VLOOKUP(J434,productionTab!$A$2:$H$55,8,0)</f>
        <v>370.61699999999996</v>
      </c>
      <c r="M434" s="85">
        <f>Table1[[#This Row],[Productivity]]*Table1[[#This Row],[Area]]</f>
        <v>26366.717648898368</v>
      </c>
      <c r="N434" s="62">
        <f t="shared" si="26"/>
        <v>5489.5506145006402</v>
      </c>
      <c r="O434" s="62"/>
    </row>
    <row r="435" spans="1:15" x14ac:dyDescent="0.25">
      <c r="A435">
        <v>4373</v>
      </c>
      <c r="B435">
        <v>99</v>
      </c>
      <c r="C435">
        <v>11</v>
      </c>
      <c r="D435">
        <v>8</v>
      </c>
      <c r="E435" t="s">
        <v>93</v>
      </c>
      <c r="F435">
        <v>315</v>
      </c>
      <c r="G435">
        <v>17</v>
      </c>
      <c r="H435">
        <v>6</v>
      </c>
      <c r="I435">
        <v>23.235879285669601</v>
      </c>
      <c r="J435" t="str">
        <f t="shared" si="25"/>
        <v>cl3-6</v>
      </c>
      <c r="K435" s="85">
        <f>IF(E435="ina",0,VLOOKUP(J435,Densities!$N$3:$V$29,9,0))</f>
        <v>0.19720000000000001</v>
      </c>
      <c r="L435" s="85">
        <f>VLOOKUP(J435,productionTab!$A$2:$H$55,8,0)</f>
        <v>338.52099999999996</v>
      </c>
      <c r="M435" s="85">
        <f>Table1[[#This Row],[Productivity]]*Table1[[#This Row],[Area]]</f>
        <v>7865.833091664158</v>
      </c>
      <c r="N435" s="62">
        <f t="shared" si="26"/>
        <v>1551.1422856761719</v>
      </c>
      <c r="O435" s="62"/>
    </row>
    <row r="436" spans="1:15" x14ac:dyDescent="0.25">
      <c r="A436">
        <v>4400</v>
      </c>
      <c r="B436">
        <v>0</v>
      </c>
      <c r="C436">
        <v>0</v>
      </c>
      <c r="D436">
        <v>0</v>
      </c>
      <c r="E436" t="s">
        <v>91</v>
      </c>
      <c r="F436">
        <v>1</v>
      </c>
      <c r="G436">
        <v>0</v>
      </c>
      <c r="H436">
        <v>1</v>
      </c>
      <c r="I436">
        <v>500</v>
      </c>
      <c r="J436" t="str">
        <f t="shared" ref="J436:J499" si="27">E436&amp;"-"&amp;H436</f>
        <v>ina-1</v>
      </c>
      <c r="K436" s="85">
        <f>IF(E436="ina",0,VLOOKUP(J436,Densities!$N$3:$V$29,9,0))</f>
        <v>0</v>
      </c>
      <c r="L436" s="85">
        <f>VLOOKUP(J436,productionTab!$A$2:$H$55,8,0)</f>
        <v>10.676</v>
      </c>
      <c r="M436" s="85">
        <f>Table1[[#This Row],[Productivity]]*Table1[[#This Row],[Area]]</f>
        <v>5338</v>
      </c>
      <c r="N436" s="62">
        <f t="shared" ref="N436:N499" si="28">L436*K436*I436</f>
        <v>0</v>
      </c>
    </row>
    <row r="437" spans="1:15" x14ac:dyDescent="0.25">
      <c r="A437">
        <v>4400</v>
      </c>
      <c r="B437">
        <v>0</v>
      </c>
      <c r="C437">
        <v>0</v>
      </c>
      <c r="D437">
        <v>0</v>
      </c>
      <c r="E437" t="s">
        <v>91</v>
      </c>
      <c r="F437">
        <v>10</v>
      </c>
      <c r="G437">
        <v>0</v>
      </c>
      <c r="H437">
        <v>4</v>
      </c>
      <c r="I437">
        <v>1400</v>
      </c>
      <c r="J437" t="str">
        <f t="shared" si="27"/>
        <v>ina-4</v>
      </c>
      <c r="K437" s="85">
        <f>IF(E437="ina",0,VLOOKUP(J437,Densities!$N$3:$V$29,9,0))</f>
        <v>0</v>
      </c>
      <c r="L437" s="85">
        <f>VLOOKUP(J437,productionTab!$A$2:$H$55,8,0)</f>
        <v>144.3725</v>
      </c>
      <c r="M437" s="85">
        <f>Table1[[#This Row],[Productivity]]*Table1[[#This Row],[Area]]</f>
        <v>202121.5</v>
      </c>
      <c r="N437" s="62">
        <f t="shared" si="28"/>
        <v>0</v>
      </c>
    </row>
    <row r="438" spans="1:15" x14ac:dyDescent="0.25">
      <c r="A438">
        <v>4400</v>
      </c>
      <c r="B438">
        <v>0</v>
      </c>
      <c r="C438">
        <v>0</v>
      </c>
      <c r="D438">
        <v>0</v>
      </c>
      <c r="E438" t="s">
        <v>91</v>
      </c>
      <c r="F438">
        <v>11</v>
      </c>
      <c r="G438">
        <v>0</v>
      </c>
      <c r="H438">
        <v>5</v>
      </c>
      <c r="I438">
        <v>750</v>
      </c>
      <c r="J438" t="str">
        <f t="shared" si="27"/>
        <v>ina-5</v>
      </c>
      <c r="K438" s="85">
        <f>IF(E438="ina",0,VLOOKUP(J438,Densities!$N$3:$V$29,9,0))</f>
        <v>0</v>
      </c>
      <c r="L438" s="85">
        <f>VLOOKUP(J438,productionTab!$A$2:$H$55,8,0)</f>
        <v>208.28399999999999</v>
      </c>
      <c r="M438" s="85">
        <f>Table1[[#This Row],[Productivity]]*Table1[[#This Row],[Area]]</f>
        <v>156213</v>
      </c>
      <c r="N438" s="62">
        <f t="shared" si="28"/>
        <v>0</v>
      </c>
    </row>
    <row r="439" spans="1:15" x14ac:dyDescent="0.25">
      <c r="A439">
        <v>4400</v>
      </c>
      <c r="B439">
        <v>0</v>
      </c>
      <c r="C439">
        <v>0</v>
      </c>
      <c r="D439">
        <v>0</v>
      </c>
      <c r="E439" t="s">
        <v>91</v>
      </c>
      <c r="F439">
        <v>12</v>
      </c>
      <c r="G439">
        <v>0</v>
      </c>
      <c r="H439">
        <v>6</v>
      </c>
      <c r="I439">
        <v>650</v>
      </c>
      <c r="J439" t="str">
        <f t="shared" si="27"/>
        <v>ina-6</v>
      </c>
      <c r="K439" s="85">
        <f>IF(E439="ina",0,VLOOKUP(J439,Densities!$N$3:$V$29,9,0))</f>
        <v>0</v>
      </c>
      <c r="L439" s="85">
        <f>VLOOKUP(J439,productionTab!$A$2:$H$55,8,0)</f>
        <v>269.08449999999999</v>
      </c>
      <c r="M439" s="85">
        <f>Table1[[#This Row],[Productivity]]*Table1[[#This Row],[Area]]</f>
        <v>174904.92499999999</v>
      </c>
      <c r="N439" s="62">
        <f t="shared" si="28"/>
        <v>0</v>
      </c>
    </row>
    <row r="440" spans="1:15" x14ac:dyDescent="0.25">
      <c r="A440">
        <v>4400</v>
      </c>
      <c r="B440">
        <v>0</v>
      </c>
      <c r="C440">
        <v>0</v>
      </c>
      <c r="D440">
        <v>0</v>
      </c>
      <c r="E440" t="s">
        <v>91</v>
      </c>
      <c r="F440">
        <v>13</v>
      </c>
      <c r="G440">
        <v>0</v>
      </c>
      <c r="H440">
        <v>1</v>
      </c>
      <c r="I440">
        <v>2200</v>
      </c>
      <c r="J440" t="str">
        <f t="shared" si="27"/>
        <v>ina-1</v>
      </c>
      <c r="K440" s="85">
        <f>IF(E440="ina",0,VLOOKUP(J440,Densities!$N$3:$V$29,9,0))</f>
        <v>0</v>
      </c>
      <c r="L440" s="85">
        <f>VLOOKUP(J440,productionTab!$A$2:$H$55,8,0)</f>
        <v>10.676</v>
      </c>
      <c r="M440" s="85">
        <f>Table1[[#This Row],[Productivity]]*Table1[[#This Row],[Area]]</f>
        <v>23487.200000000001</v>
      </c>
      <c r="N440" s="62">
        <f t="shared" si="28"/>
        <v>0</v>
      </c>
    </row>
    <row r="441" spans="1:15" x14ac:dyDescent="0.25">
      <c r="A441">
        <v>4400</v>
      </c>
      <c r="B441">
        <v>0</v>
      </c>
      <c r="C441">
        <v>0</v>
      </c>
      <c r="D441">
        <v>0</v>
      </c>
      <c r="E441" t="s">
        <v>91</v>
      </c>
      <c r="F441">
        <v>14</v>
      </c>
      <c r="G441">
        <v>0</v>
      </c>
      <c r="H441">
        <v>2</v>
      </c>
      <c r="I441">
        <v>1900</v>
      </c>
      <c r="J441" t="str">
        <f t="shared" si="27"/>
        <v>ina-2</v>
      </c>
      <c r="K441" s="85">
        <f>IF(E441="ina",0,VLOOKUP(J441,Densities!$N$3:$V$29,9,0))</f>
        <v>0</v>
      </c>
      <c r="L441" s="85">
        <f>VLOOKUP(J441,productionTab!$A$2:$H$55,8,0)</f>
        <v>35.334499999999998</v>
      </c>
      <c r="M441" s="85">
        <f>Table1[[#This Row],[Productivity]]*Table1[[#This Row],[Area]]</f>
        <v>67135.55</v>
      </c>
      <c r="N441" s="62">
        <f t="shared" si="28"/>
        <v>0</v>
      </c>
    </row>
    <row r="442" spans="1:15" x14ac:dyDescent="0.25">
      <c r="A442">
        <v>4400</v>
      </c>
      <c r="B442">
        <v>0</v>
      </c>
      <c r="C442">
        <v>0</v>
      </c>
      <c r="D442">
        <v>0</v>
      </c>
      <c r="E442" t="s">
        <v>91</v>
      </c>
      <c r="F442">
        <v>15</v>
      </c>
      <c r="G442">
        <v>0</v>
      </c>
      <c r="H442">
        <v>3</v>
      </c>
      <c r="I442">
        <v>1900</v>
      </c>
      <c r="J442" t="str">
        <f t="shared" si="27"/>
        <v>ina-3</v>
      </c>
      <c r="K442" s="85">
        <f>IF(E442="ina",0,VLOOKUP(J442,Densities!$N$3:$V$29,9,0))</f>
        <v>0</v>
      </c>
      <c r="L442" s="85">
        <f>VLOOKUP(J442,productionTab!$A$2:$H$55,8,0)</f>
        <v>75.114500000000007</v>
      </c>
      <c r="M442" s="85">
        <f>Table1[[#This Row],[Productivity]]*Table1[[#This Row],[Area]]</f>
        <v>142717.55000000002</v>
      </c>
      <c r="N442" s="62">
        <f t="shared" si="28"/>
        <v>0</v>
      </c>
    </row>
    <row r="443" spans="1:15" x14ac:dyDescent="0.25">
      <c r="A443">
        <v>4400</v>
      </c>
      <c r="B443">
        <v>0</v>
      </c>
      <c r="C443">
        <v>0</v>
      </c>
      <c r="D443">
        <v>0</v>
      </c>
      <c r="E443" t="s">
        <v>91</v>
      </c>
      <c r="F443">
        <v>16</v>
      </c>
      <c r="G443">
        <v>0</v>
      </c>
      <c r="H443">
        <v>4</v>
      </c>
      <c r="I443">
        <v>1800</v>
      </c>
      <c r="J443" t="str">
        <f t="shared" si="27"/>
        <v>ina-4</v>
      </c>
      <c r="K443" s="85">
        <f>IF(E443="ina",0,VLOOKUP(J443,Densities!$N$3:$V$29,9,0))</f>
        <v>0</v>
      </c>
      <c r="L443" s="85">
        <f>VLOOKUP(J443,productionTab!$A$2:$H$55,8,0)</f>
        <v>144.3725</v>
      </c>
      <c r="M443" s="85">
        <f>Table1[[#This Row],[Productivity]]*Table1[[#This Row],[Area]]</f>
        <v>259870.5</v>
      </c>
      <c r="N443" s="62">
        <f t="shared" si="28"/>
        <v>0</v>
      </c>
    </row>
    <row r="444" spans="1:15" x14ac:dyDescent="0.25">
      <c r="A444">
        <v>4400</v>
      </c>
      <c r="B444">
        <v>0</v>
      </c>
      <c r="C444">
        <v>0</v>
      </c>
      <c r="D444">
        <v>0</v>
      </c>
      <c r="E444" t="s">
        <v>91</v>
      </c>
      <c r="F444">
        <v>17</v>
      </c>
      <c r="G444">
        <v>0</v>
      </c>
      <c r="H444">
        <v>5</v>
      </c>
      <c r="I444">
        <v>900</v>
      </c>
      <c r="J444" t="str">
        <f t="shared" si="27"/>
        <v>ina-5</v>
      </c>
      <c r="K444" s="85">
        <f>IF(E444="ina",0,VLOOKUP(J444,Densities!$N$3:$V$29,9,0))</f>
        <v>0</v>
      </c>
      <c r="L444" s="85">
        <f>VLOOKUP(J444,productionTab!$A$2:$H$55,8,0)</f>
        <v>208.28399999999999</v>
      </c>
      <c r="M444" s="85">
        <f>Table1[[#This Row],[Productivity]]*Table1[[#This Row],[Area]]</f>
        <v>187455.6</v>
      </c>
      <c r="N444" s="62">
        <f t="shared" si="28"/>
        <v>0</v>
      </c>
    </row>
    <row r="445" spans="1:15" x14ac:dyDescent="0.25">
      <c r="A445">
        <v>4400</v>
      </c>
      <c r="B445">
        <v>0</v>
      </c>
      <c r="C445">
        <v>0</v>
      </c>
      <c r="D445">
        <v>0</v>
      </c>
      <c r="E445" t="s">
        <v>91</v>
      </c>
      <c r="F445">
        <v>18</v>
      </c>
      <c r="G445">
        <v>0</v>
      </c>
      <c r="H445">
        <v>6</v>
      </c>
      <c r="I445">
        <v>800</v>
      </c>
      <c r="J445" t="str">
        <f t="shared" si="27"/>
        <v>ina-6</v>
      </c>
      <c r="K445" s="85">
        <f>IF(E445="ina",0,VLOOKUP(J445,Densities!$N$3:$V$29,9,0))</f>
        <v>0</v>
      </c>
      <c r="L445" s="85">
        <f>VLOOKUP(J445,productionTab!$A$2:$H$55,8,0)</f>
        <v>269.08449999999999</v>
      </c>
      <c r="M445" s="85">
        <f>Table1[[#This Row],[Productivity]]*Table1[[#This Row],[Area]]</f>
        <v>215267.6</v>
      </c>
      <c r="N445" s="62">
        <f t="shared" si="28"/>
        <v>0</v>
      </c>
    </row>
    <row r="446" spans="1:15" x14ac:dyDescent="0.25">
      <c r="A446">
        <v>4400</v>
      </c>
      <c r="B446">
        <v>0</v>
      </c>
      <c r="C446">
        <v>0</v>
      </c>
      <c r="D446">
        <v>0</v>
      </c>
      <c r="E446" t="s">
        <v>91</v>
      </c>
      <c r="F446">
        <v>2</v>
      </c>
      <c r="G446">
        <v>0</v>
      </c>
      <c r="H446">
        <v>2</v>
      </c>
      <c r="I446">
        <v>1000</v>
      </c>
      <c r="J446" t="str">
        <f t="shared" si="27"/>
        <v>ina-2</v>
      </c>
      <c r="K446" s="85">
        <f>IF(E446="ina",0,VLOOKUP(J446,Densities!$N$3:$V$29,9,0))</f>
        <v>0</v>
      </c>
      <c r="L446" s="85">
        <f>VLOOKUP(J446,productionTab!$A$2:$H$55,8,0)</f>
        <v>35.334499999999998</v>
      </c>
      <c r="M446" s="85">
        <f>Table1[[#This Row],[Productivity]]*Table1[[#This Row],[Area]]</f>
        <v>35334.5</v>
      </c>
      <c r="N446" s="62">
        <f t="shared" si="28"/>
        <v>0</v>
      </c>
    </row>
    <row r="447" spans="1:15" x14ac:dyDescent="0.25">
      <c r="A447">
        <v>4400</v>
      </c>
      <c r="B447">
        <v>0</v>
      </c>
      <c r="C447">
        <v>0</v>
      </c>
      <c r="D447">
        <v>0</v>
      </c>
      <c r="E447" t="s">
        <v>91</v>
      </c>
      <c r="F447">
        <v>3</v>
      </c>
      <c r="G447">
        <v>0</v>
      </c>
      <c r="H447">
        <v>3</v>
      </c>
      <c r="I447">
        <v>1100</v>
      </c>
      <c r="J447" t="str">
        <f t="shared" si="27"/>
        <v>ina-3</v>
      </c>
      <c r="K447" s="85">
        <f>IF(E447="ina",0,VLOOKUP(J447,Densities!$N$3:$V$29,9,0))</f>
        <v>0</v>
      </c>
      <c r="L447" s="85">
        <f>VLOOKUP(J447,productionTab!$A$2:$H$55,8,0)</f>
        <v>75.114500000000007</v>
      </c>
      <c r="M447" s="85">
        <f>Table1[[#This Row],[Productivity]]*Table1[[#This Row],[Area]]</f>
        <v>82625.950000000012</v>
      </c>
      <c r="N447" s="62">
        <f t="shared" si="28"/>
        <v>0</v>
      </c>
    </row>
    <row r="448" spans="1:15" x14ac:dyDescent="0.25">
      <c r="A448">
        <v>4400</v>
      </c>
      <c r="B448">
        <v>0</v>
      </c>
      <c r="C448">
        <v>0</v>
      </c>
      <c r="D448">
        <v>0</v>
      </c>
      <c r="E448" t="s">
        <v>91</v>
      </c>
      <c r="F448">
        <v>4</v>
      </c>
      <c r="G448">
        <v>0</v>
      </c>
      <c r="H448">
        <v>4</v>
      </c>
      <c r="I448">
        <v>1000</v>
      </c>
      <c r="J448" t="str">
        <f t="shared" si="27"/>
        <v>ina-4</v>
      </c>
      <c r="K448" s="85">
        <f>IF(E448="ina",0,VLOOKUP(J448,Densities!$N$3:$V$29,9,0))</f>
        <v>0</v>
      </c>
      <c r="L448" s="85">
        <f>VLOOKUP(J448,productionTab!$A$2:$H$55,8,0)</f>
        <v>144.3725</v>
      </c>
      <c r="M448" s="85">
        <f>Table1[[#This Row],[Productivity]]*Table1[[#This Row],[Area]]</f>
        <v>144372.5</v>
      </c>
      <c r="N448" s="62">
        <f t="shared" si="28"/>
        <v>0</v>
      </c>
    </row>
    <row r="449" spans="1:14" x14ac:dyDescent="0.25">
      <c r="A449">
        <v>4400</v>
      </c>
      <c r="B449">
        <v>0</v>
      </c>
      <c r="C449">
        <v>0</v>
      </c>
      <c r="D449">
        <v>0</v>
      </c>
      <c r="E449" t="s">
        <v>91</v>
      </c>
      <c r="F449">
        <v>5</v>
      </c>
      <c r="G449">
        <v>0</v>
      </c>
      <c r="H449">
        <v>5</v>
      </c>
      <c r="I449">
        <v>500</v>
      </c>
      <c r="J449" t="str">
        <f t="shared" si="27"/>
        <v>ina-5</v>
      </c>
      <c r="K449" s="85">
        <f>IF(E449="ina",0,VLOOKUP(J449,Densities!$N$3:$V$29,9,0))</f>
        <v>0</v>
      </c>
      <c r="L449" s="85">
        <f>VLOOKUP(J449,productionTab!$A$2:$H$55,8,0)</f>
        <v>208.28399999999999</v>
      </c>
      <c r="M449" s="85">
        <f>Table1[[#This Row],[Productivity]]*Table1[[#This Row],[Area]]</f>
        <v>104142</v>
      </c>
      <c r="N449" s="62">
        <f t="shared" si="28"/>
        <v>0</v>
      </c>
    </row>
    <row r="450" spans="1:14" x14ac:dyDescent="0.25">
      <c r="A450">
        <v>4400</v>
      </c>
      <c r="B450">
        <v>0</v>
      </c>
      <c r="C450">
        <v>0</v>
      </c>
      <c r="D450">
        <v>0</v>
      </c>
      <c r="E450" t="s">
        <v>91</v>
      </c>
      <c r="F450">
        <v>6</v>
      </c>
      <c r="G450">
        <v>0</v>
      </c>
      <c r="H450">
        <v>6</v>
      </c>
      <c r="I450">
        <v>800</v>
      </c>
      <c r="J450" t="str">
        <f t="shared" si="27"/>
        <v>ina-6</v>
      </c>
      <c r="K450" s="85">
        <f>IF(E450="ina",0,VLOOKUP(J450,Densities!$N$3:$V$29,9,0))</f>
        <v>0</v>
      </c>
      <c r="L450" s="85">
        <f>VLOOKUP(J450,productionTab!$A$2:$H$55,8,0)</f>
        <v>269.08449999999999</v>
      </c>
      <c r="M450" s="85">
        <f>Table1[[#This Row],[Productivity]]*Table1[[#This Row],[Area]]</f>
        <v>215267.6</v>
      </c>
      <c r="N450" s="62">
        <f t="shared" si="28"/>
        <v>0</v>
      </c>
    </row>
    <row r="451" spans="1:14" x14ac:dyDescent="0.25">
      <c r="A451">
        <v>4400</v>
      </c>
      <c r="B451">
        <v>0</v>
      </c>
      <c r="C451">
        <v>0</v>
      </c>
      <c r="D451">
        <v>0</v>
      </c>
      <c r="E451" t="s">
        <v>91</v>
      </c>
      <c r="F451">
        <v>7</v>
      </c>
      <c r="G451">
        <v>0</v>
      </c>
      <c r="H451">
        <v>1</v>
      </c>
      <c r="I451">
        <v>1200</v>
      </c>
      <c r="J451" t="str">
        <f t="shared" si="27"/>
        <v>ina-1</v>
      </c>
      <c r="K451" s="85">
        <f>IF(E451="ina",0,VLOOKUP(J451,Densities!$N$3:$V$29,9,0))</f>
        <v>0</v>
      </c>
      <c r="L451" s="85">
        <f>VLOOKUP(J451,productionTab!$A$2:$H$55,8,0)</f>
        <v>10.676</v>
      </c>
      <c r="M451" s="85">
        <f>Table1[[#This Row],[Productivity]]*Table1[[#This Row],[Area]]</f>
        <v>12811.2</v>
      </c>
      <c r="N451" s="62">
        <f t="shared" si="28"/>
        <v>0</v>
      </c>
    </row>
    <row r="452" spans="1:14" x14ac:dyDescent="0.25">
      <c r="A452">
        <v>4400</v>
      </c>
      <c r="B452">
        <v>0</v>
      </c>
      <c r="C452">
        <v>0</v>
      </c>
      <c r="D452">
        <v>0</v>
      </c>
      <c r="E452" t="s">
        <v>91</v>
      </c>
      <c r="F452">
        <v>8</v>
      </c>
      <c r="G452">
        <v>0</v>
      </c>
      <c r="H452">
        <v>2</v>
      </c>
      <c r="I452">
        <v>1300</v>
      </c>
      <c r="J452" t="str">
        <f t="shared" si="27"/>
        <v>ina-2</v>
      </c>
      <c r="K452" s="85">
        <f>IF(E452="ina",0,VLOOKUP(J452,Densities!$N$3:$V$29,9,0))</f>
        <v>0</v>
      </c>
      <c r="L452" s="85">
        <f>VLOOKUP(J452,productionTab!$A$2:$H$55,8,0)</f>
        <v>35.334499999999998</v>
      </c>
      <c r="M452" s="85">
        <f>Table1[[#This Row],[Productivity]]*Table1[[#This Row],[Area]]</f>
        <v>45934.85</v>
      </c>
      <c r="N452" s="62">
        <f t="shared" si="28"/>
        <v>0</v>
      </c>
    </row>
    <row r="453" spans="1:14" x14ac:dyDescent="0.25">
      <c r="A453">
        <v>4400</v>
      </c>
      <c r="B453">
        <v>0</v>
      </c>
      <c r="C453">
        <v>0</v>
      </c>
      <c r="D453">
        <v>0</v>
      </c>
      <c r="E453" t="s">
        <v>91</v>
      </c>
      <c r="F453">
        <v>9</v>
      </c>
      <c r="G453">
        <v>0</v>
      </c>
      <c r="H453">
        <v>3</v>
      </c>
      <c r="I453">
        <v>1700</v>
      </c>
      <c r="J453" t="str">
        <f t="shared" si="27"/>
        <v>ina-3</v>
      </c>
      <c r="K453" s="85">
        <f>IF(E453="ina",0,VLOOKUP(J453,Densities!$N$3:$V$29,9,0))</f>
        <v>0</v>
      </c>
      <c r="L453" s="85">
        <f>VLOOKUP(J453,productionTab!$A$2:$H$55,8,0)</f>
        <v>75.114500000000007</v>
      </c>
      <c r="M453" s="85">
        <f>Table1[[#This Row],[Productivity]]*Table1[[#This Row],[Area]]</f>
        <v>127694.65000000001</v>
      </c>
      <c r="N453" s="62">
        <f t="shared" si="28"/>
        <v>0</v>
      </c>
    </row>
    <row r="454" spans="1:14" x14ac:dyDescent="0.25">
      <c r="A454">
        <v>4400</v>
      </c>
      <c r="B454">
        <v>1</v>
      </c>
      <c r="C454">
        <v>0</v>
      </c>
      <c r="D454">
        <v>1</v>
      </c>
      <c r="E454" t="s">
        <v>90</v>
      </c>
      <c r="F454">
        <v>19</v>
      </c>
      <c r="G454">
        <v>6</v>
      </c>
      <c r="H454">
        <v>7</v>
      </c>
      <c r="I454">
        <v>13.089614863443</v>
      </c>
      <c r="J454" t="str">
        <f t="shared" si="27"/>
        <v>cl1-7</v>
      </c>
      <c r="K454" s="85">
        <f>IF(E454="ina",0,VLOOKUP(J454,Densities!$N$3:$V$29,9,0))</f>
        <v>0.32220000000000004</v>
      </c>
      <c r="L454" s="85">
        <f>VLOOKUP(J454,productionTab!$A$2:$H$55,8,0)</f>
        <v>299.48050000000001</v>
      </c>
      <c r="M454" s="85">
        <f>Table1[[#This Row],[Productivity]]*Table1[[#This Row],[Area]]</f>
        <v>3920.0844041113414</v>
      </c>
      <c r="N454" s="62">
        <f t="shared" si="28"/>
        <v>1263.0511950046744</v>
      </c>
    </row>
    <row r="455" spans="1:14" x14ac:dyDescent="0.25">
      <c r="A455">
        <v>4400</v>
      </c>
      <c r="B455">
        <v>1</v>
      </c>
      <c r="C455">
        <v>0</v>
      </c>
      <c r="D455">
        <v>1</v>
      </c>
      <c r="E455" t="s">
        <v>92</v>
      </c>
      <c r="F455">
        <v>20</v>
      </c>
      <c r="G455">
        <v>6</v>
      </c>
      <c r="H455">
        <v>7</v>
      </c>
      <c r="I455">
        <v>486.91038513655701</v>
      </c>
      <c r="J455" t="str">
        <f t="shared" si="27"/>
        <v>cl2-7</v>
      </c>
      <c r="K455" s="85">
        <f>IF(E455="ina",0,VLOOKUP(J455,Densities!$N$3:$V$29,9,0))</f>
        <v>0.2661</v>
      </c>
      <c r="L455" s="85">
        <f>VLOOKUP(J455,productionTab!$A$2:$H$55,8,0)</f>
        <v>337.05049999999994</v>
      </c>
      <c r="M455" s="85">
        <f>Table1[[#This Row],[Productivity]]*Table1[[#This Row],[Area]]</f>
        <v>164113.38876546908</v>
      </c>
      <c r="N455" s="62">
        <f t="shared" si="28"/>
        <v>43670.572750491323</v>
      </c>
    </row>
    <row r="456" spans="1:14" x14ac:dyDescent="0.25">
      <c r="A456">
        <v>4400</v>
      </c>
      <c r="B456">
        <v>10</v>
      </c>
      <c r="C456">
        <v>0</v>
      </c>
      <c r="D456">
        <v>4</v>
      </c>
      <c r="E456" t="s">
        <v>90</v>
      </c>
      <c r="F456">
        <v>46</v>
      </c>
      <c r="G456">
        <v>2</v>
      </c>
      <c r="H456">
        <v>6</v>
      </c>
      <c r="I456">
        <v>558.80599639990305</v>
      </c>
      <c r="J456" t="str">
        <f t="shared" si="27"/>
        <v>cl1-6</v>
      </c>
      <c r="K456" s="85">
        <f>IF(E456="ina",0,VLOOKUP(J456,Densities!$N$3:$V$29,9,0))</f>
        <v>0.31240000000000001</v>
      </c>
      <c r="L456" s="85">
        <f>VLOOKUP(J456,productionTab!$A$2:$H$55,8,0)</f>
        <v>269.08449999999999</v>
      </c>
      <c r="M456" s="85">
        <f>Table1[[#This Row],[Productivity]]*Table1[[#This Row],[Area]]</f>
        <v>150366.03213826971</v>
      </c>
      <c r="N456" s="62">
        <f t="shared" si="28"/>
        <v>46974.348439995461</v>
      </c>
    </row>
    <row r="457" spans="1:14" x14ac:dyDescent="0.25">
      <c r="A457">
        <v>4400</v>
      </c>
      <c r="B457">
        <v>10</v>
      </c>
      <c r="C457">
        <v>0</v>
      </c>
      <c r="D457">
        <v>4</v>
      </c>
      <c r="E457" t="s">
        <v>90</v>
      </c>
      <c r="F457">
        <v>46</v>
      </c>
      <c r="G457">
        <v>3</v>
      </c>
      <c r="H457">
        <v>7</v>
      </c>
      <c r="I457">
        <v>1.63209158738596E-12</v>
      </c>
      <c r="J457" t="str">
        <f t="shared" si="27"/>
        <v>cl1-7</v>
      </c>
      <c r="K457" s="85">
        <f>IF(E457="ina",0,VLOOKUP(J457,Densities!$N$3:$V$29,9,0))</f>
        <v>0.32220000000000004</v>
      </c>
      <c r="L457" s="85">
        <f>VLOOKUP(J457,productionTab!$A$2:$H$55,8,0)</f>
        <v>299.48050000000001</v>
      </c>
      <c r="M457" s="85">
        <f>Table1[[#This Row],[Productivity]]*Table1[[#This Row],[Area]]</f>
        <v>4.8877960463614097E-10</v>
      </c>
      <c r="N457" s="62">
        <f t="shared" si="28"/>
        <v>1.5748478861376466E-10</v>
      </c>
    </row>
    <row r="458" spans="1:14" x14ac:dyDescent="0.25">
      <c r="A458">
        <v>4400</v>
      </c>
      <c r="B458">
        <v>10</v>
      </c>
      <c r="C458">
        <v>0</v>
      </c>
      <c r="D458">
        <v>4</v>
      </c>
      <c r="E458" t="s">
        <v>92</v>
      </c>
      <c r="F458">
        <v>47</v>
      </c>
      <c r="G458">
        <v>2</v>
      </c>
      <c r="H458">
        <v>6</v>
      </c>
      <c r="I458">
        <v>802.53284354099696</v>
      </c>
      <c r="J458" t="str">
        <f t="shared" si="27"/>
        <v>cl2-6</v>
      </c>
      <c r="K458" s="85">
        <f>IF(E458="ina",0,VLOOKUP(J458,Densities!$N$3:$V$29,9,0))</f>
        <v>0.25569999999999998</v>
      </c>
      <c r="L458" s="85">
        <f>VLOOKUP(J458,productionTab!$A$2:$H$55,8,0)</f>
        <v>308.142</v>
      </c>
      <c r="M458" s="85">
        <f>Table1[[#This Row],[Productivity]]*Table1[[#This Row],[Area]]</f>
        <v>247294.07547440988</v>
      </c>
      <c r="N458" s="62">
        <f t="shared" si="28"/>
        <v>63233.095098806603</v>
      </c>
    </row>
    <row r="459" spans="1:14" x14ac:dyDescent="0.25">
      <c r="A459">
        <v>4400</v>
      </c>
      <c r="B459">
        <v>10</v>
      </c>
      <c r="C459">
        <v>0</v>
      </c>
      <c r="D459">
        <v>4</v>
      </c>
      <c r="E459" t="s">
        <v>93</v>
      </c>
      <c r="F459">
        <v>48</v>
      </c>
      <c r="G459">
        <v>2</v>
      </c>
      <c r="H459">
        <v>6</v>
      </c>
      <c r="I459">
        <v>38.6611600590983</v>
      </c>
      <c r="J459" t="str">
        <f t="shared" si="27"/>
        <v>cl3-6</v>
      </c>
      <c r="K459" s="85">
        <f>IF(E459="ina",0,VLOOKUP(J459,Densities!$N$3:$V$29,9,0))</f>
        <v>0.19720000000000001</v>
      </c>
      <c r="L459" s="85">
        <f>VLOOKUP(J459,productionTab!$A$2:$H$55,8,0)</f>
        <v>338.52099999999996</v>
      </c>
      <c r="M459" s="85">
        <f>Table1[[#This Row],[Productivity]]*Table1[[#This Row],[Area]]</f>
        <v>13087.614564366015</v>
      </c>
      <c r="N459" s="62">
        <f t="shared" si="28"/>
        <v>2580.8775920929779</v>
      </c>
    </row>
    <row r="460" spans="1:14" x14ac:dyDescent="0.25">
      <c r="A460">
        <v>4400</v>
      </c>
      <c r="B460">
        <v>100</v>
      </c>
      <c r="C460">
        <v>9</v>
      </c>
      <c r="D460">
        <v>6</v>
      </c>
      <c r="E460" t="s">
        <v>90</v>
      </c>
      <c r="F460">
        <v>316</v>
      </c>
      <c r="G460">
        <v>16</v>
      </c>
      <c r="H460">
        <v>7</v>
      </c>
      <c r="I460">
        <v>270.39707067145798</v>
      </c>
      <c r="J460" t="str">
        <f t="shared" si="27"/>
        <v>cl1-7</v>
      </c>
      <c r="K460" s="85">
        <f>IF(E460="ina",0,VLOOKUP(J460,Densities!$N$3:$V$29,9,0))</f>
        <v>0.32220000000000004</v>
      </c>
      <c r="L460" s="85">
        <f>VLOOKUP(J460,productionTab!$A$2:$H$55,8,0)</f>
        <v>299.48050000000001</v>
      </c>
      <c r="M460" s="85">
        <f>Table1[[#This Row],[Productivity]]*Table1[[#This Row],[Area]]</f>
        <v>80978.64992322358</v>
      </c>
      <c r="N460" s="62">
        <f t="shared" si="28"/>
        <v>26091.321005262638</v>
      </c>
    </row>
    <row r="461" spans="1:14" x14ac:dyDescent="0.25">
      <c r="A461">
        <v>4400</v>
      </c>
      <c r="B461">
        <v>101</v>
      </c>
      <c r="C461">
        <v>10</v>
      </c>
      <c r="D461">
        <v>6</v>
      </c>
      <c r="E461" t="s">
        <v>93</v>
      </c>
      <c r="F461">
        <v>321</v>
      </c>
      <c r="G461">
        <v>17</v>
      </c>
      <c r="H461">
        <v>7</v>
      </c>
      <c r="I461">
        <v>478.60264430835798</v>
      </c>
      <c r="J461" t="str">
        <f t="shared" si="27"/>
        <v>cl3-7</v>
      </c>
      <c r="K461" s="85">
        <f>IF(E461="ina",0,VLOOKUP(J461,Densities!$N$3:$V$29,9,0))</f>
        <v>0.2082</v>
      </c>
      <c r="L461" s="85">
        <f>VLOOKUP(J461,productionTab!$A$2:$H$55,8,0)</f>
        <v>370.61699999999996</v>
      </c>
      <c r="M461" s="85">
        <f>Table1[[#This Row],[Productivity]]*Table1[[#This Row],[Area]]</f>
        <v>177378.27622563069</v>
      </c>
      <c r="N461" s="62">
        <f t="shared" si="28"/>
        <v>36930.157110176311</v>
      </c>
    </row>
    <row r="462" spans="1:14" x14ac:dyDescent="0.25">
      <c r="A462">
        <v>4400</v>
      </c>
      <c r="B462">
        <v>103</v>
      </c>
      <c r="C462">
        <v>9</v>
      </c>
      <c r="D462">
        <v>6</v>
      </c>
      <c r="E462" t="s">
        <v>90</v>
      </c>
      <c r="F462">
        <v>325</v>
      </c>
      <c r="G462">
        <v>16</v>
      </c>
      <c r="H462">
        <v>7</v>
      </c>
      <c r="I462">
        <v>251.00028502038299</v>
      </c>
      <c r="J462" t="str">
        <f t="shared" si="27"/>
        <v>cl1-7</v>
      </c>
      <c r="K462" s="85">
        <f>IF(E462="ina",0,VLOOKUP(J462,Densities!$N$3:$V$29,9,0))</f>
        <v>0.32220000000000004</v>
      </c>
      <c r="L462" s="85">
        <f>VLOOKUP(J462,productionTab!$A$2:$H$55,8,0)</f>
        <v>299.48050000000001</v>
      </c>
      <c r="M462" s="85">
        <f>Table1[[#This Row],[Productivity]]*Table1[[#This Row],[Area]]</f>
        <v>75169.690858046815</v>
      </c>
      <c r="N462" s="62">
        <f t="shared" si="28"/>
        <v>24219.674394462687</v>
      </c>
    </row>
    <row r="463" spans="1:14" x14ac:dyDescent="0.25">
      <c r="A463">
        <v>4400</v>
      </c>
      <c r="B463">
        <v>11</v>
      </c>
      <c r="C463">
        <v>0</v>
      </c>
      <c r="D463">
        <v>5</v>
      </c>
      <c r="E463" t="s">
        <v>92</v>
      </c>
      <c r="F463">
        <v>50</v>
      </c>
      <c r="G463">
        <v>1</v>
      </c>
      <c r="H463">
        <v>6</v>
      </c>
      <c r="I463">
        <v>715.08309333086595</v>
      </c>
      <c r="J463" t="str">
        <f t="shared" si="27"/>
        <v>cl2-6</v>
      </c>
      <c r="K463" s="85">
        <f>IF(E463="ina",0,VLOOKUP(J463,Densities!$N$3:$V$29,9,0))</f>
        <v>0.25569999999999998</v>
      </c>
      <c r="L463" s="85">
        <f>VLOOKUP(J463,productionTab!$A$2:$H$55,8,0)</f>
        <v>308.142</v>
      </c>
      <c r="M463" s="85">
        <f>Table1[[#This Row],[Productivity]]*Table1[[#This Row],[Area]]</f>
        <v>220347.1345451597</v>
      </c>
      <c r="N463" s="62">
        <f t="shared" si="28"/>
        <v>56342.762303197327</v>
      </c>
    </row>
    <row r="464" spans="1:14" x14ac:dyDescent="0.25">
      <c r="A464">
        <v>4400</v>
      </c>
      <c r="B464">
        <v>11</v>
      </c>
      <c r="C464">
        <v>0</v>
      </c>
      <c r="D464">
        <v>5</v>
      </c>
      <c r="E464" t="s">
        <v>93</v>
      </c>
      <c r="F464">
        <v>51</v>
      </c>
      <c r="G464">
        <v>1</v>
      </c>
      <c r="H464">
        <v>6</v>
      </c>
      <c r="I464">
        <v>34.9169066691342</v>
      </c>
      <c r="J464" t="str">
        <f t="shared" si="27"/>
        <v>cl3-6</v>
      </c>
      <c r="K464" s="85">
        <f>IF(E464="ina",0,VLOOKUP(J464,Densities!$N$3:$V$29,9,0))</f>
        <v>0.19720000000000001</v>
      </c>
      <c r="L464" s="85">
        <f>VLOOKUP(J464,productionTab!$A$2:$H$55,8,0)</f>
        <v>338.52099999999996</v>
      </c>
      <c r="M464" s="85">
        <f>Table1[[#This Row],[Productivity]]*Table1[[#This Row],[Area]]</f>
        <v>11820.106162541977</v>
      </c>
      <c r="N464" s="62">
        <f t="shared" si="28"/>
        <v>2330.9249352532779</v>
      </c>
    </row>
    <row r="465" spans="1:14" x14ac:dyDescent="0.25">
      <c r="A465">
        <v>4400</v>
      </c>
      <c r="B465">
        <v>112</v>
      </c>
      <c r="C465">
        <v>8</v>
      </c>
      <c r="D465">
        <v>6</v>
      </c>
      <c r="E465" t="s">
        <v>90</v>
      </c>
      <c r="F465">
        <v>352</v>
      </c>
      <c r="G465">
        <v>15</v>
      </c>
      <c r="H465">
        <v>7</v>
      </c>
      <c r="I465">
        <v>499.999999999983</v>
      </c>
      <c r="J465" t="str">
        <f t="shared" si="27"/>
        <v>cl1-7</v>
      </c>
      <c r="K465" s="85">
        <f>IF(E465="ina",0,VLOOKUP(J465,Densities!$N$3:$V$29,9,0))</f>
        <v>0.32220000000000004</v>
      </c>
      <c r="L465" s="85">
        <f>VLOOKUP(J465,productionTab!$A$2:$H$55,8,0)</f>
        <v>299.48050000000001</v>
      </c>
      <c r="M465" s="85">
        <f>Table1[[#This Row],[Productivity]]*Table1[[#This Row],[Area]]</f>
        <v>149740.24999999491</v>
      </c>
      <c r="N465" s="62">
        <f t="shared" si="28"/>
        <v>48246.308549998372</v>
      </c>
    </row>
    <row r="466" spans="1:14" x14ac:dyDescent="0.25">
      <c r="A466">
        <v>4400</v>
      </c>
      <c r="B466">
        <v>113</v>
      </c>
      <c r="C466">
        <v>7</v>
      </c>
      <c r="D466">
        <v>6</v>
      </c>
      <c r="E466" t="s">
        <v>90</v>
      </c>
      <c r="F466">
        <v>355</v>
      </c>
      <c r="G466">
        <v>13</v>
      </c>
      <c r="H466">
        <v>6</v>
      </c>
      <c r="I466">
        <v>4.2904406198793E-11</v>
      </c>
      <c r="J466" t="str">
        <f t="shared" si="27"/>
        <v>cl1-6</v>
      </c>
      <c r="K466" s="85">
        <f>IF(E466="ina",0,VLOOKUP(J466,Densities!$N$3:$V$29,9,0))</f>
        <v>0.31240000000000001</v>
      </c>
      <c r="L466" s="85">
        <f>VLOOKUP(J466,productionTab!$A$2:$H$55,8,0)</f>
        <v>269.08449999999999</v>
      </c>
      <c r="M466" s="85">
        <f>Table1[[#This Row],[Productivity]]*Table1[[#This Row],[Area]]</f>
        <v>1.1544910689799114E-8</v>
      </c>
      <c r="N466" s="62">
        <f t="shared" si="28"/>
        <v>3.6066300994932435E-9</v>
      </c>
    </row>
    <row r="467" spans="1:14" x14ac:dyDescent="0.25">
      <c r="A467">
        <v>4400</v>
      </c>
      <c r="B467">
        <v>12</v>
      </c>
      <c r="C467">
        <v>0</v>
      </c>
      <c r="D467">
        <v>6</v>
      </c>
      <c r="E467" t="s">
        <v>92</v>
      </c>
      <c r="F467">
        <v>53</v>
      </c>
      <c r="G467">
        <v>1</v>
      </c>
      <c r="H467">
        <v>7</v>
      </c>
      <c r="I467">
        <v>296.78901648495503</v>
      </c>
      <c r="J467" t="str">
        <f t="shared" si="27"/>
        <v>cl2-7</v>
      </c>
      <c r="K467" s="85">
        <f>IF(E467="ina",0,VLOOKUP(J467,Densities!$N$3:$V$29,9,0))</f>
        <v>0.2661</v>
      </c>
      <c r="L467" s="85">
        <f>VLOOKUP(J467,productionTab!$A$2:$H$55,8,0)</f>
        <v>337.05049999999994</v>
      </c>
      <c r="M467" s="85">
        <f>Table1[[#This Row],[Productivity]]*Table1[[#This Row],[Area]]</f>
        <v>100032.88640076232</v>
      </c>
      <c r="N467" s="62">
        <f t="shared" si="28"/>
        <v>26618.751071242852</v>
      </c>
    </row>
    <row r="468" spans="1:14" x14ac:dyDescent="0.25">
      <c r="A468">
        <v>4400</v>
      </c>
      <c r="B468">
        <v>12</v>
      </c>
      <c r="C468">
        <v>0</v>
      </c>
      <c r="D468">
        <v>6</v>
      </c>
      <c r="E468" t="s">
        <v>93</v>
      </c>
      <c r="F468">
        <v>54</v>
      </c>
      <c r="G468">
        <v>1</v>
      </c>
      <c r="H468">
        <v>7</v>
      </c>
      <c r="I468">
        <v>353.21098351504497</v>
      </c>
      <c r="J468" t="str">
        <f t="shared" si="27"/>
        <v>cl3-7</v>
      </c>
      <c r="K468" s="85">
        <f>IF(E468="ina",0,VLOOKUP(J468,Densities!$N$3:$V$29,9,0))</f>
        <v>0.2082</v>
      </c>
      <c r="L468" s="85">
        <f>VLOOKUP(J468,productionTab!$A$2:$H$55,8,0)</f>
        <v>370.61699999999996</v>
      </c>
      <c r="M468" s="85">
        <f>Table1[[#This Row],[Productivity]]*Table1[[#This Row],[Area]]</f>
        <v>130905.9950773954</v>
      </c>
      <c r="N468" s="62">
        <f t="shared" si="28"/>
        <v>27254.628175113721</v>
      </c>
    </row>
    <row r="469" spans="1:14" x14ac:dyDescent="0.25">
      <c r="A469">
        <v>4400</v>
      </c>
      <c r="B469">
        <v>120</v>
      </c>
      <c r="C469">
        <v>7</v>
      </c>
      <c r="D469">
        <v>6</v>
      </c>
      <c r="E469" t="s">
        <v>90</v>
      </c>
      <c r="F469">
        <v>376</v>
      </c>
      <c r="G469">
        <v>14</v>
      </c>
      <c r="H469">
        <v>7</v>
      </c>
      <c r="I469">
        <v>427.55320794124799</v>
      </c>
      <c r="J469" t="str">
        <f t="shared" si="27"/>
        <v>cl1-7</v>
      </c>
      <c r="K469" s="85">
        <f>IF(E469="ina",0,VLOOKUP(J469,Densities!$N$3:$V$29,9,0))</f>
        <v>0.32220000000000004</v>
      </c>
      <c r="L469" s="85">
        <f>VLOOKUP(J469,productionTab!$A$2:$H$55,8,0)</f>
        <v>299.48050000000001</v>
      </c>
      <c r="M469" s="85">
        <f>Table1[[#This Row],[Productivity]]*Table1[[#This Row],[Area]]</f>
        <v>128043.84849084892</v>
      </c>
      <c r="N469" s="62">
        <f t="shared" si="28"/>
        <v>41255.727983751531</v>
      </c>
    </row>
    <row r="470" spans="1:14" x14ac:dyDescent="0.25">
      <c r="A470">
        <v>4400</v>
      </c>
      <c r="B470">
        <v>120</v>
      </c>
      <c r="C470">
        <v>7</v>
      </c>
      <c r="D470">
        <v>6</v>
      </c>
      <c r="E470" t="s">
        <v>93</v>
      </c>
      <c r="F470">
        <v>378</v>
      </c>
      <c r="G470">
        <v>13</v>
      </c>
      <c r="H470">
        <v>6</v>
      </c>
      <c r="I470">
        <v>182.527502573536</v>
      </c>
      <c r="J470" t="str">
        <f t="shared" si="27"/>
        <v>cl3-6</v>
      </c>
      <c r="K470" s="85">
        <f>IF(E470="ina",0,VLOOKUP(J470,Densities!$N$3:$V$29,9,0))</f>
        <v>0.19720000000000001</v>
      </c>
      <c r="L470" s="85">
        <f>VLOOKUP(J470,productionTab!$A$2:$H$55,8,0)</f>
        <v>338.52099999999996</v>
      </c>
      <c r="M470" s="85">
        <f>Table1[[#This Row],[Productivity]]*Table1[[#This Row],[Area]]</f>
        <v>61789.39269869597</v>
      </c>
      <c r="N470" s="62">
        <f t="shared" si="28"/>
        <v>12184.868240182846</v>
      </c>
    </row>
    <row r="471" spans="1:14" x14ac:dyDescent="0.25">
      <c r="A471">
        <v>4400</v>
      </c>
      <c r="B471">
        <v>122</v>
      </c>
      <c r="C471">
        <v>7</v>
      </c>
      <c r="D471">
        <v>6</v>
      </c>
      <c r="E471" t="s">
        <v>90</v>
      </c>
      <c r="F471">
        <v>382</v>
      </c>
      <c r="G471">
        <v>13</v>
      </c>
      <c r="H471">
        <v>6</v>
      </c>
      <c r="I471">
        <v>189.91928948521601</v>
      </c>
      <c r="J471" t="str">
        <f t="shared" si="27"/>
        <v>cl1-6</v>
      </c>
      <c r="K471" s="85">
        <f>IF(E471="ina",0,VLOOKUP(J471,Densities!$N$3:$V$29,9,0))</f>
        <v>0.31240000000000001</v>
      </c>
      <c r="L471" s="85">
        <f>VLOOKUP(J471,productionTab!$A$2:$H$55,8,0)</f>
        <v>269.08449999999999</v>
      </c>
      <c r="M471" s="85">
        <f>Table1[[#This Row],[Productivity]]*Table1[[#This Row],[Area]]</f>
        <v>51104.337051484603</v>
      </c>
      <c r="N471" s="62">
        <f t="shared" si="28"/>
        <v>15964.994894883792</v>
      </c>
    </row>
    <row r="472" spans="1:14" x14ac:dyDescent="0.25">
      <c r="A472">
        <v>4400</v>
      </c>
      <c r="B472">
        <v>128</v>
      </c>
      <c r="C472">
        <v>12</v>
      </c>
      <c r="D472">
        <v>6</v>
      </c>
      <c r="E472" t="s">
        <v>93</v>
      </c>
      <c r="F472">
        <v>402</v>
      </c>
      <c r="G472">
        <v>19</v>
      </c>
      <c r="H472">
        <v>7</v>
      </c>
      <c r="I472">
        <v>161.85361323768501</v>
      </c>
      <c r="J472" t="str">
        <f t="shared" si="27"/>
        <v>cl3-7</v>
      </c>
      <c r="K472" s="85">
        <f>IF(E472="ina",0,VLOOKUP(J472,Densities!$N$3:$V$29,9,0))</f>
        <v>0.2082</v>
      </c>
      <c r="L472" s="85">
        <f>VLOOKUP(J472,productionTab!$A$2:$H$55,8,0)</f>
        <v>370.61699999999996</v>
      </c>
      <c r="M472" s="85">
        <f>Table1[[#This Row],[Productivity]]*Table1[[#This Row],[Area]]</f>
        <v>59985.700577311101</v>
      </c>
      <c r="N472" s="62">
        <f t="shared" si="28"/>
        <v>12489.02286019617</v>
      </c>
    </row>
    <row r="473" spans="1:14" x14ac:dyDescent="0.25">
      <c r="A473">
        <v>4400</v>
      </c>
      <c r="B473">
        <v>13</v>
      </c>
      <c r="C473">
        <v>0</v>
      </c>
      <c r="D473">
        <v>1</v>
      </c>
      <c r="E473" t="s">
        <v>90</v>
      </c>
      <c r="F473">
        <v>55</v>
      </c>
      <c r="G473">
        <v>6</v>
      </c>
      <c r="H473">
        <v>7</v>
      </c>
      <c r="I473">
        <v>362.22208796007499</v>
      </c>
      <c r="J473" t="str">
        <f t="shared" si="27"/>
        <v>cl1-7</v>
      </c>
      <c r="K473" s="85">
        <f>IF(E473="ina",0,VLOOKUP(J473,Densities!$N$3:$V$29,9,0))</f>
        <v>0.32220000000000004</v>
      </c>
      <c r="L473" s="85">
        <f>VLOOKUP(J473,productionTab!$A$2:$H$55,8,0)</f>
        <v>299.48050000000001</v>
      </c>
      <c r="M473" s="85">
        <f>Table1[[#This Row],[Productivity]]*Table1[[#This Row],[Area]]</f>
        <v>108478.45201332725</v>
      </c>
      <c r="N473" s="62">
        <f t="shared" si="28"/>
        <v>34951.757238694045</v>
      </c>
    </row>
    <row r="474" spans="1:14" x14ac:dyDescent="0.25">
      <c r="A474">
        <v>4400</v>
      </c>
      <c r="B474">
        <v>13</v>
      </c>
      <c r="C474">
        <v>0</v>
      </c>
      <c r="D474">
        <v>1</v>
      </c>
      <c r="E474" t="s">
        <v>92</v>
      </c>
      <c r="F474">
        <v>56</v>
      </c>
      <c r="G474">
        <v>6</v>
      </c>
      <c r="H474">
        <v>7</v>
      </c>
      <c r="I474">
        <v>766.79407818451398</v>
      </c>
      <c r="J474" t="str">
        <f t="shared" si="27"/>
        <v>cl2-7</v>
      </c>
      <c r="K474" s="85">
        <f>IF(E474="ina",0,VLOOKUP(J474,Densities!$N$3:$V$29,9,0))</f>
        <v>0.2661</v>
      </c>
      <c r="L474" s="85">
        <f>VLOOKUP(J474,productionTab!$A$2:$H$55,8,0)</f>
        <v>337.05049999999994</v>
      </c>
      <c r="M474" s="85">
        <f>Table1[[#This Row],[Productivity]]*Table1[[#This Row],[Area]]</f>
        <v>258448.32744912949</v>
      </c>
      <c r="N474" s="62">
        <f t="shared" si="28"/>
        <v>68773.099934213358</v>
      </c>
    </row>
    <row r="475" spans="1:14" x14ac:dyDescent="0.25">
      <c r="A475">
        <v>4400</v>
      </c>
      <c r="B475">
        <v>13</v>
      </c>
      <c r="C475">
        <v>0</v>
      </c>
      <c r="D475">
        <v>1</v>
      </c>
      <c r="E475" t="s">
        <v>93</v>
      </c>
      <c r="F475">
        <v>57</v>
      </c>
      <c r="G475">
        <v>5</v>
      </c>
      <c r="H475">
        <v>6</v>
      </c>
      <c r="I475">
        <v>993.123242508423</v>
      </c>
      <c r="J475" t="str">
        <f t="shared" si="27"/>
        <v>cl3-6</v>
      </c>
      <c r="K475" s="85">
        <f>IF(E475="ina",0,VLOOKUP(J475,Densities!$N$3:$V$29,9,0))</f>
        <v>0.19720000000000001</v>
      </c>
      <c r="L475" s="85">
        <f>VLOOKUP(J475,productionTab!$A$2:$H$55,8,0)</f>
        <v>338.52099999999996</v>
      </c>
      <c r="M475" s="85">
        <f>Table1[[#This Row],[Productivity]]*Table1[[#This Row],[Area]]</f>
        <v>336193.07317719382</v>
      </c>
      <c r="N475" s="62">
        <f t="shared" si="28"/>
        <v>66297.274030542627</v>
      </c>
    </row>
    <row r="476" spans="1:14" x14ac:dyDescent="0.25">
      <c r="A476">
        <v>4400</v>
      </c>
      <c r="B476">
        <v>13</v>
      </c>
      <c r="C476">
        <v>0</v>
      </c>
      <c r="D476">
        <v>1</v>
      </c>
      <c r="E476" t="s">
        <v>93</v>
      </c>
      <c r="F476">
        <v>57</v>
      </c>
      <c r="G476">
        <v>6</v>
      </c>
      <c r="H476">
        <v>7</v>
      </c>
      <c r="I476">
        <v>77.860591346988002</v>
      </c>
      <c r="J476" t="str">
        <f t="shared" si="27"/>
        <v>cl3-7</v>
      </c>
      <c r="K476" s="85">
        <f>IF(E476="ina",0,VLOOKUP(J476,Densities!$N$3:$V$29,9,0))</f>
        <v>0.2082</v>
      </c>
      <c r="L476" s="85">
        <f>VLOOKUP(J476,productionTab!$A$2:$H$55,8,0)</f>
        <v>370.61699999999996</v>
      </c>
      <c r="M476" s="85">
        <f>Table1[[#This Row],[Productivity]]*Table1[[#This Row],[Area]]</f>
        <v>28856.45878324665</v>
      </c>
      <c r="N476" s="62">
        <f t="shared" si="28"/>
        <v>6007.914718671952</v>
      </c>
    </row>
    <row r="477" spans="1:14" x14ac:dyDescent="0.25">
      <c r="A477">
        <v>4400</v>
      </c>
      <c r="B477">
        <v>131</v>
      </c>
      <c r="C477">
        <v>11</v>
      </c>
      <c r="D477">
        <v>6</v>
      </c>
      <c r="E477" t="s">
        <v>90</v>
      </c>
      <c r="F477">
        <v>409</v>
      </c>
      <c r="G477">
        <v>18</v>
      </c>
      <c r="H477">
        <v>7</v>
      </c>
      <c r="I477">
        <v>159.17887029737599</v>
      </c>
      <c r="J477" t="str">
        <f t="shared" si="27"/>
        <v>cl1-7</v>
      </c>
      <c r="K477" s="85">
        <f>IF(E477="ina",0,VLOOKUP(J477,Densities!$N$3:$V$29,9,0))</f>
        <v>0.32220000000000004</v>
      </c>
      <c r="L477" s="85">
        <f>VLOOKUP(J477,productionTab!$A$2:$H$55,8,0)</f>
        <v>299.48050000000001</v>
      </c>
      <c r="M477" s="85">
        <f>Table1[[#This Row],[Productivity]]*Table1[[#This Row],[Area]]</f>
        <v>47670.967666093311</v>
      </c>
      <c r="N477" s="62">
        <f t="shared" si="28"/>
        <v>15359.585782015269</v>
      </c>
    </row>
    <row r="478" spans="1:14" x14ac:dyDescent="0.25">
      <c r="A478">
        <v>4400</v>
      </c>
      <c r="B478">
        <v>131</v>
      </c>
      <c r="C478">
        <v>12</v>
      </c>
      <c r="D478">
        <v>6</v>
      </c>
      <c r="E478" t="s">
        <v>93</v>
      </c>
      <c r="F478">
        <v>411</v>
      </c>
      <c r="G478">
        <v>19</v>
      </c>
      <c r="H478">
        <v>7</v>
      </c>
      <c r="I478">
        <v>185.09923940455101</v>
      </c>
      <c r="J478" t="str">
        <f t="shared" si="27"/>
        <v>cl3-7</v>
      </c>
      <c r="K478" s="85">
        <f>IF(E478="ina",0,VLOOKUP(J478,Densities!$N$3:$V$29,9,0))</f>
        <v>0.2082</v>
      </c>
      <c r="L478" s="85">
        <f>VLOOKUP(J478,productionTab!$A$2:$H$55,8,0)</f>
        <v>370.61699999999996</v>
      </c>
      <c r="M478" s="85">
        <f>Table1[[#This Row],[Productivity]]*Table1[[#This Row],[Area]]</f>
        <v>68600.924810396478</v>
      </c>
      <c r="N478" s="62">
        <f t="shared" si="28"/>
        <v>14282.712545524546</v>
      </c>
    </row>
    <row r="479" spans="1:14" x14ac:dyDescent="0.25">
      <c r="A479">
        <v>4400</v>
      </c>
      <c r="B479">
        <v>134</v>
      </c>
      <c r="C479">
        <v>12</v>
      </c>
      <c r="D479">
        <v>6</v>
      </c>
      <c r="E479" t="s">
        <v>92</v>
      </c>
      <c r="F479">
        <v>419</v>
      </c>
      <c r="G479">
        <v>19</v>
      </c>
      <c r="H479">
        <v>7</v>
      </c>
      <c r="I479">
        <v>528.77257095369998</v>
      </c>
      <c r="J479" t="str">
        <f t="shared" si="27"/>
        <v>cl2-7</v>
      </c>
      <c r="K479" s="85">
        <f>IF(E479="ina",0,VLOOKUP(J479,Densities!$N$3:$V$29,9,0))</f>
        <v>0.2661</v>
      </c>
      <c r="L479" s="85">
        <f>VLOOKUP(J479,productionTab!$A$2:$H$55,8,0)</f>
        <v>337.05049999999994</v>
      </c>
      <c r="M479" s="85">
        <f>Table1[[#This Row],[Productivity]]*Table1[[#This Row],[Area]]</f>
        <v>178223.05942623003</v>
      </c>
      <c r="N479" s="62">
        <f t="shared" si="28"/>
        <v>47425.156113319812</v>
      </c>
    </row>
    <row r="480" spans="1:14" x14ac:dyDescent="0.25">
      <c r="A480">
        <v>4400</v>
      </c>
      <c r="B480">
        <v>134</v>
      </c>
      <c r="C480">
        <v>12</v>
      </c>
      <c r="D480">
        <v>7</v>
      </c>
      <c r="E480" t="s">
        <v>93</v>
      </c>
      <c r="F480">
        <v>420</v>
      </c>
      <c r="G480">
        <v>18</v>
      </c>
      <c r="H480">
        <v>6</v>
      </c>
      <c r="I480">
        <v>165.095706106688</v>
      </c>
      <c r="J480" t="str">
        <f t="shared" si="27"/>
        <v>cl3-6</v>
      </c>
      <c r="K480" s="85">
        <f>IF(E480="ina",0,VLOOKUP(J480,Densities!$N$3:$V$29,9,0))</f>
        <v>0.19720000000000001</v>
      </c>
      <c r="L480" s="85">
        <f>VLOOKUP(J480,productionTab!$A$2:$H$55,8,0)</f>
        <v>338.52099999999996</v>
      </c>
      <c r="M480" s="85">
        <f>Table1[[#This Row],[Productivity]]*Table1[[#This Row],[Area]]</f>
        <v>55888.363526942121</v>
      </c>
      <c r="N480" s="62">
        <f t="shared" si="28"/>
        <v>11021.185287512986</v>
      </c>
    </row>
    <row r="481" spans="1:14" x14ac:dyDescent="0.25">
      <c r="A481">
        <v>4400</v>
      </c>
      <c r="B481">
        <v>137</v>
      </c>
      <c r="C481">
        <v>12</v>
      </c>
      <c r="D481">
        <v>6</v>
      </c>
      <c r="E481" t="s">
        <v>92</v>
      </c>
      <c r="F481">
        <v>428</v>
      </c>
      <c r="G481">
        <v>19</v>
      </c>
      <c r="H481">
        <v>7</v>
      </c>
      <c r="I481">
        <v>168.23993738910201</v>
      </c>
      <c r="J481" t="str">
        <f t="shared" si="27"/>
        <v>cl2-7</v>
      </c>
      <c r="K481" s="85">
        <f>IF(E481="ina",0,VLOOKUP(J481,Densities!$N$3:$V$29,9,0))</f>
        <v>0.2661</v>
      </c>
      <c r="L481" s="85">
        <f>VLOOKUP(J481,productionTab!$A$2:$H$55,8,0)</f>
        <v>337.05049999999994</v>
      </c>
      <c r="M481" s="85">
        <f>Table1[[#This Row],[Productivity]]*Table1[[#This Row],[Area]]</f>
        <v>56705.355016965521</v>
      </c>
      <c r="N481" s="62">
        <f t="shared" si="28"/>
        <v>15089.294970014524</v>
      </c>
    </row>
    <row r="482" spans="1:14" x14ac:dyDescent="0.25">
      <c r="A482">
        <v>4400</v>
      </c>
      <c r="B482">
        <v>14</v>
      </c>
      <c r="C482">
        <v>0</v>
      </c>
      <c r="D482">
        <v>2</v>
      </c>
      <c r="E482" t="s">
        <v>90</v>
      </c>
      <c r="F482">
        <v>58</v>
      </c>
      <c r="G482">
        <v>4</v>
      </c>
      <c r="H482">
        <v>6</v>
      </c>
      <c r="I482">
        <v>627.08203573725496</v>
      </c>
      <c r="J482" t="str">
        <f t="shared" si="27"/>
        <v>cl1-6</v>
      </c>
      <c r="K482" s="85">
        <f>IF(E482="ina",0,VLOOKUP(J482,Densities!$N$3:$V$29,9,0))</f>
        <v>0.31240000000000001</v>
      </c>
      <c r="L482" s="85">
        <f>VLOOKUP(J482,productionTab!$A$2:$H$55,8,0)</f>
        <v>269.08449999999999</v>
      </c>
      <c r="M482" s="85">
        <f>Table1[[#This Row],[Productivity]]*Table1[[#This Row],[Area]]</f>
        <v>168738.05604534136</v>
      </c>
      <c r="N482" s="62">
        <f t="shared" si="28"/>
        <v>52713.768708564647</v>
      </c>
    </row>
    <row r="483" spans="1:14" x14ac:dyDescent="0.25">
      <c r="A483">
        <v>4400</v>
      </c>
      <c r="B483">
        <v>14</v>
      </c>
      <c r="C483">
        <v>0</v>
      </c>
      <c r="D483">
        <v>2</v>
      </c>
      <c r="E483" t="s">
        <v>92</v>
      </c>
      <c r="F483">
        <v>59</v>
      </c>
      <c r="G483">
        <v>4</v>
      </c>
      <c r="H483">
        <v>6</v>
      </c>
      <c r="I483">
        <v>188.11545229536699</v>
      </c>
      <c r="J483" t="str">
        <f t="shared" si="27"/>
        <v>cl2-6</v>
      </c>
      <c r="K483" s="85">
        <f>IF(E483="ina",0,VLOOKUP(J483,Densities!$N$3:$V$29,9,0))</f>
        <v>0.25569999999999998</v>
      </c>
      <c r="L483" s="85">
        <f>VLOOKUP(J483,productionTab!$A$2:$H$55,8,0)</f>
        <v>308.142</v>
      </c>
      <c r="M483" s="85">
        <f>Table1[[#This Row],[Productivity]]*Table1[[#This Row],[Area]]</f>
        <v>57966.271701198973</v>
      </c>
      <c r="N483" s="62">
        <f t="shared" si="28"/>
        <v>14821.975673996578</v>
      </c>
    </row>
    <row r="484" spans="1:14" x14ac:dyDescent="0.25">
      <c r="A484">
        <v>4400</v>
      </c>
      <c r="B484">
        <v>14</v>
      </c>
      <c r="C484">
        <v>0</v>
      </c>
      <c r="D484">
        <v>2</v>
      </c>
      <c r="E484" t="s">
        <v>92</v>
      </c>
      <c r="F484">
        <v>59</v>
      </c>
      <c r="G484">
        <v>5</v>
      </c>
      <c r="H484">
        <v>7</v>
      </c>
      <c r="I484">
        <v>415.108708756581</v>
      </c>
      <c r="J484" t="str">
        <f t="shared" si="27"/>
        <v>cl2-7</v>
      </c>
      <c r="K484" s="85">
        <f>IF(E484="ina",0,VLOOKUP(J484,Densities!$N$3:$V$29,9,0))</f>
        <v>0.2661</v>
      </c>
      <c r="L484" s="85">
        <f>VLOOKUP(J484,productionTab!$A$2:$H$55,8,0)</f>
        <v>337.05049999999994</v>
      </c>
      <c r="M484" s="85">
        <f>Table1[[#This Row],[Productivity]]*Table1[[#This Row],[Area]]</f>
        <v>139912.59784075999</v>
      </c>
      <c r="N484" s="62">
        <f t="shared" si="28"/>
        <v>37230.742285426233</v>
      </c>
    </row>
    <row r="485" spans="1:14" x14ac:dyDescent="0.25">
      <c r="A485">
        <v>4400</v>
      </c>
      <c r="B485">
        <v>14</v>
      </c>
      <c r="C485">
        <v>0</v>
      </c>
      <c r="D485">
        <v>2</v>
      </c>
      <c r="E485" t="s">
        <v>93</v>
      </c>
      <c r="F485">
        <v>60</v>
      </c>
      <c r="G485">
        <v>4</v>
      </c>
      <c r="H485">
        <v>6</v>
      </c>
      <c r="I485">
        <v>669.69380321079598</v>
      </c>
      <c r="J485" t="str">
        <f t="shared" si="27"/>
        <v>cl3-6</v>
      </c>
      <c r="K485" s="85">
        <f>IF(E485="ina",0,VLOOKUP(J485,Densities!$N$3:$V$29,9,0))</f>
        <v>0.19720000000000001</v>
      </c>
      <c r="L485" s="85">
        <f>VLOOKUP(J485,productionTab!$A$2:$H$55,8,0)</f>
        <v>338.52099999999996</v>
      </c>
      <c r="M485" s="85">
        <f>Table1[[#This Row],[Productivity]]*Table1[[#This Row],[Area]]</f>
        <v>226705.41595672184</v>
      </c>
      <c r="N485" s="62">
        <f t="shared" si="28"/>
        <v>44706.308026665545</v>
      </c>
    </row>
    <row r="486" spans="1:14" x14ac:dyDescent="0.25">
      <c r="A486">
        <v>4400</v>
      </c>
      <c r="B486">
        <v>140</v>
      </c>
      <c r="C486">
        <v>10</v>
      </c>
      <c r="D486">
        <v>6</v>
      </c>
      <c r="E486" t="s">
        <v>92</v>
      </c>
      <c r="F486">
        <v>437</v>
      </c>
      <c r="G486">
        <v>16</v>
      </c>
      <c r="H486">
        <v>6</v>
      </c>
      <c r="I486">
        <v>532.899050808791</v>
      </c>
      <c r="J486" t="str">
        <f t="shared" si="27"/>
        <v>cl2-6</v>
      </c>
      <c r="K486" s="85">
        <f>IF(E486="ina",0,VLOOKUP(J486,Densities!$N$3:$V$29,9,0))</f>
        <v>0.25569999999999998</v>
      </c>
      <c r="L486" s="85">
        <f>VLOOKUP(J486,productionTab!$A$2:$H$55,8,0)</f>
        <v>308.142</v>
      </c>
      <c r="M486" s="85">
        <f>Table1[[#This Row],[Productivity]]*Table1[[#This Row],[Area]]</f>
        <v>164208.57931432247</v>
      </c>
      <c r="N486" s="62">
        <f t="shared" si="28"/>
        <v>41988.133730672256</v>
      </c>
    </row>
    <row r="487" spans="1:14" x14ac:dyDescent="0.25">
      <c r="A487">
        <v>4400</v>
      </c>
      <c r="B487">
        <v>140</v>
      </c>
      <c r="C487">
        <v>10</v>
      </c>
      <c r="D487">
        <v>6</v>
      </c>
      <c r="E487" t="s">
        <v>93</v>
      </c>
      <c r="F487">
        <v>438</v>
      </c>
      <c r="G487">
        <v>17</v>
      </c>
      <c r="H487">
        <v>7</v>
      </c>
      <c r="I487">
        <v>125.44761845755301</v>
      </c>
      <c r="J487" t="str">
        <f t="shared" si="27"/>
        <v>cl3-7</v>
      </c>
      <c r="K487" s="85">
        <f>IF(E487="ina",0,VLOOKUP(J487,Densities!$N$3:$V$29,9,0))</f>
        <v>0.2082</v>
      </c>
      <c r="L487" s="85">
        <f>VLOOKUP(J487,productionTab!$A$2:$H$55,8,0)</f>
        <v>370.61699999999996</v>
      </c>
      <c r="M487" s="85">
        <f>Table1[[#This Row],[Productivity]]*Table1[[#This Row],[Area]]</f>
        <v>46493.020009882915</v>
      </c>
      <c r="N487" s="62">
        <f t="shared" si="28"/>
        <v>9679.8467660576225</v>
      </c>
    </row>
    <row r="488" spans="1:14" x14ac:dyDescent="0.25">
      <c r="A488">
        <v>4400</v>
      </c>
      <c r="B488">
        <v>141</v>
      </c>
      <c r="C488">
        <v>10</v>
      </c>
      <c r="D488">
        <v>6</v>
      </c>
      <c r="E488" t="s">
        <v>90</v>
      </c>
      <c r="F488">
        <v>439</v>
      </c>
      <c r="G488">
        <v>17</v>
      </c>
      <c r="H488">
        <v>7</v>
      </c>
      <c r="I488">
        <v>1.8551623464379E-10</v>
      </c>
      <c r="J488" t="str">
        <f t="shared" si="27"/>
        <v>cl1-7</v>
      </c>
      <c r="K488" s="85">
        <f>IF(E488="ina",0,VLOOKUP(J488,Densities!$N$3:$V$29,9,0))</f>
        <v>0.32220000000000004</v>
      </c>
      <c r="L488" s="85">
        <f>VLOOKUP(J488,productionTab!$A$2:$H$55,8,0)</f>
        <v>299.48050000000001</v>
      </c>
      <c r="M488" s="85">
        <f>Table1[[#This Row],[Productivity]]*Table1[[#This Row],[Area]]</f>
        <v>5.5558494709239552E-8</v>
      </c>
      <c r="N488" s="62">
        <f t="shared" si="28"/>
        <v>1.7900946995316985E-8</v>
      </c>
    </row>
    <row r="489" spans="1:14" x14ac:dyDescent="0.25">
      <c r="A489">
        <v>4400</v>
      </c>
      <c r="B489">
        <v>141</v>
      </c>
      <c r="C489">
        <v>11</v>
      </c>
      <c r="D489">
        <v>6</v>
      </c>
      <c r="E489" t="s">
        <v>90</v>
      </c>
      <c r="F489">
        <v>439</v>
      </c>
      <c r="G489">
        <v>18</v>
      </c>
      <c r="H489">
        <v>7</v>
      </c>
      <c r="I489">
        <v>473.41339334445303</v>
      </c>
      <c r="J489" t="str">
        <f t="shared" si="27"/>
        <v>cl1-7</v>
      </c>
      <c r="K489" s="85">
        <f>IF(E489="ina",0,VLOOKUP(J489,Densities!$N$3:$V$29,9,0))</f>
        <v>0.32220000000000004</v>
      </c>
      <c r="L489" s="85">
        <f>VLOOKUP(J489,productionTab!$A$2:$H$55,8,0)</f>
        <v>299.48050000000001</v>
      </c>
      <c r="M489" s="85">
        <f>Table1[[#This Row],[Productivity]]*Table1[[#This Row],[Area]]</f>
        <v>141778.07974549348</v>
      </c>
      <c r="N489" s="62">
        <f t="shared" si="28"/>
        <v>45680.897293998001</v>
      </c>
    </row>
    <row r="490" spans="1:14" x14ac:dyDescent="0.25">
      <c r="A490">
        <v>4400</v>
      </c>
      <c r="B490">
        <v>149</v>
      </c>
      <c r="C490">
        <v>9</v>
      </c>
      <c r="D490">
        <v>6</v>
      </c>
      <c r="E490" t="s">
        <v>92</v>
      </c>
      <c r="F490">
        <v>464</v>
      </c>
      <c r="G490">
        <v>16</v>
      </c>
      <c r="H490">
        <v>7</v>
      </c>
      <c r="I490">
        <v>1262.8226731965201</v>
      </c>
      <c r="J490" t="str">
        <f t="shared" si="27"/>
        <v>cl2-7</v>
      </c>
      <c r="K490" s="85">
        <f>IF(E490="ina",0,VLOOKUP(J490,Densities!$N$3:$V$29,9,0))</f>
        <v>0.2661</v>
      </c>
      <c r="L490" s="85">
        <f>VLOOKUP(J490,productionTab!$A$2:$H$55,8,0)</f>
        <v>337.05049999999994</v>
      </c>
      <c r="M490" s="85">
        <f>Table1[[#This Row],[Productivity]]*Table1[[#This Row],[Area]]</f>
        <v>425635.0134122236</v>
      </c>
      <c r="N490" s="62">
        <f t="shared" si="28"/>
        <v>113261.47706899271</v>
      </c>
    </row>
    <row r="491" spans="1:14" x14ac:dyDescent="0.25">
      <c r="A491">
        <v>4400</v>
      </c>
      <c r="B491">
        <v>15</v>
      </c>
      <c r="C491">
        <v>0</v>
      </c>
      <c r="D491">
        <v>3</v>
      </c>
      <c r="E491" t="s">
        <v>90</v>
      </c>
      <c r="F491">
        <v>61</v>
      </c>
      <c r="G491">
        <v>3</v>
      </c>
      <c r="H491">
        <v>6</v>
      </c>
      <c r="I491">
        <v>218.15517317760899</v>
      </c>
      <c r="J491" t="str">
        <f t="shared" si="27"/>
        <v>cl1-6</v>
      </c>
      <c r="K491" s="85">
        <f>IF(E491="ina",0,VLOOKUP(J491,Densities!$N$3:$V$29,9,0))</f>
        <v>0.31240000000000001</v>
      </c>
      <c r="L491" s="85">
        <f>VLOOKUP(J491,productionTab!$A$2:$H$55,8,0)</f>
        <v>269.08449999999999</v>
      </c>
      <c r="M491" s="85">
        <f>Table1[[#This Row],[Productivity]]*Table1[[#This Row],[Area]]</f>
        <v>58702.175696910323</v>
      </c>
      <c r="N491" s="62">
        <f t="shared" si="28"/>
        <v>18338.559687714787</v>
      </c>
    </row>
    <row r="492" spans="1:14" x14ac:dyDescent="0.25">
      <c r="A492">
        <v>4400</v>
      </c>
      <c r="B492">
        <v>15</v>
      </c>
      <c r="C492">
        <v>0</v>
      </c>
      <c r="D492">
        <v>3</v>
      </c>
      <c r="E492" t="s">
        <v>92</v>
      </c>
      <c r="F492">
        <v>62</v>
      </c>
      <c r="G492">
        <v>3</v>
      </c>
      <c r="H492">
        <v>6</v>
      </c>
      <c r="I492">
        <v>142.40047718788901</v>
      </c>
      <c r="J492" t="str">
        <f t="shared" si="27"/>
        <v>cl2-6</v>
      </c>
      <c r="K492" s="85">
        <f>IF(E492="ina",0,VLOOKUP(J492,Densities!$N$3:$V$29,9,0))</f>
        <v>0.25569999999999998</v>
      </c>
      <c r="L492" s="85">
        <f>VLOOKUP(J492,productionTab!$A$2:$H$55,8,0)</f>
        <v>308.142</v>
      </c>
      <c r="M492" s="85">
        <f>Table1[[#This Row],[Productivity]]*Table1[[#This Row],[Area]]</f>
        <v>43879.567841630495</v>
      </c>
      <c r="N492" s="62">
        <f t="shared" si="28"/>
        <v>11220.005497104918</v>
      </c>
    </row>
    <row r="493" spans="1:14" x14ac:dyDescent="0.25">
      <c r="A493">
        <v>4400</v>
      </c>
      <c r="B493">
        <v>15</v>
      </c>
      <c r="C493">
        <v>0</v>
      </c>
      <c r="D493">
        <v>3</v>
      </c>
      <c r="E493" t="s">
        <v>92</v>
      </c>
      <c r="F493">
        <v>62</v>
      </c>
      <c r="G493">
        <v>4</v>
      </c>
      <c r="H493">
        <v>7</v>
      </c>
      <c r="I493">
        <v>112.846370864333</v>
      </c>
      <c r="J493" t="str">
        <f t="shared" si="27"/>
        <v>cl2-7</v>
      </c>
      <c r="K493" s="85">
        <f>IF(E493="ina",0,VLOOKUP(J493,Densities!$N$3:$V$29,9,0))</f>
        <v>0.2661</v>
      </c>
      <c r="L493" s="85">
        <f>VLOOKUP(J493,productionTab!$A$2:$H$55,8,0)</f>
        <v>337.05049999999994</v>
      </c>
      <c r="M493" s="85">
        <f>Table1[[#This Row],[Productivity]]*Table1[[#This Row],[Area]]</f>
        <v>38034.925723008862</v>
      </c>
      <c r="N493" s="62">
        <f t="shared" si="28"/>
        <v>10121.093734892658</v>
      </c>
    </row>
    <row r="494" spans="1:14" x14ac:dyDescent="0.25">
      <c r="A494">
        <v>4400</v>
      </c>
      <c r="B494">
        <v>15</v>
      </c>
      <c r="C494">
        <v>0</v>
      </c>
      <c r="D494">
        <v>3</v>
      </c>
      <c r="E494" t="s">
        <v>93</v>
      </c>
      <c r="F494">
        <v>63</v>
      </c>
      <c r="G494">
        <v>3</v>
      </c>
      <c r="H494">
        <v>6</v>
      </c>
      <c r="I494">
        <v>1426.5979787701699</v>
      </c>
      <c r="J494" t="str">
        <f t="shared" si="27"/>
        <v>cl3-6</v>
      </c>
      <c r="K494" s="85">
        <f>IF(E494="ina",0,VLOOKUP(J494,Densities!$N$3:$V$29,9,0))</f>
        <v>0.19720000000000001</v>
      </c>
      <c r="L494" s="85">
        <f>VLOOKUP(J494,productionTab!$A$2:$H$55,8,0)</f>
        <v>338.52099999999996</v>
      </c>
      <c r="M494" s="85">
        <f>Table1[[#This Row],[Productivity]]*Table1[[#This Row],[Area]]</f>
        <v>482933.37437125662</v>
      </c>
      <c r="N494" s="62">
        <f t="shared" si="28"/>
        <v>95234.461426011811</v>
      </c>
    </row>
    <row r="495" spans="1:14" x14ac:dyDescent="0.25">
      <c r="A495">
        <v>4400</v>
      </c>
      <c r="B495">
        <v>152</v>
      </c>
      <c r="C495">
        <v>10</v>
      </c>
      <c r="D495">
        <v>6</v>
      </c>
      <c r="E495" t="s">
        <v>93</v>
      </c>
      <c r="F495">
        <v>474</v>
      </c>
      <c r="G495">
        <v>17</v>
      </c>
      <c r="H495">
        <v>7</v>
      </c>
      <c r="I495">
        <v>437.17732680347598</v>
      </c>
      <c r="J495" t="str">
        <f t="shared" si="27"/>
        <v>cl3-7</v>
      </c>
      <c r="K495" s="85">
        <f>IF(E495="ina",0,VLOOKUP(J495,Densities!$N$3:$V$29,9,0))</f>
        <v>0.2082</v>
      </c>
      <c r="L495" s="85">
        <f>VLOOKUP(J495,productionTab!$A$2:$H$55,8,0)</f>
        <v>370.61699999999996</v>
      </c>
      <c r="M495" s="85">
        <f>Table1[[#This Row],[Productivity]]*Table1[[#This Row],[Area]]</f>
        <v>162025.34932792385</v>
      </c>
      <c r="N495" s="62">
        <f t="shared" si="28"/>
        <v>33733.677730073745</v>
      </c>
    </row>
    <row r="496" spans="1:14" x14ac:dyDescent="0.25">
      <c r="A496">
        <v>4400</v>
      </c>
      <c r="B496">
        <v>155</v>
      </c>
      <c r="C496">
        <v>10</v>
      </c>
      <c r="D496">
        <v>6</v>
      </c>
      <c r="E496" t="s">
        <v>93</v>
      </c>
      <c r="F496">
        <v>483</v>
      </c>
      <c r="G496">
        <v>17</v>
      </c>
      <c r="H496">
        <v>7</v>
      </c>
      <c r="I496">
        <v>1.63209158738596E-12</v>
      </c>
      <c r="J496" t="str">
        <f t="shared" si="27"/>
        <v>cl3-7</v>
      </c>
      <c r="K496" s="85">
        <f>IF(E496="ina",0,VLOOKUP(J496,Densities!$N$3:$V$29,9,0))</f>
        <v>0.2082</v>
      </c>
      <c r="L496" s="85">
        <f>VLOOKUP(J496,productionTab!$A$2:$H$55,8,0)</f>
        <v>370.61699999999996</v>
      </c>
      <c r="M496" s="85">
        <f>Table1[[#This Row],[Productivity]]*Table1[[#This Row],[Area]]</f>
        <v>6.0488088784222226E-10</v>
      </c>
      <c r="N496" s="62">
        <f t="shared" si="28"/>
        <v>1.2593620084875068E-10</v>
      </c>
    </row>
    <row r="497" spans="1:14" x14ac:dyDescent="0.25">
      <c r="A497">
        <v>4400</v>
      </c>
      <c r="B497">
        <v>155</v>
      </c>
      <c r="C497">
        <v>9</v>
      </c>
      <c r="D497">
        <v>6</v>
      </c>
      <c r="E497" t="s">
        <v>90</v>
      </c>
      <c r="F497">
        <v>481</v>
      </c>
      <c r="G497">
        <v>15</v>
      </c>
      <c r="H497">
        <v>6</v>
      </c>
      <c r="I497">
        <v>398.23875278554601</v>
      </c>
      <c r="J497" t="str">
        <f t="shared" si="27"/>
        <v>cl1-6</v>
      </c>
      <c r="K497" s="85">
        <f>IF(E497="ina",0,VLOOKUP(J497,Densities!$N$3:$V$29,9,0))</f>
        <v>0.31240000000000001</v>
      </c>
      <c r="L497" s="85">
        <f>VLOOKUP(J497,productionTab!$A$2:$H$55,8,0)</f>
        <v>269.08449999999999</v>
      </c>
      <c r="M497" s="85">
        <f>Table1[[#This Row],[Productivity]]*Table1[[#This Row],[Area]]</f>
        <v>107159.87567392226</v>
      </c>
      <c r="N497" s="62">
        <f t="shared" si="28"/>
        <v>33476.745160533312</v>
      </c>
    </row>
    <row r="498" spans="1:14" x14ac:dyDescent="0.25">
      <c r="A498">
        <v>4400</v>
      </c>
      <c r="B498">
        <v>155</v>
      </c>
      <c r="C498">
        <v>9</v>
      </c>
      <c r="D498">
        <v>6</v>
      </c>
      <c r="E498" t="s">
        <v>92</v>
      </c>
      <c r="F498">
        <v>482</v>
      </c>
      <c r="G498">
        <v>16</v>
      </c>
      <c r="H498">
        <v>7</v>
      </c>
      <c r="I498">
        <v>38.391343221151899</v>
      </c>
      <c r="J498" t="str">
        <f t="shared" si="27"/>
        <v>cl2-7</v>
      </c>
      <c r="K498" s="85">
        <f>IF(E498="ina",0,VLOOKUP(J498,Densities!$N$3:$V$29,9,0))</f>
        <v>0.2661</v>
      </c>
      <c r="L498" s="85">
        <f>VLOOKUP(J498,productionTab!$A$2:$H$55,8,0)</f>
        <v>337.05049999999994</v>
      </c>
      <c r="M498" s="85">
        <f>Table1[[#This Row],[Productivity]]*Table1[[#This Row],[Area]]</f>
        <v>12939.821428360856</v>
      </c>
      <c r="N498" s="62">
        <f t="shared" si="28"/>
        <v>3443.2864820868235</v>
      </c>
    </row>
    <row r="499" spans="1:14" x14ac:dyDescent="0.25">
      <c r="A499">
        <v>4400</v>
      </c>
      <c r="B499">
        <v>156</v>
      </c>
      <c r="C499">
        <v>8</v>
      </c>
      <c r="D499">
        <v>6</v>
      </c>
      <c r="E499" t="s">
        <v>90</v>
      </c>
      <c r="F499">
        <v>484</v>
      </c>
      <c r="G499">
        <v>14</v>
      </c>
      <c r="H499">
        <v>6</v>
      </c>
      <c r="I499">
        <v>122.17590039320601</v>
      </c>
      <c r="J499" t="str">
        <f t="shared" si="27"/>
        <v>cl1-6</v>
      </c>
      <c r="K499" s="85">
        <f>IF(E499="ina",0,VLOOKUP(J499,Densities!$N$3:$V$29,9,0))</f>
        <v>0.31240000000000001</v>
      </c>
      <c r="L499" s="85">
        <f>VLOOKUP(J499,productionTab!$A$2:$H$55,8,0)</f>
        <v>269.08449999999999</v>
      </c>
      <c r="M499" s="85">
        <f>Table1[[#This Row],[Productivity]]*Table1[[#This Row],[Area]]</f>
        <v>32875.641069355639</v>
      </c>
      <c r="N499" s="62">
        <f t="shared" si="28"/>
        <v>10270.350270066703</v>
      </c>
    </row>
    <row r="500" spans="1:14" x14ac:dyDescent="0.25">
      <c r="A500">
        <v>4400</v>
      </c>
      <c r="B500">
        <v>158</v>
      </c>
      <c r="C500">
        <v>8</v>
      </c>
      <c r="D500">
        <v>6</v>
      </c>
      <c r="E500" t="s">
        <v>93</v>
      </c>
      <c r="F500">
        <v>492</v>
      </c>
      <c r="G500">
        <v>14</v>
      </c>
      <c r="H500">
        <v>6</v>
      </c>
      <c r="I500">
        <v>802.53284354083496</v>
      </c>
      <c r="J500" t="str">
        <f t="shared" ref="J500:J563" si="29">E500&amp;"-"&amp;H500</f>
        <v>cl3-6</v>
      </c>
      <c r="K500" s="85">
        <f>IF(E500="ina",0,VLOOKUP(J500,Densities!$N$3:$V$29,9,0))</f>
        <v>0.19720000000000001</v>
      </c>
      <c r="L500" s="85">
        <f>VLOOKUP(J500,productionTab!$A$2:$H$55,8,0)</f>
        <v>338.52099999999996</v>
      </c>
      <c r="M500" s="85">
        <f>Table1[[#This Row],[Productivity]]*Table1[[#This Row],[Area]]</f>
        <v>271674.22072828695</v>
      </c>
      <c r="N500" s="62">
        <f t="shared" ref="N500:N563" si="30">L500*K500*I500</f>
        <v>53574.156327618191</v>
      </c>
    </row>
    <row r="501" spans="1:14" x14ac:dyDescent="0.25">
      <c r="A501">
        <v>4400</v>
      </c>
      <c r="B501">
        <v>159</v>
      </c>
      <c r="C501">
        <v>9</v>
      </c>
      <c r="D501">
        <v>6</v>
      </c>
      <c r="E501" t="s">
        <v>90</v>
      </c>
      <c r="F501">
        <v>493</v>
      </c>
      <c r="G501">
        <v>16</v>
      </c>
      <c r="H501">
        <v>7</v>
      </c>
      <c r="I501">
        <v>1.6184200321165301E-10</v>
      </c>
      <c r="J501" t="str">
        <f t="shared" si="29"/>
        <v>cl1-7</v>
      </c>
      <c r="K501" s="85">
        <f>IF(E501="ina",0,VLOOKUP(J501,Densities!$N$3:$V$29,9,0))</f>
        <v>0.32220000000000004</v>
      </c>
      <c r="L501" s="85">
        <f>VLOOKUP(J501,productionTab!$A$2:$H$55,8,0)</f>
        <v>299.48050000000001</v>
      </c>
      <c r="M501" s="85">
        <f>Table1[[#This Row],[Productivity]]*Table1[[#This Row],[Area]]</f>
        <v>4.8468524042827451E-8</v>
      </c>
      <c r="N501" s="62">
        <f t="shared" si="30"/>
        <v>1.5616558446599006E-8</v>
      </c>
    </row>
    <row r="502" spans="1:14" x14ac:dyDescent="0.25">
      <c r="A502">
        <v>4400</v>
      </c>
      <c r="B502">
        <v>16</v>
      </c>
      <c r="C502">
        <v>0</v>
      </c>
      <c r="D502">
        <v>4</v>
      </c>
      <c r="E502" t="s">
        <v>90</v>
      </c>
      <c r="F502">
        <v>64</v>
      </c>
      <c r="G502">
        <v>2</v>
      </c>
      <c r="H502">
        <v>6</v>
      </c>
      <c r="I502">
        <v>152.47169041779401</v>
      </c>
      <c r="J502" t="str">
        <f t="shared" si="29"/>
        <v>cl1-6</v>
      </c>
      <c r="K502" s="85">
        <f>IF(E502="ina",0,VLOOKUP(J502,Densities!$N$3:$V$29,9,0))</f>
        <v>0.31240000000000001</v>
      </c>
      <c r="L502" s="85">
        <f>VLOOKUP(J502,productionTab!$A$2:$H$55,8,0)</f>
        <v>269.08449999999999</v>
      </c>
      <c r="M502" s="85">
        <f>Table1[[#This Row],[Productivity]]*Table1[[#This Row],[Area]]</f>
        <v>41027.76858022689</v>
      </c>
      <c r="N502" s="62">
        <f t="shared" si="30"/>
        <v>12817.074904462881</v>
      </c>
    </row>
    <row r="503" spans="1:14" x14ac:dyDescent="0.25">
      <c r="A503">
        <v>4400</v>
      </c>
      <c r="B503">
        <v>16</v>
      </c>
      <c r="C503">
        <v>0</v>
      </c>
      <c r="D503">
        <v>4</v>
      </c>
      <c r="E503" t="s">
        <v>92</v>
      </c>
      <c r="F503">
        <v>65</v>
      </c>
      <c r="G503">
        <v>2</v>
      </c>
      <c r="H503">
        <v>6</v>
      </c>
      <c r="I503">
        <v>199.706405585532</v>
      </c>
      <c r="J503" t="str">
        <f t="shared" si="29"/>
        <v>cl2-6</v>
      </c>
      <c r="K503" s="85">
        <f>IF(E503="ina",0,VLOOKUP(J503,Densities!$N$3:$V$29,9,0))</f>
        <v>0.25569999999999998</v>
      </c>
      <c r="L503" s="85">
        <f>VLOOKUP(J503,productionTab!$A$2:$H$55,8,0)</f>
        <v>308.142</v>
      </c>
      <c r="M503" s="85">
        <f>Table1[[#This Row],[Productivity]]*Table1[[#This Row],[Area]]</f>
        <v>61537.931229936999</v>
      </c>
      <c r="N503" s="62">
        <f t="shared" si="30"/>
        <v>15735.24901549489</v>
      </c>
    </row>
    <row r="504" spans="1:14" x14ac:dyDescent="0.25">
      <c r="A504">
        <v>4400</v>
      </c>
      <c r="B504">
        <v>16</v>
      </c>
      <c r="C504">
        <v>0</v>
      </c>
      <c r="D504">
        <v>4</v>
      </c>
      <c r="E504" t="s">
        <v>93</v>
      </c>
      <c r="F504">
        <v>66</v>
      </c>
      <c r="G504">
        <v>2</v>
      </c>
      <c r="H504">
        <v>6</v>
      </c>
      <c r="I504">
        <v>1447.8219039968101</v>
      </c>
      <c r="J504" t="str">
        <f t="shared" si="29"/>
        <v>cl3-6</v>
      </c>
      <c r="K504" s="85">
        <f>IF(E504="ina",0,VLOOKUP(J504,Densities!$N$3:$V$29,9,0))</f>
        <v>0.19720000000000001</v>
      </c>
      <c r="L504" s="85">
        <f>VLOOKUP(J504,productionTab!$A$2:$H$55,8,0)</f>
        <v>338.52099999999996</v>
      </c>
      <c r="M504" s="85">
        <f>Table1[[#This Row],[Productivity]]*Table1[[#This Row],[Area]]</f>
        <v>490118.11876290408</v>
      </c>
      <c r="N504" s="62">
        <f t="shared" si="30"/>
        <v>96651.293020044686</v>
      </c>
    </row>
    <row r="505" spans="1:14" x14ac:dyDescent="0.25">
      <c r="A505">
        <v>4400</v>
      </c>
      <c r="B505">
        <v>160</v>
      </c>
      <c r="C505">
        <v>8</v>
      </c>
      <c r="D505">
        <v>6</v>
      </c>
      <c r="E505" t="s">
        <v>90</v>
      </c>
      <c r="F505">
        <v>496</v>
      </c>
      <c r="G505">
        <v>15</v>
      </c>
      <c r="H505">
        <v>7</v>
      </c>
      <c r="I505">
        <v>38.6611600590983</v>
      </c>
      <c r="J505" t="str">
        <f t="shared" si="29"/>
        <v>cl1-7</v>
      </c>
      <c r="K505" s="85">
        <f>IF(E505="ina",0,VLOOKUP(J505,Densities!$N$3:$V$29,9,0))</f>
        <v>0.32220000000000004</v>
      </c>
      <c r="L505" s="85">
        <f>VLOOKUP(J505,productionTab!$A$2:$H$55,8,0)</f>
        <v>299.48050000000001</v>
      </c>
      <c r="M505" s="85">
        <f>Table1[[#This Row],[Productivity]]*Table1[[#This Row],[Area]]</f>
        <v>11578.263545078789</v>
      </c>
      <c r="N505" s="62">
        <f t="shared" si="30"/>
        <v>3730.5165142243864</v>
      </c>
    </row>
    <row r="506" spans="1:14" x14ac:dyDescent="0.25">
      <c r="A506">
        <v>4400</v>
      </c>
      <c r="B506">
        <v>166</v>
      </c>
      <c r="C506">
        <v>7</v>
      </c>
      <c r="D506">
        <v>6</v>
      </c>
      <c r="E506" t="s">
        <v>90</v>
      </c>
      <c r="F506">
        <v>514</v>
      </c>
      <c r="G506">
        <v>13</v>
      </c>
      <c r="H506">
        <v>6</v>
      </c>
      <c r="I506">
        <v>162.17681294927499</v>
      </c>
      <c r="J506" t="str">
        <f t="shared" si="29"/>
        <v>cl1-6</v>
      </c>
      <c r="K506" s="85">
        <f>IF(E506="ina",0,VLOOKUP(J506,Densities!$N$3:$V$29,9,0))</f>
        <v>0.31240000000000001</v>
      </c>
      <c r="L506" s="85">
        <f>VLOOKUP(J506,productionTab!$A$2:$H$55,8,0)</f>
        <v>269.08449999999999</v>
      </c>
      <c r="M506" s="85">
        <f>Table1[[#This Row],[Productivity]]*Table1[[#This Row],[Area]]</f>
        <v>43639.266624049182</v>
      </c>
      <c r="N506" s="62">
        <f t="shared" si="30"/>
        <v>13632.906893352965</v>
      </c>
    </row>
    <row r="507" spans="1:14" x14ac:dyDescent="0.25">
      <c r="A507">
        <v>4400</v>
      </c>
      <c r="B507">
        <v>166</v>
      </c>
      <c r="C507">
        <v>7</v>
      </c>
      <c r="D507">
        <v>6</v>
      </c>
      <c r="E507" t="s">
        <v>90</v>
      </c>
      <c r="F507">
        <v>514</v>
      </c>
      <c r="G507">
        <v>14</v>
      </c>
      <c r="H507">
        <v>7</v>
      </c>
      <c r="I507">
        <v>552.90628038159105</v>
      </c>
      <c r="J507" t="str">
        <f t="shared" si="29"/>
        <v>cl1-7</v>
      </c>
      <c r="K507" s="85">
        <f>IF(E507="ina",0,VLOOKUP(J507,Densities!$N$3:$V$29,9,0))</f>
        <v>0.32220000000000004</v>
      </c>
      <c r="L507" s="85">
        <f>VLOOKUP(J507,productionTab!$A$2:$H$55,8,0)</f>
        <v>299.48050000000001</v>
      </c>
      <c r="M507" s="85">
        <f>Table1[[#This Row],[Productivity]]*Table1[[#This Row],[Area]]</f>
        <v>165584.64930181907</v>
      </c>
      <c r="N507" s="62">
        <f t="shared" si="30"/>
        <v>53351.37400504612</v>
      </c>
    </row>
    <row r="508" spans="1:14" x14ac:dyDescent="0.25">
      <c r="A508">
        <v>4400</v>
      </c>
      <c r="B508">
        <v>17</v>
      </c>
      <c r="C508">
        <v>0</v>
      </c>
      <c r="D508">
        <v>5</v>
      </c>
      <c r="E508" t="s">
        <v>90</v>
      </c>
      <c r="F508">
        <v>67</v>
      </c>
      <c r="G508">
        <v>2</v>
      </c>
      <c r="H508">
        <v>7</v>
      </c>
      <c r="I508">
        <v>4.5061479455272698E-11</v>
      </c>
      <c r="J508" t="str">
        <f t="shared" si="29"/>
        <v>cl1-7</v>
      </c>
      <c r="K508" s="85">
        <f>IF(E508="ina",0,VLOOKUP(J508,Densities!$N$3:$V$29,9,0))</f>
        <v>0.32220000000000004</v>
      </c>
      <c r="L508" s="85">
        <f>VLOOKUP(J508,productionTab!$A$2:$H$55,8,0)</f>
        <v>299.48050000000001</v>
      </c>
      <c r="M508" s="85">
        <f>Table1[[#This Row],[Productivity]]*Table1[[#This Row],[Area]]</f>
        <v>1.3495034398004796E-8</v>
      </c>
      <c r="N508" s="62">
        <f t="shared" si="30"/>
        <v>4.3481000830371461E-9</v>
      </c>
    </row>
    <row r="509" spans="1:14" x14ac:dyDescent="0.25">
      <c r="A509">
        <v>4400</v>
      </c>
      <c r="B509">
        <v>17</v>
      </c>
      <c r="C509">
        <v>0</v>
      </c>
      <c r="D509">
        <v>5</v>
      </c>
      <c r="E509" t="s">
        <v>93</v>
      </c>
      <c r="F509">
        <v>69</v>
      </c>
      <c r="G509">
        <v>1</v>
      </c>
      <c r="H509">
        <v>6</v>
      </c>
      <c r="I509">
        <v>900.00000000000398</v>
      </c>
      <c r="J509" t="str">
        <f t="shared" si="29"/>
        <v>cl3-6</v>
      </c>
      <c r="K509" s="85">
        <f>IF(E509="ina",0,VLOOKUP(J509,Densities!$N$3:$V$29,9,0))</f>
        <v>0.19720000000000001</v>
      </c>
      <c r="L509" s="85">
        <f>VLOOKUP(J509,productionTab!$A$2:$H$55,8,0)</f>
        <v>338.52099999999996</v>
      </c>
      <c r="M509" s="85">
        <f>Table1[[#This Row],[Productivity]]*Table1[[#This Row],[Area]]</f>
        <v>304668.9000000013</v>
      </c>
      <c r="N509" s="62">
        <f t="shared" si="30"/>
        <v>60080.707080000262</v>
      </c>
    </row>
    <row r="510" spans="1:14" x14ac:dyDescent="0.25">
      <c r="A510">
        <v>4400</v>
      </c>
      <c r="B510">
        <v>171</v>
      </c>
      <c r="C510">
        <v>7</v>
      </c>
      <c r="D510">
        <v>6</v>
      </c>
      <c r="E510" t="s">
        <v>90</v>
      </c>
      <c r="F510">
        <v>529</v>
      </c>
      <c r="G510">
        <v>13</v>
      </c>
      <c r="H510">
        <v>6</v>
      </c>
      <c r="I510">
        <v>34.9169066691342</v>
      </c>
      <c r="J510" t="str">
        <f t="shared" si="29"/>
        <v>cl1-6</v>
      </c>
      <c r="K510" s="85">
        <f>IF(E510="ina",0,VLOOKUP(J510,Densities!$N$3:$V$29,9,0))</f>
        <v>0.31240000000000001</v>
      </c>
      <c r="L510" s="85">
        <f>VLOOKUP(J510,productionTab!$A$2:$H$55,8,0)</f>
        <v>269.08449999999999</v>
      </c>
      <c r="M510" s="85">
        <f>Table1[[#This Row],[Productivity]]*Table1[[#This Row],[Area]]</f>
        <v>9395.5983726106406</v>
      </c>
      <c r="N510" s="62">
        <f t="shared" si="30"/>
        <v>2935.1849316035646</v>
      </c>
    </row>
    <row r="511" spans="1:14" x14ac:dyDescent="0.25">
      <c r="A511">
        <v>4400</v>
      </c>
      <c r="B511">
        <v>177</v>
      </c>
      <c r="C511">
        <v>7</v>
      </c>
      <c r="D511">
        <v>6</v>
      </c>
      <c r="E511" t="s">
        <v>93</v>
      </c>
      <c r="F511">
        <v>549</v>
      </c>
      <c r="G511">
        <v>13</v>
      </c>
      <c r="H511">
        <v>6</v>
      </c>
      <c r="I511">
        <v>296.78901648495503</v>
      </c>
      <c r="J511" t="str">
        <f t="shared" si="29"/>
        <v>cl3-6</v>
      </c>
      <c r="K511" s="85">
        <f>IF(E511="ina",0,VLOOKUP(J511,Densities!$N$3:$V$29,9,0))</f>
        <v>0.19720000000000001</v>
      </c>
      <c r="L511" s="85">
        <f>VLOOKUP(J511,productionTab!$A$2:$H$55,8,0)</f>
        <v>338.52099999999996</v>
      </c>
      <c r="M511" s="85">
        <f>Table1[[#This Row],[Productivity]]*Table1[[#This Row],[Area]]</f>
        <v>100469.31464950345</v>
      </c>
      <c r="N511" s="62">
        <f t="shared" si="30"/>
        <v>19812.548848882081</v>
      </c>
    </row>
    <row r="512" spans="1:14" x14ac:dyDescent="0.25">
      <c r="A512">
        <v>4400</v>
      </c>
      <c r="B512">
        <v>179</v>
      </c>
      <c r="C512">
        <v>7</v>
      </c>
      <c r="D512">
        <v>6</v>
      </c>
      <c r="E512" t="s">
        <v>90</v>
      </c>
      <c r="F512">
        <v>553</v>
      </c>
      <c r="G512">
        <v>13</v>
      </c>
      <c r="H512">
        <v>6</v>
      </c>
      <c r="I512">
        <v>353.21098351504497</v>
      </c>
      <c r="J512" t="str">
        <f t="shared" si="29"/>
        <v>cl1-6</v>
      </c>
      <c r="K512" s="85">
        <f>IF(E512="ina",0,VLOOKUP(J512,Densities!$N$3:$V$29,9,0))</f>
        <v>0.31240000000000001</v>
      </c>
      <c r="L512" s="85">
        <f>VLOOKUP(J512,productionTab!$A$2:$H$55,8,0)</f>
        <v>269.08449999999999</v>
      </c>
      <c r="M512" s="85">
        <f>Table1[[#This Row],[Productivity]]*Table1[[#This Row],[Area]]</f>
        <v>95043.600893654118</v>
      </c>
      <c r="N512" s="62">
        <f t="shared" si="30"/>
        <v>29691.620919177545</v>
      </c>
    </row>
    <row r="513" spans="1:14" x14ac:dyDescent="0.25">
      <c r="A513">
        <v>4400</v>
      </c>
      <c r="B513">
        <v>18</v>
      </c>
      <c r="C513">
        <v>0</v>
      </c>
      <c r="D513">
        <v>6</v>
      </c>
      <c r="E513" t="s">
        <v>90</v>
      </c>
      <c r="F513">
        <v>70</v>
      </c>
      <c r="G513">
        <v>1</v>
      </c>
      <c r="H513">
        <v>7</v>
      </c>
      <c r="I513">
        <v>436.48004123317799</v>
      </c>
      <c r="J513" t="str">
        <f t="shared" si="29"/>
        <v>cl1-7</v>
      </c>
      <c r="K513" s="85">
        <f>IF(E513="ina",0,VLOOKUP(J513,Densities!$N$3:$V$29,9,0))</f>
        <v>0.32220000000000004</v>
      </c>
      <c r="L513" s="85">
        <f>VLOOKUP(J513,productionTab!$A$2:$H$55,8,0)</f>
        <v>299.48050000000001</v>
      </c>
      <c r="M513" s="85">
        <f>Table1[[#This Row],[Productivity]]*Table1[[#This Row],[Area]]</f>
        <v>130717.26098853277</v>
      </c>
      <c r="N513" s="62">
        <f t="shared" si="30"/>
        <v>42117.101490505265</v>
      </c>
    </row>
    <row r="514" spans="1:14" x14ac:dyDescent="0.25">
      <c r="A514">
        <v>4400</v>
      </c>
      <c r="B514">
        <v>18</v>
      </c>
      <c r="C514">
        <v>0</v>
      </c>
      <c r="D514">
        <v>6</v>
      </c>
      <c r="E514" t="s">
        <v>93</v>
      </c>
      <c r="F514">
        <v>72</v>
      </c>
      <c r="G514">
        <v>1</v>
      </c>
      <c r="H514">
        <v>7</v>
      </c>
      <c r="I514">
        <v>363.51995876682201</v>
      </c>
      <c r="J514" t="str">
        <f t="shared" si="29"/>
        <v>cl3-7</v>
      </c>
      <c r="K514" s="85">
        <f>IF(E514="ina",0,VLOOKUP(J514,Densities!$N$3:$V$29,9,0))</f>
        <v>0.2082</v>
      </c>
      <c r="L514" s="85">
        <f>VLOOKUP(J514,productionTab!$A$2:$H$55,8,0)</f>
        <v>370.61699999999996</v>
      </c>
      <c r="M514" s="85">
        <f>Table1[[#This Row],[Productivity]]*Table1[[#This Row],[Area]]</f>
        <v>134726.67655828327</v>
      </c>
      <c r="N514" s="62">
        <f t="shared" si="30"/>
        <v>28050.094059434574</v>
      </c>
    </row>
    <row r="515" spans="1:14" x14ac:dyDescent="0.25">
      <c r="A515">
        <v>4400</v>
      </c>
      <c r="B515">
        <v>185</v>
      </c>
      <c r="C515">
        <v>12</v>
      </c>
      <c r="D515">
        <v>6</v>
      </c>
      <c r="E515" t="s">
        <v>92</v>
      </c>
      <c r="F515">
        <v>572</v>
      </c>
      <c r="G515">
        <v>19</v>
      </c>
      <c r="H515">
        <v>7</v>
      </c>
      <c r="I515">
        <v>44.551490644489697</v>
      </c>
      <c r="J515" t="str">
        <f t="shared" si="29"/>
        <v>cl2-7</v>
      </c>
      <c r="K515" s="85">
        <f>IF(E515="ina",0,VLOOKUP(J515,Densities!$N$3:$V$29,9,0))</f>
        <v>0.2661</v>
      </c>
      <c r="L515" s="85">
        <f>VLOOKUP(J515,productionTab!$A$2:$H$55,8,0)</f>
        <v>337.05049999999994</v>
      </c>
      <c r="M515" s="85">
        <f>Table1[[#This Row],[Productivity]]*Table1[[#This Row],[Area]]</f>
        <v>15016.102197470573</v>
      </c>
      <c r="N515" s="62">
        <f t="shared" si="30"/>
        <v>3995.784794746919</v>
      </c>
    </row>
    <row r="516" spans="1:14" x14ac:dyDescent="0.25">
      <c r="A516">
        <v>4400</v>
      </c>
      <c r="B516">
        <v>185</v>
      </c>
      <c r="C516">
        <v>12</v>
      </c>
      <c r="D516">
        <v>6</v>
      </c>
      <c r="E516" t="s">
        <v>93</v>
      </c>
      <c r="F516">
        <v>573</v>
      </c>
      <c r="G516">
        <v>19</v>
      </c>
      <c r="H516">
        <v>7</v>
      </c>
      <c r="I516">
        <v>722.24258754002403</v>
      </c>
      <c r="J516" t="str">
        <f t="shared" si="29"/>
        <v>cl3-7</v>
      </c>
      <c r="K516" s="85">
        <f>IF(E516="ina",0,VLOOKUP(J516,Densities!$N$3:$V$29,9,0))</f>
        <v>0.2082</v>
      </c>
      <c r="L516" s="85">
        <f>VLOOKUP(J516,productionTab!$A$2:$H$55,8,0)</f>
        <v>370.61699999999996</v>
      </c>
      <c r="M516" s="85">
        <f>Table1[[#This Row],[Productivity]]*Table1[[#This Row],[Area]]</f>
        <v>267675.38106632105</v>
      </c>
      <c r="N516" s="62">
        <f t="shared" si="30"/>
        <v>55730.014338008041</v>
      </c>
    </row>
    <row r="517" spans="1:14" x14ac:dyDescent="0.25">
      <c r="A517">
        <v>4400</v>
      </c>
      <c r="B517">
        <v>187</v>
      </c>
      <c r="C517">
        <v>11</v>
      </c>
      <c r="D517">
        <v>6</v>
      </c>
      <c r="E517" t="s">
        <v>92</v>
      </c>
      <c r="F517">
        <v>578</v>
      </c>
      <c r="G517">
        <v>18</v>
      </c>
      <c r="H517">
        <v>7</v>
      </c>
      <c r="I517">
        <v>543.13317076030398</v>
      </c>
      <c r="J517" t="str">
        <f t="shared" si="29"/>
        <v>cl2-7</v>
      </c>
      <c r="K517" s="85">
        <f>IF(E517="ina",0,VLOOKUP(J517,Densities!$N$3:$V$29,9,0))</f>
        <v>0.2661</v>
      </c>
      <c r="L517" s="85">
        <f>VLOOKUP(J517,productionTab!$A$2:$H$55,8,0)</f>
        <v>337.05049999999994</v>
      </c>
      <c r="M517" s="85">
        <f>Table1[[#This Row],[Productivity]]*Table1[[#This Row],[Area]]</f>
        <v>183063.30677134581</v>
      </c>
      <c r="N517" s="62">
        <f t="shared" si="30"/>
        <v>48713.145931855121</v>
      </c>
    </row>
    <row r="518" spans="1:14" x14ac:dyDescent="0.25">
      <c r="A518">
        <v>4400</v>
      </c>
      <c r="B518">
        <v>187</v>
      </c>
      <c r="C518">
        <v>12</v>
      </c>
      <c r="D518">
        <v>6</v>
      </c>
      <c r="E518" t="s">
        <v>92</v>
      </c>
      <c r="F518">
        <v>578</v>
      </c>
      <c r="G518">
        <v>19</v>
      </c>
      <c r="H518">
        <v>7</v>
      </c>
      <c r="I518">
        <v>77.860591346988002</v>
      </c>
      <c r="J518" t="str">
        <f t="shared" si="29"/>
        <v>cl2-7</v>
      </c>
      <c r="K518" s="85">
        <f>IF(E518="ina",0,VLOOKUP(J518,Densities!$N$3:$V$29,9,0))</f>
        <v>0.2661</v>
      </c>
      <c r="L518" s="85">
        <f>VLOOKUP(J518,productionTab!$A$2:$H$55,8,0)</f>
        <v>337.05049999999994</v>
      </c>
      <c r="M518" s="85">
        <f>Table1[[#This Row],[Productivity]]*Table1[[#This Row],[Area]]</f>
        <v>26242.951243797976</v>
      </c>
      <c r="N518" s="62">
        <f t="shared" si="30"/>
        <v>6983.2493259746407</v>
      </c>
    </row>
    <row r="519" spans="1:14" x14ac:dyDescent="0.25">
      <c r="A519">
        <v>4400</v>
      </c>
      <c r="B519">
        <v>188</v>
      </c>
      <c r="C519">
        <v>11</v>
      </c>
      <c r="D519">
        <v>6</v>
      </c>
      <c r="E519" t="s">
        <v>90</v>
      </c>
      <c r="F519">
        <v>580</v>
      </c>
      <c r="G519">
        <v>18</v>
      </c>
      <c r="H519">
        <v>7</v>
      </c>
      <c r="I519">
        <v>449.99007174811999</v>
      </c>
      <c r="J519" t="str">
        <f t="shared" si="29"/>
        <v>cl1-7</v>
      </c>
      <c r="K519" s="85">
        <f>IF(E519="ina",0,VLOOKUP(J519,Densities!$N$3:$V$29,9,0))</f>
        <v>0.32220000000000004</v>
      </c>
      <c r="L519" s="85">
        <f>VLOOKUP(J519,productionTab!$A$2:$H$55,8,0)</f>
        <v>299.48050000000001</v>
      </c>
      <c r="M519" s="85">
        <f>Table1[[#This Row],[Productivity]]*Table1[[#This Row],[Area]]</f>
        <v>134763.25168216284</v>
      </c>
      <c r="N519" s="62">
        <f t="shared" si="30"/>
        <v>43420.719691992876</v>
      </c>
    </row>
    <row r="520" spans="1:14" x14ac:dyDescent="0.25">
      <c r="A520">
        <v>4400</v>
      </c>
      <c r="B520">
        <v>19</v>
      </c>
      <c r="C520">
        <v>6</v>
      </c>
      <c r="D520">
        <v>7</v>
      </c>
      <c r="E520" t="s">
        <v>92</v>
      </c>
      <c r="F520">
        <v>74</v>
      </c>
      <c r="G520">
        <v>12</v>
      </c>
      <c r="H520">
        <v>6</v>
      </c>
      <c r="I520">
        <v>13.089614863443</v>
      </c>
      <c r="J520" t="str">
        <f t="shared" si="29"/>
        <v>cl2-6</v>
      </c>
      <c r="K520" s="85">
        <f>IF(E520="ina",0,VLOOKUP(J520,Densities!$N$3:$V$29,9,0))</f>
        <v>0.25569999999999998</v>
      </c>
      <c r="L520" s="85">
        <f>VLOOKUP(J520,productionTab!$A$2:$H$55,8,0)</f>
        <v>308.142</v>
      </c>
      <c r="M520" s="85">
        <f>Table1[[#This Row],[Productivity]]*Table1[[#This Row],[Area]]</f>
        <v>4033.4601032510527</v>
      </c>
      <c r="N520" s="62">
        <f t="shared" si="30"/>
        <v>1031.3557484012942</v>
      </c>
    </row>
    <row r="521" spans="1:14" x14ac:dyDescent="0.25">
      <c r="A521">
        <v>4400</v>
      </c>
      <c r="B521">
        <v>191</v>
      </c>
      <c r="C521">
        <v>10</v>
      </c>
      <c r="D521">
        <v>6</v>
      </c>
      <c r="E521" t="s">
        <v>93</v>
      </c>
      <c r="F521">
        <v>591</v>
      </c>
      <c r="G521">
        <v>17</v>
      </c>
      <c r="H521">
        <v>7</v>
      </c>
      <c r="I521">
        <v>1.06498862576838E-12</v>
      </c>
      <c r="J521" t="str">
        <f t="shared" si="29"/>
        <v>cl3-7</v>
      </c>
      <c r="K521" s="85">
        <f>IF(E521="ina",0,VLOOKUP(J521,Densities!$N$3:$V$29,9,0))</f>
        <v>0.2082</v>
      </c>
      <c r="L521" s="85">
        <f>VLOOKUP(J521,productionTab!$A$2:$H$55,8,0)</f>
        <v>370.61699999999996</v>
      </c>
      <c r="M521" s="85">
        <f>Table1[[#This Row],[Productivity]]*Table1[[#This Row],[Area]]</f>
        <v>3.9470288951639965E-10</v>
      </c>
      <c r="N521" s="62">
        <f t="shared" si="30"/>
        <v>8.2177141597314402E-11</v>
      </c>
    </row>
    <row r="522" spans="1:14" x14ac:dyDescent="0.25">
      <c r="A522">
        <v>4400</v>
      </c>
      <c r="B522">
        <v>191</v>
      </c>
      <c r="C522">
        <v>11</v>
      </c>
      <c r="D522">
        <v>6</v>
      </c>
      <c r="E522" t="s">
        <v>93</v>
      </c>
      <c r="F522">
        <v>591</v>
      </c>
      <c r="G522">
        <v>18</v>
      </c>
      <c r="H522">
        <v>7</v>
      </c>
      <c r="I522">
        <v>273.80575296808797</v>
      </c>
      <c r="J522" t="str">
        <f t="shared" si="29"/>
        <v>cl3-7</v>
      </c>
      <c r="K522" s="85">
        <f>IF(E522="ina",0,VLOOKUP(J522,Densities!$N$3:$V$29,9,0))</f>
        <v>0.2082</v>
      </c>
      <c r="L522" s="85">
        <f>VLOOKUP(J522,productionTab!$A$2:$H$55,8,0)</f>
        <v>370.61699999999996</v>
      </c>
      <c r="M522" s="85">
        <f>Table1[[#This Row],[Productivity]]*Table1[[#This Row],[Area]]</f>
        <v>101477.06674777385</v>
      </c>
      <c r="N522" s="62">
        <f t="shared" si="30"/>
        <v>21127.525296886513</v>
      </c>
    </row>
    <row r="523" spans="1:14" x14ac:dyDescent="0.25">
      <c r="A523">
        <v>4400</v>
      </c>
      <c r="B523">
        <v>191</v>
      </c>
      <c r="C523">
        <v>11</v>
      </c>
      <c r="D523">
        <v>7</v>
      </c>
      <c r="E523" t="s">
        <v>92</v>
      </c>
      <c r="F523">
        <v>590</v>
      </c>
      <c r="G523">
        <v>17</v>
      </c>
      <c r="H523">
        <v>6</v>
      </c>
      <c r="I523">
        <v>353.27628276916602</v>
      </c>
      <c r="J523" t="str">
        <f t="shared" si="29"/>
        <v>cl2-6</v>
      </c>
      <c r="K523" s="85">
        <f>IF(E523="ina",0,VLOOKUP(J523,Densities!$N$3:$V$29,9,0))</f>
        <v>0.25569999999999998</v>
      </c>
      <c r="L523" s="85">
        <f>VLOOKUP(J523,productionTab!$A$2:$H$55,8,0)</f>
        <v>308.142</v>
      </c>
      <c r="M523" s="85">
        <f>Table1[[#This Row],[Productivity]]*Table1[[#This Row],[Area]]</f>
        <v>108859.26032505636</v>
      </c>
      <c r="N523" s="62">
        <f t="shared" si="30"/>
        <v>27835.312865116906</v>
      </c>
    </row>
    <row r="524" spans="1:14" x14ac:dyDescent="0.25">
      <c r="A524">
        <v>4400</v>
      </c>
      <c r="B524">
        <v>194</v>
      </c>
      <c r="C524">
        <v>11</v>
      </c>
      <c r="D524">
        <v>6</v>
      </c>
      <c r="E524" t="s">
        <v>90</v>
      </c>
      <c r="F524">
        <v>598</v>
      </c>
      <c r="G524">
        <v>18</v>
      </c>
      <c r="H524">
        <v>7</v>
      </c>
      <c r="I524">
        <v>415.108708756581</v>
      </c>
      <c r="J524" t="str">
        <f t="shared" si="29"/>
        <v>cl1-7</v>
      </c>
      <c r="K524" s="85">
        <f>IF(E524="ina",0,VLOOKUP(J524,Densities!$N$3:$V$29,9,0))</f>
        <v>0.32220000000000004</v>
      </c>
      <c r="L524" s="85">
        <f>VLOOKUP(J524,productionTab!$A$2:$H$55,8,0)</f>
        <v>299.48050000000001</v>
      </c>
      <c r="M524" s="85">
        <f>Table1[[#This Row],[Productivity]]*Table1[[#This Row],[Area]]</f>
        <v>124316.96365277526</v>
      </c>
      <c r="N524" s="62">
        <f t="shared" si="30"/>
        <v>40054.925688924195</v>
      </c>
    </row>
    <row r="525" spans="1:14" x14ac:dyDescent="0.25">
      <c r="A525">
        <v>4400</v>
      </c>
      <c r="B525">
        <v>195</v>
      </c>
      <c r="C525">
        <v>10</v>
      </c>
      <c r="D525">
        <v>6</v>
      </c>
      <c r="E525" t="s">
        <v>90</v>
      </c>
      <c r="F525">
        <v>601</v>
      </c>
      <c r="G525">
        <v>17</v>
      </c>
      <c r="H525">
        <v>7</v>
      </c>
      <c r="I525">
        <v>188.11545229536699</v>
      </c>
      <c r="J525" t="str">
        <f t="shared" si="29"/>
        <v>cl1-7</v>
      </c>
      <c r="K525" s="85">
        <f>IF(E525="ina",0,VLOOKUP(J525,Densities!$N$3:$V$29,9,0))</f>
        <v>0.32220000000000004</v>
      </c>
      <c r="L525" s="85">
        <f>VLOOKUP(J525,productionTab!$A$2:$H$55,8,0)</f>
        <v>299.48050000000001</v>
      </c>
      <c r="M525" s="85">
        <f>Table1[[#This Row],[Productivity]]*Table1[[#This Row],[Area]]</f>
        <v>56336.909711142653</v>
      </c>
      <c r="N525" s="62">
        <f t="shared" si="30"/>
        <v>18151.752308930169</v>
      </c>
    </row>
    <row r="526" spans="1:14" x14ac:dyDescent="0.25">
      <c r="A526">
        <v>4400</v>
      </c>
      <c r="B526">
        <v>197</v>
      </c>
      <c r="C526">
        <v>10</v>
      </c>
      <c r="D526">
        <v>6</v>
      </c>
      <c r="E526" t="s">
        <v>93</v>
      </c>
      <c r="F526">
        <v>609</v>
      </c>
      <c r="G526">
        <v>17</v>
      </c>
      <c r="H526">
        <v>7</v>
      </c>
      <c r="I526">
        <v>669.69380321079598</v>
      </c>
      <c r="J526" t="str">
        <f t="shared" si="29"/>
        <v>cl3-7</v>
      </c>
      <c r="K526" s="85">
        <f>IF(E526="ina",0,VLOOKUP(J526,Densities!$N$3:$V$29,9,0))</f>
        <v>0.2082</v>
      </c>
      <c r="L526" s="85">
        <f>VLOOKUP(J526,productionTab!$A$2:$H$55,8,0)</f>
        <v>370.61699999999996</v>
      </c>
      <c r="M526" s="85">
        <f>Table1[[#This Row],[Productivity]]*Table1[[#This Row],[Area]]</f>
        <v>248199.90826457556</v>
      </c>
      <c r="N526" s="62">
        <f t="shared" si="30"/>
        <v>51675.220900684624</v>
      </c>
    </row>
    <row r="527" spans="1:14" x14ac:dyDescent="0.25">
      <c r="A527">
        <v>4400</v>
      </c>
      <c r="B527">
        <v>199</v>
      </c>
      <c r="C527">
        <v>10</v>
      </c>
      <c r="D527">
        <v>6</v>
      </c>
      <c r="E527" t="s">
        <v>92</v>
      </c>
      <c r="F527">
        <v>614</v>
      </c>
      <c r="G527">
        <v>17</v>
      </c>
      <c r="H527">
        <v>7</v>
      </c>
      <c r="I527">
        <v>218.15517317760899</v>
      </c>
      <c r="J527" t="str">
        <f t="shared" si="29"/>
        <v>cl2-7</v>
      </c>
      <c r="K527" s="85">
        <f>IF(E527="ina",0,VLOOKUP(J527,Densities!$N$3:$V$29,9,0))</f>
        <v>0.2661</v>
      </c>
      <c r="L527" s="85">
        <f>VLOOKUP(J527,productionTab!$A$2:$H$55,8,0)</f>
        <v>337.05049999999994</v>
      </c>
      <c r="M527" s="85">
        <f>Table1[[#This Row],[Productivity]]*Table1[[#This Row],[Area]]</f>
        <v>73529.310197099679</v>
      </c>
      <c r="N527" s="62">
        <f t="shared" si="30"/>
        <v>19566.149443448227</v>
      </c>
    </row>
    <row r="528" spans="1:14" x14ac:dyDescent="0.25">
      <c r="A528">
        <v>4400</v>
      </c>
      <c r="B528">
        <v>2</v>
      </c>
      <c r="C528">
        <v>0</v>
      </c>
      <c r="D528">
        <v>2</v>
      </c>
      <c r="E528" t="s">
        <v>90</v>
      </c>
      <c r="F528">
        <v>22</v>
      </c>
      <c r="G528">
        <v>4</v>
      </c>
      <c r="H528">
        <v>6</v>
      </c>
      <c r="I528">
        <v>4.0900103972806697E-14</v>
      </c>
      <c r="J528" t="str">
        <f t="shared" si="29"/>
        <v>cl1-6</v>
      </c>
      <c r="K528" s="85">
        <f>IF(E528="ina",0,VLOOKUP(J528,Densities!$N$3:$V$29,9,0))</f>
        <v>0.31240000000000001</v>
      </c>
      <c r="L528" s="85">
        <f>VLOOKUP(J528,productionTab!$A$2:$H$55,8,0)</f>
        <v>269.08449999999999</v>
      </c>
      <c r="M528" s="85">
        <f>Table1[[#This Row],[Productivity]]*Table1[[#This Row],[Area]]</f>
        <v>1.1005584027470703E-11</v>
      </c>
      <c r="N528" s="62">
        <f t="shared" si="30"/>
        <v>3.4381444501818479E-12</v>
      </c>
    </row>
    <row r="529" spans="1:14" x14ac:dyDescent="0.25">
      <c r="A529">
        <v>4400</v>
      </c>
      <c r="B529">
        <v>2</v>
      </c>
      <c r="C529">
        <v>0</v>
      </c>
      <c r="D529">
        <v>2</v>
      </c>
      <c r="E529" t="s">
        <v>90</v>
      </c>
      <c r="F529">
        <v>22</v>
      </c>
      <c r="G529">
        <v>5</v>
      </c>
      <c r="H529">
        <v>7</v>
      </c>
      <c r="I529">
        <v>222.51938408965</v>
      </c>
      <c r="J529" t="str">
        <f t="shared" si="29"/>
        <v>cl1-7</v>
      </c>
      <c r="K529" s="85">
        <f>IF(E529="ina",0,VLOOKUP(J529,Densities!$N$3:$V$29,9,0))</f>
        <v>0.32220000000000004</v>
      </c>
      <c r="L529" s="85">
        <f>VLOOKUP(J529,productionTab!$A$2:$H$55,8,0)</f>
        <v>299.48050000000001</v>
      </c>
      <c r="M529" s="85">
        <f>Table1[[#This Row],[Productivity]]*Table1[[#This Row],[Area]]</f>
        <v>66640.216406860432</v>
      </c>
      <c r="N529" s="62">
        <f t="shared" si="30"/>
        <v>21471.477726290435</v>
      </c>
    </row>
    <row r="530" spans="1:14" x14ac:dyDescent="0.25">
      <c r="A530">
        <v>4400</v>
      </c>
      <c r="B530">
        <v>2</v>
      </c>
      <c r="C530">
        <v>0</v>
      </c>
      <c r="D530">
        <v>2</v>
      </c>
      <c r="E530" t="s">
        <v>92</v>
      </c>
      <c r="F530">
        <v>23</v>
      </c>
      <c r="G530">
        <v>4</v>
      </c>
      <c r="H530">
        <v>6</v>
      </c>
      <c r="I530">
        <v>3.24298265332189</v>
      </c>
      <c r="J530" t="str">
        <f t="shared" si="29"/>
        <v>cl2-6</v>
      </c>
      <c r="K530" s="85">
        <f>IF(E530="ina",0,VLOOKUP(J530,Densities!$N$3:$V$29,9,0))</f>
        <v>0.25569999999999998</v>
      </c>
      <c r="L530" s="85">
        <f>VLOOKUP(J530,productionTab!$A$2:$H$55,8,0)</f>
        <v>308.142</v>
      </c>
      <c r="M530" s="85">
        <f>Table1[[#This Row],[Productivity]]*Table1[[#This Row],[Area]]</f>
        <v>999.29916075991378</v>
      </c>
      <c r="N530" s="62">
        <f t="shared" si="30"/>
        <v>255.52079540630996</v>
      </c>
    </row>
    <row r="531" spans="1:14" x14ac:dyDescent="0.25">
      <c r="A531">
        <v>4400</v>
      </c>
      <c r="B531">
        <v>2</v>
      </c>
      <c r="C531">
        <v>0</v>
      </c>
      <c r="D531">
        <v>2</v>
      </c>
      <c r="E531" t="s">
        <v>92</v>
      </c>
      <c r="F531">
        <v>23</v>
      </c>
      <c r="G531">
        <v>5</v>
      </c>
      <c r="H531">
        <v>7</v>
      </c>
      <c r="I531">
        <v>550.96980840783601</v>
      </c>
      <c r="J531" t="str">
        <f t="shared" si="29"/>
        <v>cl2-7</v>
      </c>
      <c r="K531" s="85">
        <f>IF(E531="ina",0,VLOOKUP(J531,Densities!$N$3:$V$29,9,0))</f>
        <v>0.2661</v>
      </c>
      <c r="L531" s="85">
        <f>VLOOKUP(J531,productionTab!$A$2:$H$55,8,0)</f>
        <v>337.05049999999994</v>
      </c>
      <c r="M531" s="85">
        <f>Table1[[#This Row],[Productivity]]*Table1[[#This Row],[Area]]</f>
        <v>185704.64940876531</v>
      </c>
      <c r="N531" s="62">
        <f t="shared" si="30"/>
        <v>49416.007207672446</v>
      </c>
    </row>
    <row r="532" spans="1:14" x14ac:dyDescent="0.25">
      <c r="A532">
        <v>4400</v>
      </c>
      <c r="B532">
        <v>2</v>
      </c>
      <c r="C532">
        <v>0</v>
      </c>
      <c r="D532">
        <v>2</v>
      </c>
      <c r="E532" t="s">
        <v>93</v>
      </c>
      <c r="F532">
        <v>24</v>
      </c>
      <c r="G532">
        <v>5</v>
      </c>
      <c r="H532">
        <v>7</v>
      </c>
      <c r="I532">
        <v>19.7151549289364</v>
      </c>
      <c r="J532" t="str">
        <f t="shared" si="29"/>
        <v>cl3-7</v>
      </c>
      <c r="K532" s="85">
        <f>IF(E532="ina",0,VLOOKUP(J532,Densities!$N$3:$V$29,9,0))</f>
        <v>0.2082</v>
      </c>
      <c r="L532" s="85">
        <f>VLOOKUP(J532,productionTab!$A$2:$H$55,8,0)</f>
        <v>370.61699999999996</v>
      </c>
      <c r="M532" s="85">
        <f>Table1[[#This Row],[Productivity]]*Table1[[#This Row],[Area]]</f>
        <v>7306.7715742976206</v>
      </c>
      <c r="N532" s="62">
        <f t="shared" si="30"/>
        <v>1521.2698417687645</v>
      </c>
    </row>
    <row r="533" spans="1:14" x14ac:dyDescent="0.25">
      <c r="A533">
        <v>4400</v>
      </c>
      <c r="B533">
        <v>2</v>
      </c>
      <c r="C533">
        <v>0</v>
      </c>
      <c r="D533">
        <v>2</v>
      </c>
      <c r="E533" t="s">
        <v>93</v>
      </c>
      <c r="F533">
        <v>24</v>
      </c>
      <c r="G533">
        <v>6</v>
      </c>
      <c r="H533">
        <v>8</v>
      </c>
      <c r="I533">
        <v>203.552669920358</v>
      </c>
      <c r="J533" t="str">
        <f t="shared" si="29"/>
        <v>cl3-8</v>
      </c>
      <c r="K533" s="85">
        <f>IF(E533="ina",0,VLOOKUP(J533,Densities!$N$3:$V$29,9,0))</f>
        <v>0.218</v>
      </c>
      <c r="L533" s="85">
        <f>VLOOKUP(J533,productionTab!$A$2:$H$55,8,0)</f>
        <v>386.66499999999996</v>
      </c>
      <c r="M533" s="85">
        <f>Table1[[#This Row],[Productivity]]*Table1[[#This Row],[Area]]</f>
        <v>78706.693114755224</v>
      </c>
      <c r="N533" s="62">
        <f t="shared" si="30"/>
        <v>17158.059099016638</v>
      </c>
    </row>
    <row r="534" spans="1:14" x14ac:dyDescent="0.25">
      <c r="A534">
        <v>4400</v>
      </c>
      <c r="B534">
        <v>20</v>
      </c>
      <c r="C534">
        <v>6</v>
      </c>
      <c r="D534">
        <v>7</v>
      </c>
      <c r="E534" t="s">
        <v>90</v>
      </c>
      <c r="F534">
        <v>76</v>
      </c>
      <c r="G534">
        <v>12</v>
      </c>
      <c r="H534">
        <v>6</v>
      </c>
      <c r="I534">
        <v>486.91038513655701</v>
      </c>
      <c r="J534" t="str">
        <f t="shared" si="29"/>
        <v>cl1-6</v>
      </c>
      <c r="K534" s="85">
        <f>IF(E534="ina",0,VLOOKUP(J534,Densities!$N$3:$V$29,9,0))</f>
        <v>0.31240000000000001</v>
      </c>
      <c r="L534" s="85">
        <f>VLOOKUP(J534,productionTab!$A$2:$H$55,8,0)</f>
        <v>269.08449999999999</v>
      </c>
      <c r="M534" s="85">
        <f>Table1[[#This Row],[Productivity]]*Table1[[#This Row],[Area]]</f>
        <v>131020.03752927788</v>
      </c>
      <c r="N534" s="62">
        <f t="shared" si="30"/>
        <v>40930.659724146411</v>
      </c>
    </row>
    <row r="535" spans="1:14" x14ac:dyDescent="0.25">
      <c r="A535">
        <v>4400</v>
      </c>
      <c r="B535">
        <v>203</v>
      </c>
      <c r="C535">
        <v>10</v>
      </c>
      <c r="D535">
        <v>6</v>
      </c>
      <c r="E535" t="s">
        <v>93</v>
      </c>
      <c r="F535">
        <v>627</v>
      </c>
      <c r="G535">
        <v>17</v>
      </c>
      <c r="H535">
        <v>7</v>
      </c>
      <c r="I535">
        <v>112.846370864333</v>
      </c>
      <c r="J535" t="str">
        <f t="shared" si="29"/>
        <v>cl3-7</v>
      </c>
      <c r="K535" s="85">
        <f>IF(E535="ina",0,VLOOKUP(J535,Densities!$N$3:$V$29,9,0))</f>
        <v>0.2082</v>
      </c>
      <c r="L535" s="85">
        <f>VLOOKUP(J535,productionTab!$A$2:$H$55,8,0)</f>
        <v>370.61699999999996</v>
      </c>
      <c r="M535" s="85">
        <f>Table1[[#This Row],[Productivity]]*Table1[[#This Row],[Area]]</f>
        <v>41822.783430626499</v>
      </c>
      <c r="N535" s="62">
        <f t="shared" si="30"/>
        <v>8707.5035102564361</v>
      </c>
    </row>
    <row r="536" spans="1:14" x14ac:dyDescent="0.25">
      <c r="A536">
        <v>4400</v>
      </c>
      <c r="B536">
        <v>203</v>
      </c>
      <c r="C536">
        <v>9</v>
      </c>
      <c r="D536">
        <v>6</v>
      </c>
      <c r="E536" t="s">
        <v>90</v>
      </c>
      <c r="F536">
        <v>625</v>
      </c>
      <c r="G536">
        <v>15</v>
      </c>
      <c r="H536">
        <v>6</v>
      </c>
      <c r="I536">
        <v>142.40047718789</v>
      </c>
      <c r="J536" t="str">
        <f t="shared" si="29"/>
        <v>cl1-6</v>
      </c>
      <c r="K536" s="85">
        <f>IF(E536="ina",0,VLOOKUP(J536,Densities!$N$3:$V$29,9,0))</f>
        <v>0.31240000000000001</v>
      </c>
      <c r="L536" s="85">
        <f>VLOOKUP(J536,productionTab!$A$2:$H$55,8,0)</f>
        <v>269.08449999999999</v>
      </c>
      <c r="M536" s="85">
        <f>Table1[[#This Row],[Productivity]]*Table1[[#This Row],[Area]]</f>
        <v>38317.761203864786</v>
      </c>
      <c r="N536" s="62">
        <f t="shared" si="30"/>
        <v>11970.468600087359</v>
      </c>
    </row>
    <row r="537" spans="1:14" x14ac:dyDescent="0.25">
      <c r="A537">
        <v>4400</v>
      </c>
      <c r="B537">
        <v>206</v>
      </c>
      <c r="C537">
        <v>10</v>
      </c>
      <c r="D537">
        <v>6</v>
      </c>
      <c r="E537" t="s">
        <v>93</v>
      </c>
      <c r="F537">
        <v>636</v>
      </c>
      <c r="G537">
        <v>17</v>
      </c>
      <c r="H537">
        <v>7</v>
      </c>
      <c r="I537">
        <v>88.763221119772098</v>
      </c>
      <c r="J537" t="str">
        <f t="shared" si="29"/>
        <v>cl3-7</v>
      </c>
      <c r="K537" s="85">
        <f>IF(E537="ina",0,VLOOKUP(J537,Densities!$N$3:$V$29,9,0))</f>
        <v>0.2082</v>
      </c>
      <c r="L537" s="85">
        <f>VLOOKUP(J537,productionTab!$A$2:$H$55,8,0)</f>
        <v>370.61699999999996</v>
      </c>
      <c r="M537" s="85">
        <f>Table1[[#This Row],[Productivity]]*Table1[[#This Row],[Area]]</f>
        <v>32897.158721746571</v>
      </c>
      <c r="N537" s="62">
        <f t="shared" si="30"/>
        <v>6849.1884458676359</v>
      </c>
    </row>
    <row r="538" spans="1:14" x14ac:dyDescent="0.25">
      <c r="A538">
        <v>4400</v>
      </c>
      <c r="B538">
        <v>206</v>
      </c>
      <c r="C538">
        <v>9</v>
      </c>
      <c r="D538">
        <v>6</v>
      </c>
      <c r="E538" t="s">
        <v>90</v>
      </c>
      <c r="F538">
        <v>634</v>
      </c>
      <c r="G538">
        <v>15</v>
      </c>
      <c r="H538">
        <v>6</v>
      </c>
      <c r="I538">
        <v>753.37377821291795</v>
      </c>
      <c r="J538" t="str">
        <f t="shared" si="29"/>
        <v>cl1-6</v>
      </c>
      <c r="K538" s="85">
        <f>IF(E538="ina",0,VLOOKUP(J538,Densities!$N$3:$V$29,9,0))</f>
        <v>0.31240000000000001</v>
      </c>
      <c r="L538" s="85">
        <f>VLOOKUP(J538,productionTab!$A$2:$H$55,8,0)</f>
        <v>269.08449999999999</v>
      </c>
      <c r="M538" s="85">
        <f>Table1[[#This Row],[Productivity]]*Table1[[#This Row],[Area]]</f>
        <v>202721.20642353391</v>
      </c>
      <c r="N538" s="62">
        <f t="shared" si="30"/>
        <v>63330.104886711997</v>
      </c>
    </row>
    <row r="539" spans="1:14" x14ac:dyDescent="0.25">
      <c r="A539">
        <v>4400</v>
      </c>
      <c r="B539">
        <v>207</v>
      </c>
      <c r="C539">
        <v>9</v>
      </c>
      <c r="D539">
        <v>6</v>
      </c>
      <c r="E539" t="s">
        <v>93</v>
      </c>
      <c r="F539">
        <v>639</v>
      </c>
      <c r="G539">
        <v>16</v>
      </c>
      <c r="H539">
        <v>7</v>
      </c>
      <c r="I539">
        <v>584.46097943747895</v>
      </c>
      <c r="J539" t="str">
        <f t="shared" si="29"/>
        <v>cl3-7</v>
      </c>
      <c r="K539" s="85">
        <f>IF(E539="ina",0,VLOOKUP(J539,Densities!$N$3:$V$29,9,0))</f>
        <v>0.2082</v>
      </c>
      <c r="L539" s="85">
        <f>VLOOKUP(J539,productionTab!$A$2:$H$55,8,0)</f>
        <v>370.61699999999996</v>
      </c>
      <c r="M539" s="85">
        <f>Table1[[#This Row],[Productivity]]*Table1[[#This Row],[Area]]</f>
        <v>216611.17481618011</v>
      </c>
      <c r="N539" s="62">
        <f t="shared" si="30"/>
        <v>45098.446596728696</v>
      </c>
    </row>
    <row r="540" spans="1:14" x14ac:dyDescent="0.25">
      <c r="A540">
        <v>4400</v>
      </c>
      <c r="B540">
        <v>208</v>
      </c>
      <c r="C540">
        <v>8</v>
      </c>
      <c r="D540">
        <v>6</v>
      </c>
      <c r="E540" t="s">
        <v>90</v>
      </c>
      <c r="F540">
        <v>640</v>
      </c>
      <c r="G540">
        <v>15</v>
      </c>
      <c r="H540">
        <v>7</v>
      </c>
      <c r="I540">
        <v>152.47169041779401</v>
      </c>
      <c r="J540" t="str">
        <f t="shared" si="29"/>
        <v>cl1-7</v>
      </c>
      <c r="K540" s="85">
        <f>IF(E540="ina",0,VLOOKUP(J540,Densities!$N$3:$V$29,9,0))</f>
        <v>0.32220000000000004</v>
      </c>
      <c r="L540" s="85">
        <f>VLOOKUP(J540,productionTab!$A$2:$H$55,8,0)</f>
        <v>299.48050000000001</v>
      </c>
      <c r="M540" s="85">
        <f>Table1[[#This Row],[Productivity]]*Table1[[#This Row],[Area]]</f>
        <v>45662.298082166162</v>
      </c>
      <c r="N540" s="62">
        <f t="shared" si="30"/>
        <v>14712.392442073939</v>
      </c>
    </row>
    <row r="541" spans="1:14" x14ac:dyDescent="0.25">
      <c r="A541">
        <v>4400</v>
      </c>
      <c r="B541">
        <v>213</v>
      </c>
      <c r="C541">
        <v>8</v>
      </c>
      <c r="D541">
        <v>6</v>
      </c>
      <c r="E541" t="s">
        <v>90</v>
      </c>
      <c r="F541">
        <v>655</v>
      </c>
      <c r="G541">
        <v>14</v>
      </c>
      <c r="H541">
        <v>6</v>
      </c>
      <c r="I541">
        <v>199.706405585601</v>
      </c>
      <c r="J541" t="str">
        <f t="shared" si="29"/>
        <v>cl1-6</v>
      </c>
      <c r="K541" s="85">
        <f>IF(E541="ina",0,VLOOKUP(J541,Densities!$N$3:$V$29,9,0))</f>
        <v>0.31240000000000001</v>
      </c>
      <c r="L541" s="85">
        <f>VLOOKUP(J541,productionTab!$A$2:$H$55,8,0)</f>
        <v>269.08449999999999</v>
      </c>
      <c r="M541" s="85">
        <f>Table1[[#This Row],[Productivity]]*Table1[[#This Row],[Area]]</f>
        <v>53737.898293798651</v>
      </c>
      <c r="N541" s="62">
        <f t="shared" si="30"/>
        <v>16787.719426982698</v>
      </c>
    </row>
    <row r="542" spans="1:14" x14ac:dyDescent="0.25">
      <c r="A542">
        <v>4400</v>
      </c>
      <c r="B542">
        <v>215</v>
      </c>
      <c r="C542">
        <v>8</v>
      </c>
      <c r="D542">
        <v>6</v>
      </c>
      <c r="E542" t="s">
        <v>90</v>
      </c>
      <c r="F542">
        <v>661</v>
      </c>
      <c r="G542">
        <v>15</v>
      </c>
      <c r="H542">
        <v>7</v>
      </c>
      <c r="I542">
        <v>254.687312779352</v>
      </c>
      <c r="J542" t="str">
        <f t="shared" si="29"/>
        <v>cl1-7</v>
      </c>
      <c r="K542" s="85">
        <f>IF(E542="ina",0,VLOOKUP(J542,Densities!$N$3:$V$29,9,0))</f>
        <v>0.32220000000000004</v>
      </c>
      <c r="L542" s="85">
        <f>VLOOKUP(J542,productionTab!$A$2:$H$55,8,0)</f>
        <v>299.48050000000001</v>
      </c>
      <c r="M542" s="85">
        <f>Table1[[#This Row],[Productivity]]*Table1[[#This Row],[Area]]</f>
        <v>76273.883774816728</v>
      </c>
      <c r="N542" s="62">
        <f t="shared" si="30"/>
        <v>24575.445352245955</v>
      </c>
    </row>
    <row r="543" spans="1:14" x14ac:dyDescent="0.25">
      <c r="A543">
        <v>4400</v>
      </c>
      <c r="B543">
        <v>215</v>
      </c>
      <c r="C543">
        <v>8</v>
      </c>
      <c r="D543">
        <v>6</v>
      </c>
      <c r="E543" t="s">
        <v>93</v>
      </c>
      <c r="F543">
        <v>663</v>
      </c>
      <c r="G543">
        <v>14</v>
      </c>
      <c r="H543">
        <v>6</v>
      </c>
      <c r="I543">
        <v>543.73350295334603</v>
      </c>
      <c r="J543" t="str">
        <f t="shared" si="29"/>
        <v>cl3-6</v>
      </c>
      <c r="K543" s="85">
        <f>IF(E543="ina",0,VLOOKUP(J543,Densities!$N$3:$V$29,9,0))</f>
        <v>0.19720000000000001</v>
      </c>
      <c r="L543" s="85">
        <f>VLOOKUP(J543,productionTab!$A$2:$H$55,8,0)</f>
        <v>338.52099999999996</v>
      </c>
      <c r="M543" s="85">
        <f>Table1[[#This Row],[Productivity]]*Table1[[#This Row],[Area]]</f>
        <v>184065.20915326962</v>
      </c>
      <c r="N543" s="62">
        <f t="shared" si="30"/>
        <v>36297.65924502477</v>
      </c>
    </row>
    <row r="544" spans="1:14" x14ac:dyDescent="0.25">
      <c r="A544">
        <v>4400</v>
      </c>
      <c r="B544">
        <v>216</v>
      </c>
      <c r="C544">
        <v>8</v>
      </c>
      <c r="D544">
        <v>6</v>
      </c>
      <c r="E544" t="s">
        <v>90</v>
      </c>
      <c r="F544">
        <v>664</v>
      </c>
      <c r="G544">
        <v>15</v>
      </c>
      <c r="H544">
        <v>7</v>
      </c>
      <c r="I544">
        <v>649.40108826410801</v>
      </c>
      <c r="J544" t="str">
        <f t="shared" si="29"/>
        <v>cl1-7</v>
      </c>
      <c r="K544" s="85">
        <f>IF(E544="ina",0,VLOOKUP(J544,Densities!$N$3:$V$29,9,0))</f>
        <v>0.32220000000000004</v>
      </c>
      <c r="L544" s="85">
        <f>VLOOKUP(J544,productionTab!$A$2:$H$55,8,0)</f>
        <v>299.48050000000001</v>
      </c>
      <c r="M544" s="85">
        <f>Table1[[#This Row],[Productivity]]*Table1[[#This Row],[Area]]</f>
        <v>194482.96261387921</v>
      </c>
      <c r="N544" s="62">
        <f t="shared" si="30"/>
        <v>62662.410554191891</v>
      </c>
    </row>
    <row r="545" spans="1:14" x14ac:dyDescent="0.25">
      <c r="A545">
        <v>4400</v>
      </c>
      <c r="B545">
        <v>217</v>
      </c>
      <c r="C545">
        <v>8</v>
      </c>
      <c r="D545">
        <v>6</v>
      </c>
      <c r="E545" t="s">
        <v>90</v>
      </c>
      <c r="F545">
        <v>667</v>
      </c>
      <c r="G545">
        <v>15</v>
      </c>
      <c r="H545">
        <v>7</v>
      </c>
      <c r="I545">
        <v>1.1380286103191801E-10</v>
      </c>
      <c r="J545" t="str">
        <f t="shared" si="29"/>
        <v>cl1-7</v>
      </c>
      <c r="K545" s="85">
        <f>IF(E545="ina",0,VLOOKUP(J545,Densities!$N$3:$V$29,9,0))</f>
        <v>0.32220000000000004</v>
      </c>
      <c r="L545" s="85">
        <f>VLOOKUP(J545,productionTab!$A$2:$H$55,8,0)</f>
        <v>299.48050000000001</v>
      </c>
      <c r="M545" s="85">
        <f>Table1[[#This Row],[Productivity]]*Table1[[#This Row],[Area]]</f>
        <v>3.4081737723269323E-8</v>
      </c>
      <c r="N545" s="62">
        <f t="shared" si="30"/>
        <v>1.0981135894437377E-8</v>
      </c>
    </row>
    <row r="546" spans="1:14" x14ac:dyDescent="0.25">
      <c r="A546">
        <v>4400</v>
      </c>
      <c r="B546">
        <v>22</v>
      </c>
      <c r="C546">
        <v>4</v>
      </c>
      <c r="D546">
        <v>6</v>
      </c>
      <c r="E546" t="s">
        <v>92</v>
      </c>
      <c r="F546">
        <v>83</v>
      </c>
      <c r="G546">
        <v>10</v>
      </c>
      <c r="H546">
        <v>6</v>
      </c>
      <c r="I546">
        <v>4.0900103972806697E-14</v>
      </c>
      <c r="J546" t="str">
        <f t="shared" si="29"/>
        <v>cl2-6</v>
      </c>
      <c r="K546" s="85">
        <f>IF(E546="ina",0,VLOOKUP(J546,Densities!$N$3:$V$29,9,0))</f>
        <v>0.25569999999999998</v>
      </c>
      <c r="L546" s="85">
        <f>VLOOKUP(J546,productionTab!$A$2:$H$55,8,0)</f>
        <v>308.142</v>
      </c>
      <c r="M546" s="85">
        <f>Table1[[#This Row],[Productivity]]*Table1[[#This Row],[Area]]</f>
        <v>1.2603039838388601E-11</v>
      </c>
      <c r="N546" s="62">
        <f t="shared" si="30"/>
        <v>3.222597286675965E-12</v>
      </c>
    </row>
    <row r="547" spans="1:14" x14ac:dyDescent="0.25">
      <c r="A547">
        <v>4400</v>
      </c>
      <c r="B547">
        <v>22</v>
      </c>
      <c r="C547">
        <v>5</v>
      </c>
      <c r="D547">
        <v>7</v>
      </c>
      <c r="E547" t="s">
        <v>93</v>
      </c>
      <c r="F547">
        <v>84</v>
      </c>
      <c r="G547">
        <v>12</v>
      </c>
      <c r="H547">
        <v>7</v>
      </c>
      <c r="I547">
        <v>222.51938408965</v>
      </c>
      <c r="J547" t="str">
        <f t="shared" si="29"/>
        <v>cl3-7</v>
      </c>
      <c r="K547" s="85">
        <f>IF(E547="ina",0,VLOOKUP(J547,Densities!$N$3:$V$29,9,0))</f>
        <v>0.2082</v>
      </c>
      <c r="L547" s="85">
        <f>VLOOKUP(J547,productionTab!$A$2:$H$55,8,0)</f>
        <v>370.61699999999996</v>
      </c>
      <c r="M547" s="85">
        <f>Table1[[#This Row],[Productivity]]*Table1[[#This Row],[Area]]</f>
        <v>82469.466573153812</v>
      </c>
      <c r="N547" s="62">
        <f t="shared" si="30"/>
        <v>17170.142940530623</v>
      </c>
    </row>
    <row r="548" spans="1:14" x14ac:dyDescent="0.25">
      <c r="A548">
        <v>4400</v>
      </c>
      <c r="B548">
        <v>224</v>
      </c>
      <c r="C548">
        <v>7</v>
      </c>
      <c r="D548">
        <v>6</v>
      </c>
      <c r="E548" t="s">
        <v>90</v>
      </c>
      <c r="F548">
        <v>688</v>
      </c>
      <c r="G548">
        <v>13</v>
      </c>
      <c r="H548">
        <v>6</v>
      </c>
      <c r="I548">
        <v>871.634388295348</v>
      </c>
      <c r="J548" t="str">
        <f t="shared" si="29"/>
        <v>cl1-6</v>
      </c>
      <c r="K548" s="85">
        <f>IF(E548="ina",0,VLOOKUP(J548,Densities!$N$3:$V$29,9,0))</f>
        <v>0.31240000000000001</v>
      </c>
      <c r="L548" s="85">
        <f>VLOOKUP(J548,productionTab!$A$2:$H$55,8,0)</f>
        <v>269.08449999999999</v>
      </c>
      <c r="M548" s="85">
        <f>Table1[[#This Row],[Productivity]]*Table1[[#This Row],[Area]]</f>
        <v>234543.30355725955</v>
      </c>
      <c r="N548" s="62">
        <f t="shared" si="30"/>
        <v>73271.328031287892</v>
      </c>
    </row>
    <row r="549" spans="1:14" x14ac:dyDescent="0.25">
      <c r="A549">
        <v>4400</v>
      </c>
      <c r="B549">
        <v>224</v>
      </c>
      <c r="C549">
        <v>7</v>
      </c>
      <c r="D549">
        <v>6</v>
      </c>
      <c r="E549" t="s">
        <v>93</v>
      </c>
      <c r="F549">
        <v>690</v>
      </c>
      <c r="G549">
        <v>13</v>
      </c>
      <c r="H549">
        <v>6</v>
      </c>
      <c r="I549">
        <v>28.3656117046562</v>
      </c>
      <c r="J549" t="str">
        <f t="shared" si="29"/>
        <v>cl3-6</v>
      </c>
      <c r="K549" s="85">
        <f>IF(E549="ina",0,VLOOKUP(J549,Densities!$N$3:$V$29,9,0))</f>
        <v>0.19720000000000001</v>
      </c>
      <c r="L549" s="85">
        <f>VLOOKUP(J549,productionTab!$A$2:$H$55,8,0)</f>
        <v>338.52099999999996</v>
      </c>
      <c r="M549" s="85">
        <f>Table1[[#This Row],[Productivity]]*Table1[[#This Row],[Area]]</f>
        <v>9602.3552398719203</v>
      </c>
      <c r="N549" s="62">
        <f t="shared" si="30"/>
        <v>1893.5844533027428</v>
      </c>
    </row>
    <row r="550" spans="1:14" x14ac:dyDescent="0.25">
      <c r="A550">
        <v>4400</v>
      </c>
      <c r="B550">
        <v>227</v>
      </c>
      <c r="C550">
        <v>7</v>
      </c>
      <c r="D550">
        <v>6</v>
      </c>
      <c r="E550" t="s">
        <v>90</v>
      </c>
      <c r="F550">
        <v>697</v>
      </c>
      <c r="G550">
        <v>13</v>
      </c>
      <c r="H550">
        <v>6</v>
      </c>
      <c r="I550">
        <v>105.002382816138</v>
      </c>
      <c r="J550" t="str">
        <f t="shared" si="29"/>
        <v>cl1-6</v>
      </c>
      <c r="K550" s="85">
        <f>IF(E550="ina",0,VLOOKUP(J550,Densities!$N$3:$V$29,9,0))</f>
        <v>0.31240000000000001</v>
      </c>
      <c r="L550" s="85">
        <f>VLOOKUP(J550,productionTab!$A$2:$H$55,8,0)</f>
        <v>269.08449999999999</v>
      </c>
      <c r="M550" s="85">
        <f>Table1[[#This Row],[Productivity]]*Table1[[#This Row],[Area]]</f>
        <v>28254.513678889085</v>
      </c>
      <c r="N550" s="62">
        <f t="shared" si="30"/>
        <v>8826.7100732849503</v>
      </c>
    </row>
    <row r="551" spans="1:14" x14ac:dyDescent="0.25">
      <c r="A551">
        <v>4400</v>
      </c>
      <c r="B551">
        <v>227</v>
      </c>
      <c r="C551">
        <v>8</v>
      </c>
      <c r="D551">
        <v>6</v>
      </c>
      <c r="E551" t="s">
        <v>93</v>
      </c>
      <c r="F551">
        <v>699</v>
      </c>
      <c r="G551">
        <v>14</v>
      </c>
      <c r="H551">
        <v>6</v>
      </c>
      <c r="I551">
        <v>331.47765841704</v>
      </c>
      <c r="J551" t="str">
        <f t="shared" si="29"/>
        <v>cl3-6</v>
      </c>
      <c r="K551" s="85">
        <f>IF(E551="ina",0,VLOOKUP(J551,Densities!$N$3:$V$29,9,0))</f>
        <v>0.19720000000000001</v>
      </c>
      <c r="L551" s="85">
        <f>VLOOKUP(J551,productionTab!$A$2:$H$55,8,0)</f>
        <v>338.52099999999996</v>
      </c>
      <c r="M551" s="85">
        <f>Table1[[#This Row],[Productivity]]*Table1[[#This Row],[Area]]</f>
        <v>112212.14840499479</v>
      </c>
      <c r="N551" s="62">
        <f t="shared" si="30"/>
        <v>22128.235665464974</v>
      </c>
    </row>
    <row r="552" spans="1:14" x14ac:dyDescent="0.25">
      <c r="A552">
        <v>4400</v>
      </c>
      <c r="B552">
        <v>23</v>
      </c>
      <c r="C552">
        <v>4</v>
      </c>
      <c r="D552">
        <v>6</v>
      </c>
      <c r="E552" t="s">
        <v>93</v>
      </c>
      <c r="F552">
        <v>87</v>
      </c>
      <c r="G552">
        <v>10</v>
      </c>
      <c r="H552">
        <v>6</v>
      </c>
      <c r="I552">
        <v>3.24298265332189</v>
      </c>
      <c r="J552" t="str">
        <f t="shared" si="29"/>
        <v>cl3-6</v>
      </c>
      <c r="K552" s="85">
        <f>IF(E552="ina",0,VLOOKUP(J552,Densities!$N$3:$V$29,9,0))</f>
        <v>0.19720000000000001</v>
      </c>
      <c r="L552" s="85">
        <f>VLOOKUP(J552,productionTab!$A$2:$H$55,8,0)</f>
        <v>338.52099999999996</v>
      </c>
      <c r="M552" s="85">
        <f>Table1[[#This Row],[Productivity]]*Table1[[#This Row],[Area]]</f>
        <v>1097.8177307851793</v>
      </c>
      <c r="N552" s="62">
        <f t="shared" si="30"/>
        <v>216.48965651083739</v>
      </c>
    </row>
    <row r="553" spans="1:14" x14ac:dyDescent="0.25">
      <c r="A553">
        <v>4400</v>
      </c>
      <c r="B553">
        <v>23</v>
      </c>
      <c r="C553">
        <v>5</v>
      </c>
      <c r="D553">
        <v>7</v>
      </c>
      <c r="E553" t="s">
        <v>92</v>
      </c>
      <c r="F553">
        <v>86</v>
      </c>
      <c r="G553">
        <v>11</v>
      </c>
      <c r="H553">
        <v>6</v>
      </c>
      <c r="I553">
        <v>550.96980840783601</v>
      </c>
      <c r="J553" t="str">
        <f t="shared" si="29"/>
        <v>cl2-6</v>
      </c>
      <c r="K553" s="85">
        <f>IF(E553="ina",0,VLOOKUP(J553,Densities!$N$3:$V$29,9,0))</f>
        <v>0.25569999999999998</v>
      </c>
      <c r="L553" s="85">
        <f>VLOOKUP(J553,productionTab!$A$2:$H$55,8,0)</f>
        <v>308.142</v>
      </c>
      <c r="M553" s="85">
        <f>Table1[[#This Row],[Productivity]]*Table1[[#This Row],[Area]]</f>
        <v>169776.93870240741</v>
      </c>
      <c r="N553" s="62">
        <f t="shared" si="30"/>
        <v>43411.963226205567</v>
      </c>
    </row>
    <row r="554" spans="1:14" x14ac:dyDescent="0.25">
      <c r="A554">
        <v>4400</v>
      </c>
      <c r="B554">
        <v>234</v>
      </c>
      <c r="C554">
        <v>7</v>
      </c>
      <c r="D554">
        <v>6</v>
      </c>
      <c r="E554" t="s">
        <v>93</v>
      </c>
      <c r="F554">
        <v>720</v>
      </c>
      <c r="G554">
        <v>13</v>
      </c>
      <c r="H554">
        <v>6</v>
      </c>
      <c r="I554">
        <v>363.51995876682201</v>
      </c>
      <c r="J554" t="str">
        <f t="shared" si="29"/>
        <v>cl3-6</v>
      </c>
      <c r="K554" s="85">
        <f>IF(E554="ina",0,VLOOKUP(J554,Densities!$N$3:$V$29,9,0))</f>
        <v>0.19720000000000001</v>
      </c>
      <c r="L554" s="85">
        <f>VLOOKUP(J554,productionTab!$A$2:$H$55,8,0)</f>
        <v>338.52099999999996</v>
      </c>
      <c r="M554" s="85">
        <f>Table1[[#This Row],[Productivity]]*Table1[[#This Row],[Area]]</f>
        <v>123059.13996170335</v>
      </c>
      <c r="N554" s="62">
        <f t="shared" si="30"/>
        <v>24267.2624004479</v>
      </c>
    </row>
    <row r="555" spans="1:14" x14ac:dyDescent="0.25">
      <c r="A555">
        <v>4400</v>
      </c>
      <c r="B555">
        <v>24</v>
      </c>
      <c r="C555">
        <v>5</v>
      </c>
      <c r="D555">
        <v>7</v>
      </c>
      <c r="E555" t="s">
        <v>90</v>
      </c>
      <c r="F555">
        <v>88</v>
      </c>
      <c r="G555">
        <v>11</v>
      </c>
      <c r="H555">
        <v>6</v>
      </c>
      <c r="I555">
        <v>19.7151549295351</v>
      </c>
      <c r="J555" t="str">
        <f t="shared" si="29"/>
        <v>cl1-6</v>
      </c>
      <c r="K555" s="85">
        <f>IF(E555="ina",0,VLOOKUP(J555,Densities!$N$3:$V$29,9,0))</f>
        <v>0.31240000000000001</v>
      </c>
      <c r="L555" s="85">
        <f>VLOOKUP(J555,productionTab!$A$2:$H$55,8,0)</f>
        <v>269.08449999999999</v>
      </c>
      <c r="M555" s="85">
        <f>Table1[[#This Row],[Productivity]]*Table1[[#This Row],[Area]]</f>
        <v>5305.0426066364871</v>
      </c>
      <c r="N555" s="62">
        <f t="shared" si="30"/>
        <v>1657.2953103132388</v>
      </c>
    </row>
    <row r="556" spans="1:14" x14ac:dyDescent="0.25">
      <c r="A556">
        <v>4400</v>
      </c>
      <c r="B556">
        <v>24</v>
      </c>
      <c r="C556">
        <v>6</v>
      </c>
      <c r="D556">
        <v>8</v>
      </c>
      <c r="E556" t="s">
        <v>93</v>
      </c>
      <c r="F556">
        <v>90</v>
      </c>
      <c r="G556">
        <v>12</v>
      </c>
      <c r="H556">
        <v>6</v>
      </c>
      <c r="I556">
        <v>203.552669920358</v>
      </c>
      <c r="J556" t="str">
        <f t="shared" si="29"/>
        <v>cl3-6</v>
      </c>
      <c r="K556" s="85">
        <f>IF(E556="ina",0,VLOOKUP(J556,Densities!$N$3:$V$29,9,0))</f>
        <v>0.19720000000000001</v>
      </c>
      <c r="L556" s="85">
        <f>VLOOKUP(J556,productionTab!$A$2:$H$55,8,0)</f>
        <v>338.52099999999996</v>
      </c>
      <c r="M556" s="85">
        <f>Table1[[#This Row],[Productivity]]*Table1[[#This Row],[Area]]</f>
        <v>68906.853374109502</v>
      </c>
      <c r="N556" s="62">
        <f t="shared" si="30"/>
        <v>13588.431485374394</v>
      </c>
    </row>
    <row r="557" spans="1:14" x14ac:dyDescent="0.25">
      <c r="A557">
        <v>4400</v>
      </c>
      <c r="B557">
        <v>26</v>
      </c>
      <c r="C557">
        <v>3</v>
      </c>
      <c r="D557">
        <v>6</v>
      </c>
      <c r="E557" t="s">
        <v>90</v>
      </c>
      <c r="F557">
        <v>94</v>
      </c>
      <c r="G557">
        <v>9</v>
      </c>
      <c r="H557">
        <v>6</v>
      </c>
      <c r="I557">
        <v>100.622209737346</v>
      </c>
      <c r="J557" t="str">
        <f t="shared" si="29"/>
        <v>cl1-6</v>
      </c>
      <c r="K557" s="85">
        <f>IF(E557="ina",0,VLOOKUP(J557,Densities!$N$3:$V$29,9,0))</f>
        <v>0.31240000000000001</v>
      </c>
      <c r="L557" s="85">
        <f>VLOOKUP(J557,productionTab!$A$2:$H$55,8,0)</f>
        <v>269.08449999999999</v>
      </c>
      <c r="M557" s="85">
        <f>Table1[[#This Row],[Productivity]]*Table1[[#This Row],[Area]]</f>
        <v>27075.876996068877</v>
      </c>
      <c r="N557" s="62">
        <f t="shared" si="30"/>
        <v>8458.5039735719183</v>
      </c>
    </row>
    <row r="558" spans="1:14" x14ac:dyDescent="0.25">
      <c r="A558">
        <v>4400</v>
      </c>
      <c r="B558">
        <v>26</v>
      </c>
      <c r="C558">
        <v>3</v>
      </c>
      <c r="D558">
        <v>6</v>
      </c>
      <c r="E558" t="s">
        <v>92</v>
      </c>
      <c r="F558">
        <v>95</v>
      </c>
      <c r="G558">
        <v>9</v>
      </c>
      <c r="H558">
        <v>6</v>
      </c>
      <c r="I558">
        <v>120.953416265618</v>
      </c>
      <c r="J558" t="str">
        <f t="shared" si="29"/>
        <v>cl2-6</v>
      </c>
      <c r="K558" s="85">
        <f>IF(E558="ina",0,VLOOKUP(J558,Densities!$N$3:$V$29,9,0))</f>
        <v>0.25569999999999998</v>
      </c>
      <c r="L558" s="85">
        <f>VLOOKUP(J558,productionTab!$A$2:$H$55,8,0)</f>
        <v>308.142</v>
      </c>
      <c r="M558" s="85">
        <f>Table1[[#This Row],[Productivity]]*Table1[[#This Row],[Area]]</f>
        <v>37270.827594920062</v>
      </c>
      <c r="N558" s="62">
        <f t="shared" si="30"/>
        <v>9530.1506160210592</v>
      </c>
    </row>
    <row r="559" spans="1:14" x14ac:dyDescent="0.25">
      <c r="A559">
        <v>4400</v>
      </c>
      <c r="B559">
        <v>26</v>
      </c>
      <c r="C559">
        <v>4</v>
      </c>
      <c r="D559">
        <v>7</v>
      </c>
      <c r="E559" t="s">
        <v>90</v>
      </c>
      <c r="F559">
        <v>94</v>
      </c>
      <c r="G559">
        <v>10</v>
      </c>
      <c r="H559">
        <v>6</v>
      </c>
      <c r="I559">
        <v>479.09294593787899</v>
      </c>
      <c r="J559" t="str">
        <f t="shared" si="29"/>
        <v>cl1-6</v>
      </c>
      <c r="K559" s="85">
        <f>IF(E559="ina",0,VLOOKUP(J559,Densities!$N$3:$V$29,9,0))</f>
        <v>0.31240000000000001</v>
      </c>
      <c r="L559" s="85">
        <f>VLOOKUP(J559,productionTab!$A$2:$H$55,8,0)</f>
        <v>269.08449999999999</v>
      </c>
      <c r="M559" s="85">
        <f>Table1[[#This Row],[Productivity]]*Table1[[#This Row],[Area]]</f>
        <v>128916.4858112212</v>
      </c>
      <c r="N559" s="62">
        <f t="shared" si="30"/>
        <v>40273.510167425506</v>
      </c>
    </row>
    <row r="560" spans="1:14" x14ac:dyDescent="0.25">
      <c r="A560">
        <v>4400</v>
      </c>
      <c r="B560">
        <v>26</v>
      </c>
      <c r="C560">
        <v>4</v>
      </c>
      <c r="D560">
        <v>7</v>
      </c>
      <c r="E560" t="s">
        <v>93</v>
      </c>
      <c r="F560">
        <v>96</v>
      </c>
      <c r="G560">
        <v>10</v>
      </c>
      <c r="H560">
        <v>6</v>
      </c>
      <c r="I560">
        <v>334.65644654505797</v>
      </c>
      <c r="J560" t="str">
        <f t="shared" si="29"/>
        <v>cl3-6</v>
      </c>
      <c r="K560" s="85">
        <f>IF(E560="ina",0,VLOOKUP(J560,Densities!$N$3:$V$29,9,0))</f>
        <v>0.19720000000000001</v>
      </c>
      <c r="L560" s="85">
        <f>VLOOKUP(J560,productionTab!$A$2:$H$55,8,0)</f>
        <v>338.52099999999996</v>
      </c>
      <c r="M560" s="85">
        <f>Table1[[#This Row],[Productivity]]*Table1[[#This Row],[Area]]</f>
        <v>113288.23494087956</v>
      </c>
      <c r="N560" s="62">
        <f t="shared" si="30"/>
        <v>22340.43993034145</v>
      </c>
    </row>
    <row r="561" spans="1:14" x14ac:dyDescent="0.25">
      <c r="A561">
        <v>4400</v>
      </c>
      <c r="B561">
        <v>27</v>
      </c>
      <c r="C561">
        <v>4</v>
      </c>
      <c r="D561">
        <v>7</v>
      </c>
      <c r="E561" t="s">
        <v>90</v>
      </c>
      <c r="F561">
        <v>97</v>
      </c>
      <c r="G561">
        <v>11</v>
      </c>
      <c r="H561">
        <v>7</v>
      </c>
      <c r="I561">
        <v>64.674981514099997</v>
      </c>
      <c r="J561" t="str">
        <f t="shared" si="29"/>
        <v>cl1-7</v>
      </c>
      <c r="K561" s="85">
        <f>IF(E561="ina",0,VLOOKUP(J561,Densities!$N$3:$V$29,9,0))</f>
        <v>0.32220000000000004</v>
      </c>
      <c r="L561" s="85">
        <f>VLOOKUP(J561,productionTab!$A$2:$H$55,8,0)</f>
        <v>299.48050000000001</v>
      </c>
      <c r="M561" s="85">
        <f>Table1[[#This Row],[Productivity]]*Table1[[#This Row],[Area]]</f>
        <v>19368.895801333423</v>
      </c>
      <c r="N561" s="62">
        <f t="shared" si="30"/>
        <v>6240.6582271896305</v>
      </c>
    </row>
    <row r="562" spans="1:14" x14ac:dyDescent="0.25">
      <c r="A562">
        <v>4400</v>
      </c>
      <c r="B562">
        <v>28</v>
      </c>
      <c r="C562">
        <v>2</v>
      </c>
      <c r="D562">
        <v>6</v>
      </c>
      <c r="E562" t="s">
        <v>90</v>
      </c>
      <c r="F562">
        <v>100</v>
      </c>
      <c r="G562">
        <v>9</v>
      </c>
      <c r="H562">
        <v>7</v>
      </c>
      <c r="I562">
        <v>270.39707067143797</v>
      </c>
      <c r="J562" t="str">
        <f t="shared" si="29"/>
        <v>cl1-7</v>
      </c>
      <c r="K562" s="85">
        <f>IF(E562="ina",0,VLOOKUP(J562,Densities!$N$3:$V$29,9,0))</f>
        <v>0.32220000000000004</v>
      </c>
      <c r="L562" s="85">
        <f>VLOOKUP(J562,productionTab!$A$2:$H$55,8,0)</f>
        <v>299.48050000000001</v>
      </c>
      <c r="M562" s="85">
        <f>Table1[[#This Row],[Productivity]]*Table1[[#This Row],[Area]]</f>
        <v>80978.649923217585</v>
      </c>
      <c r="N562" s="62">
        <f t="shared" si="30"/>
        <v>26091.32100526071</v>
      </c>
    </row>
    <row r="563" spans="1:14" x14ac:dyDescent="0.25">
      <c r="A563">
        <v>4400</v>
      </c>
      <c r="B563">
        <v>28</v>
      </c>
      <c r="C563">
        <v>3</v>
      </c>
      <c r="D563">
        <v>7</v>
      </c>
      <c r="E563" t="s">
        <v>90</v>
      </c>
      <c r="F563">
        <v>100</v>
      </c>
      <c r="G563">
        <v>9</v>
      </c>
      <c r="H563">
        <v>6</v>
      </c>
      <c r="I563">
        <v>2.07094937434571E-11</v>
      </c>
      <c r="J563" t="str">
        <f t="shared" si="29"/>
        <v>cl1-6</v>
      </c>
      <c r="K563" s="85">
        <f>IF(E563="ina",0,VLOOKUP(J563,Densities!$N$3:$V$29,9,0))</f>
        <v>0.31240000000000001</v>
      </c>
      <c r="L563" s="85">
        <f>VLOOKUP(J563,productionTab!$A$2:$H$55,8,0)</f>
        <v>269.08449999999999</v>
      </c>
      <c r="M563" s="85">
        <f>Table1[[#This Row],[Productivity]]*Table1[[#This Row],[Area]]</f>
        <v>5.5726037692112821E-9</v>
      </c>
      <c r="N563" s="62">
        <f t="shared" si="30"/>
        <v>1.7408814175016046E-9</v>
      </c>
    </row>
    <row r="564" spans="1:14" x14ac:dyDescent="0.25">
      <c r="A564">
        <v>4400</v>
      </c>
      <c r="B564">
        <v>28</v>
      </c>
      <c r="C564">
        <v>3</v>
      </c>
      <c r="D564">
        <v>7</v>
      </c>
      <c r="E564" t="s">
        <v>92</v>
      </c>
      <c r="F564">
        <v>101</v>
      </c>
      <c r="G564">
        <v>10</v>
      </c>
      <c r="H564">
        <v>7</v>
      </c>
      <c r="I564">
        <v>478.60264430835798</v>
      </c>
      <c r="J564" t="str">
        <f t="shared" ref="J564:J627" si="31">E564&amp;"-"&amp;H564</f>
        <v>cl2-7</v>
      </c>
      <c r="K564" s="85">
        <f>IF(E564="ina",0,VLOOKUP(J564,Densities!$N$3:$V$29,9,0))</f>
        <v>0.2661</v>
      </c>
      <c r="L564" s="85">
        <f>VLOOKUP(J564,productionTab!$A$2:$H$55,8,0)</f>
        <v>337.05049999999994</v>
      </c>
      <c r="M564" s="85">
        <f>Table1[[#This Row],[Productivity]]*Table1[[#This Row],[Area]]</f>
        <v>161313.2605654542</v>
      </c>
      <c r="N564" s="62">
        <f t="shared" ref="N564:N627" si="32">L564*K564*I564</f>
        <v>42925.45863646736</v>
      </c>
    </row>
    <row r="565" spans="1:14" x14ac:dyDescent="0.25">
      <c r="A565">
        <v>4400</v>
      </c>
      <c r="B565">
        <v>29</v>
      </c>
      <c r="C565">
        <v>3</v>
      </c>
      <c r="D565">
        <v>7</v>
      </c>
      <c r="E565" t="s">
        <v>90</v>
      </c>
      <c r="F565">
        <v>103</v>
      </c>
      <c r="G565">
        <v>9</v>
      </c>
      <c r="H565">
        <v>6</v>
      </c>
      <c r="I565">
        <v>251.00028502038299</v>
      </c>
      <c r="J565" t="str">
        <f t="shared" si="31"/>
        <v>cl1-6</v>
      </c>
      <c r="K565" s="85">
        <f>IF(E565="ina",0,VLOOKUP(J565,Densities!$N$3:$V$29,9,0))</f>
        <v>0.31240000000000001</v>
      </c>
      <c r="L565" s="85">
        <f>VLOOKUP(J565,productionTab!$A$2:$H$55,8,0)</f>
        <v>269.08449999999999</v>
      </c>
      <c r="M565" s="85">
        <f>Table1[[#This Row],[Productivity]]*Table1[[#This Row],[Area]]</f>
        <v>67540.286194567248</v>
      </c>
      <c r="N565" s="62">
        <f t="shared" si="32"/>
        <v>21099.585407182807</v>
      </c>
    </row>
    <row r="566" spans="1:14" x14ac:dyDescent="0.25">
      <c r="A566">
        <v>4400</v>
      </c>
      <c r="B566">
        <v>3</v>
      </c>
      <c r="C566">
        <v>0</v>
      </c>
      <c r="D566">
        <v>3</v>
      </c>
      <c r="E566" t="s">
        <v>92</v>
      </c>
      <c r="F566">
        <v>26</v>
      </c>
      <c r="G566">
        <v>3</v>
      </c>
      <c r="H566">
        <v>6</v>
      </c>
      <c r="I566">
        <v>221.57562600296299</v>
      </c>
      <c r="J566" t="str">
        <f t="shared" si="31"/>
        <v>cl2-6</v>
      </c>
      <c r="K566" s="85">
        <f>IF(E566="ina",0,VLOOKUP(J566,Densities!$N$3:$V$29,9,0))</f>
        <v>0.25569999999999998</v>
      </c>
      <c r="L566" s="85">
        <f>VLOOKUP(J566,productionTab!$A$2:$H$55,8,0)</f>
        <v>308.142</v>
      </c>
      <c r="M566" s="85">
        <f>Table1[[#This Row],[Productivity]]*Table1[[#This Row],[Area]]</f>
        <v>68276.756547805024</v>
      </c>
      <c r="N566" s="62">
        <f t="shared" si="32"/>
        <v>17458.366649273743</v>
      </c>
    </row>
    <row r="567" spans="1:14" x14ac:dyDescent="0.25">
      <c r="A567">
        <v>4400</v>
      </c>
      <c r="B567">
        <v>3</v>
      </c>
      <c r="C567">
        <v>0</v>
      </c>
      <c r="D567">
        <v>3</v>
      </c>
      <c r="E567" t="s">
        <v>92</v>
      </c>
      <c r="F567">
        <v>26</v>
      </c>
      <c r="G567">
        <v>4</v>
      </c>
      <c r="H567">
        <v>7</v>
      </c>
      <c r="I567">
        <v>813.74939248293697</v>
      </c>
      <c r="J567" t="str">
        <f t="shared" si="31"/>
        <v>cl2-7</v>
      </c>
      <c r="K567" s="85">
        <f>IF(E567="ina",0,VLOOKUP(J567,Densities!$N$3:$V$29,9,0))</f>
        <v>0.2661</v>
      </c>
      <c r="L567" s="85">
        <f>VLOOKUP(J567,productionTab!$A$2:$H$55,8,0)</f>
        <v>337.05049999999994</v>
      </c>
      <c r="M567" s="85">
        <f>Table1[[#This Row],[Productivity]]*Table1[[#This Row],[Area]]</f>
        <v>274274.6396110701</v>
      </c>
      <c r="N567" s="62">
        <f t="shared" si="32"/>
        <v>72984.481600505751</v>
      </c>
    </row>
    <row r="568" spans="1:14" x14ac:dyDescent="0.25">
      <c r="A568">
        <v>4400</v>
      </c>
      <c r="B568">
        <v>3</v>
      </c>
      <c r="C568">
        <v>0</v>
      </c>
      <c r="D568">
        <v>3</v>
      </c>
      <c r="E568" t="s">
        <v>93</v>
      </c>
      <c r="F568">
        <v>27</v>
      </c>
      <c r="G568">
        <v>4</v>
      </c>
      <c r="H568">
        <v>7</v>
      </c>
      <c r="I568">
        <v>64.674981514099997</v>
      </c>
      <c r="J568" t="str">
        <f t="shared" si="31"/>
        <v>cl3-7</v>
      </c>
      <c r="K568" s="85">
        <f>IF(E568="ina",0,VLOOKUP(J568,Densities!$N$3:$V$29,9,0))</f>
        <v>0.2082</v>
      </c>
      <c r="L568" s="85">
        <f>VLOOKUP(J568,productionTab!$A$2:$H$55,8,0)</f>
        <v>370.61699999999996</v>
      </c>
      <c r="M568" s="85">
        <f>Table1[[#This Row],[Productivity]]*Table1[[#This Row],[Area]]</f>
        <v>23969.647623811197</v>
      </c>
      <c r="N568" s="62">
        <f t="shared" si="32"/>
        <v>4990.4806352774913</v>
      </c>
    </row>
    <row r="569" spans="1:14" x14ac:dyDescent="0.25">
      <c r="A569">
        <v>4400</v>
      </c>
      <c r="B569">
        <v>32</v>
      </c>
      <c r="C569">
        <v>1</v>
      </c>
      <c r="D569">
        <v>6</v>
      </c>
      <c r="E569" t="s">
        <v>92</v>
      </c>
      <c r="F569">
        <v>113</v>
      </c>
      <c r="G569">
        <v>7</v>
      </c>
      <c r="H569">
        <v>6</v>
      </c>
      <c r="I569">
        <v>4.2873314725428999E-11</v>
      </c>
      <c r="J569" t="str">
        <f t="shared" si="31"/>
        <v>cl2-6</v>
      </c>
      <c r="K569" s="85">
        <f>IF(E569="ina",0,VLOOKUP(J569,Densities!$N$3:$V$29,9,0))</f>
        <v>0.25569999999999998</v>
      </c>
      <c r="L569" s="85">
        <f>VLOOKUP(J569,productionTab!$A$2:$H$55,8,0)</f>
        <v>308.142</v>
      </c>
      <c r="M569" s="85">
        <f>Table1[[#This Row],[Productivity]]*Table1[[#This Row],[Area]]</f>
        <v>1.3211068946123143E-8</v>
      </c>
      <c r="N569" s="62">
        <f t="shared" si="32"/>
        <v>3.3780703295236872E-9</v>
      </c>
    </row>
    <row r="570" spans="1:14" x14ac:dyDescent="0.25">
      <c r="A570">
        <v>4400</v>
      </c>
      <c r="B570">
        <v>32</v>
      </c>
      <c r="C570">
        <v>2</v>
      </c>
      <c r="D570">
        <v>7</v>
      </c>
      <c r="E570" t="s">
        <v>90</v>
      </c>
      <c r="F570">
        <v>112</v>
      </c>
      <c r="G570">
        <v>8</v>
      </c>
      <c r="H570">
        <v>6</v>
      </c>
      <c r="I570">
        <v>499.999999999983</v>
      </c>
      <c r="J570" t="str">
        <f t="shared" si="31"/>
        <v>cl1-6</v>
      </c>
      <c r="K570" s="85">
        <f>IF(E570="ina",0,VLOOKUP(J570,Densities!$N$3:$V$29,9,0))</f>
        <v>0.31240000000000001</v>
      </c>
      <c r="L570" s="85">
        <f>VLOOKUP(J570,productionTab!$A$2:$H$55,8,0)</f>
        <v>269.08449999999999</v>
      </c>
      <c r="M570" s="85">
        <f>Table1[[#This Row],[Productivity]]*Table1[[#This Row],[Area]]</f>
        <v>134542.24999999543</v>
      </c>
      <c r="N570" s="62">
        <f t="shared" si="32"/>
        <v>42030.998899998573</v>
      </c>
    </row>
    <row r="571" spans="1:14" x14ac:dyDescent="0.25">
      <c r="A571">
        <v>4400</v>
      </c>
      <c r="B571">
        <v>34</v>
      </c>
      <c r="C571">
        <v>1</v>
      </c>
      <c r="D571">
        <v>7</v>
      </c>
      <c r="E571" t="s">
        <v>93</v>
      </c>
      <c r="F571">
        <v>120</v>
      </c>
      <c r="G571">
        <v>7</v>
      </c>
      <c r="H571">
        <v>6</v>
      </c>
      <c r="I571">
        <v>610.08071051478396</v>
      </c>
      <c r="J571" t="str">
        <f t="shared" si="31"/>
        <v>cl3-6</v>
      </c>
      <c r="K571" s="85">
        <f>IF(E571="ina",0,VLOOKUP(J571,Densities!$N$3:$V$29,9,0))</f>
        <v>0.19720000000000001</v>
      </c>
      <c r="L571" s="85">
        <f>VLOOKUP(J571,productionTab!$A$2:$H$55,8,0)</f>
        <v>338.52099999999996</v>
      </c>
      <c r="M571" s="85">
        <f>Table1[[#This Row],[Productivity]]*Table1[[#This Row],[Area]]</f>
        <v>206525.13220417514</v>
      </c>
      <c r="N571" s="62">
        <f t="shared" si="32"/>
        <v>40726.756070663345</v>
      </c>
    </row>
    <row r="572" spans="1:14" x14ac:dyDescent="0.25">
      <c r="A572">
        <v>4400</v>
      </c>
      <c r="B572">
        <v>35</v>
      </c>
      <c r="C572">
        <v>1</v>
      </c>
      <c r="D572">
        <v>7</v>
      </c>
      <c r="E572" t="s">
        <v>92</v>
      </c>
      <c r="F572">
        <v>122</v>
      </c>
      <c r="G572">
        <v>7</v>
      </c>
      <c r="H572">
        <v>6</v>
      </c>
      <c r="I572">
        <v>189.91928948521601</v>
      </c>
      <c r="J572" t="str">
        <f t="shared" si="31"/>
        <v>cl2-6</v>
      </c>
      <c r="K572" s="85">
        <f>IF(E572="ina",0,VLOOKUP(J572,Densities!$N$3:$V$29,9,0))</f>
        <v>0.25569999999999998</v>
      </c>
      <c r="L572" s="85">
        <f>VLOOKUP(J572,productionTab!$A$2:$H$55,8,0)</f>
        <v>308.142</v>
      </c>
      <c r="M572" s="85">
        <f>Table1[[#This Row],[Productivity]]*Table1[[#This Row],[Area]]</f>
        <v>58522.109700553432</v>
      </c>
      <c r="N572" s="62">
        <f t="shared" si="32"/>
        <v>14964.103450431512</v>
      </c>
    </row>
    <row r="573" spans="1:14" x14ac:dyDescent="0.25">
      <c r="A573">
        <v>4400</v>
      </c>
      <c r="B573">
        <v>37</v>
      </c>
      <c r="C573">
        <v>5</v>
      </c>
      <c r="D573">
        <v>6</v>
      </c>
      <c r="E573" t="s">
        <v>92</v>
      </c>
      <c r="F573">
        <v>128</v>
      </c>
      <c r="G573">
        <v>12</v>
      </c>
      <c r="H573">
        <v>7</v>
      </c>
      <c r="I573">
        <v>161.85361323768501</v>
      </c>
      <c r="J573" t="str">
        <f t="shared" si="31"/>
        <v>cl2-7</v>
      </c>
      <c r="K573" s="85">
        <f>IF(E573="ina",0,VLOOKUP(J573,Densities!$N$3:$V$29,9,0))</f>
        <v>0.2661</v>
      </c>
      <c r="L573" s="85">
        <f>VLOOKUP(J573,productionTab!$A$2:$H$55,8,0)</f>
        <v>337.05049999999994</v>
      </c>
      <c r="M573" s="85">
        <f>Table1[[#This Row],[Productivity]]*Table1[[#This Row],[Area]]</f>
        <v>54552.841268568343</v>
      </c>
      <c r="N573" s="62">
        <f t="shared" si="32"/>
        <v>14516.511061566036</v>
      </c>
    </row>
    <row r="574" spans="1:14" x14ac:dyDescent="0.25">
      <c r="A574">
        <v>4400</v>
      </c>
      <c r="B574">
        <v>38</v>
      </c>
      <c r="C574">
        <v>5</v>
      </c>
      <c r="D574">
        <v>6</v>
      </c>
      <c r="E574" t="s">
        <v>92</v>
      </c>
      <c r="F574">
        <v>131</v>
      </c>
      <c r="G574">
        <v>11</v>
      </c>
      <c r="H574">
        <v>6</v>
      </c>
      <c r="I574">
        <v>159.17887029737599</v>
      </c>
      <c r="J574" t="str">
        <f t="shared" si="31"/>
        <v>cl2-6</v>
      </c>
      <c r="K574" s="85">
        <f>IF(E574="ina",0,VLOOKUP(J574,Densities!$N$3:$V$29,9,0))</f>
        <v>0.25569999999999998</v>
      </c>
      <c r="L574" s="85">
        <f>VLOOKUP(J574,productionTab!$A$2:$H$55,8,0)</f>
        <v>308.142</v>
      </c>
      <c r="M574" s="85">
        <f>Table1[[#This Row],[Productivity]]*Table1[[#This Row],[Area]]</f>
        <v>49049.695451174033</v>
      </c>
      <c r="N574" s="62">
        <f t="shared" si="32"/>
        <v>12542.007126865199</v>
      </c>
    </row>
    <row r="575" spans="1:14" x14ac:dyDescent="0.25">
      <c r="A575">
        <v>4400</v>
      </c>
      <c r="B575">
        <v>38</v>
      </c>
      <c r="C575">
        <v>6</v>
      </c>
      <c r="D575">
        <v>7</v>
      </c>
      <c r="E575" t="s">
        <v>92</v>
      </c>
      <c r="F575">
        <v>131</v>
      </c>
      <c r="G575">
        <v>12</v>
      </c>
      <c r="H575">
        <v>6</v>
      </c>
      <c r="I575">
        <v>185.09923940455101</v>
      </c>
      <c r="J575" t="str">
        <f t="shared" si="31"/>
        <v>cl2-6</v>
      </c>
      <c r="K575" s="85">
        <f>IF(E575="ina",0,VLOOKUP(J575,Densities!$N$3:$V$29,9,0))</f>
        <v>0.25569999999999998</v>
      </c>
      <c r="L575" s="85">
        <f>VLOOKUP(J575,productionTab!$A$2:$H$55,8,0)</f>
        <v>308.142</v>
      </c>
      <c r="M575" s="85">
        <f>Table1[[#This Row],[Productivity]]*Table1[[#This Row],[Area]]</f>
        <v>57036.849828597158</v>
      </c>
      <c r="N575" s="62">
        <f t="shared" si="32"/>
        <v>14584.322501172292</v>
      </c>
    </row>
    <row r="576" spans="1:14" x14ac:dyDescent="0.25">
      <c r="A576">
        <v>4400</v>
      </c>
      <c r="B576">
        <v>39</v>
      </c>
      <c r="C576">
        <v>6</v>
      </c>
      <c r="D576">
        <v>7</v>
      </c>
      <c r="E576" t="s">
        <v>92</v>
      </c>
      <c r="F576">
        <v>134</v>
      </c>
      <c r="G576">
        <v>12</v>
      </c>
      <c r="H576">
        <v>6</v>
      </c>
      <c r="I576">
        <v>693.86827706038798</v>
      </c>
      <c r="J576" t="str">
        <f t="shared" si="31"/>
        <v>cl2-6</v>
      </c>
      <c r="K576" s="85">
        <f>IF(E576="ina",0,VLOOKUP(J576,Densities!$N$3:$V$29,9,0))</f>
        <v>0.25569999999999998</v>
      </c>
      <c r="L576" s="85">
        <f>VLOOKUP(J576,productionTab!$A$2:$H$55,8,0)</f>
        <v>308.142</v>
      </c>
      <c r="M576" s="85">
        <f>Table1[[#This Row],[Productivity]]*Table1[[#This Row],[Area]]</f>
        <v>213809.95862994206</v>
      </c>
      <c r="N576" s="62">
        <f t="shared" si="32"/>
        <v>54671.206421676186</v>
      </c>
    </row>
    <row r="577" spans="1:14" x14ac:dyDescent="0.25">
      <c r="A577">
        <v>4400</v>
      </c>
      <c r="B577">
        <v>4</v>
      </c>
      <c r="C577">
        <v>0</v>
      </c>
      <c r="D577">
        <v>4</v>
      </c>
      <c r="E577" t="s">
        <v>90</v>
      </c>
      <c r="F577">
        <v>28</v>
      </c>
      <c r="G577">
        <v>2</v>
      </c>
      <c r="H577">
        <v>6</v>
      </c>
      <c r="I577">
        <v>270.39707067123902</v>
      </c>
      <c r="J577" t="str">
        <f t="shared" si="31"/>
        <v>cl1-6</v>
      </c>
      <c r="K577" s="85">
        <f>IF(E577="ina",0,VLOOKUP(J577,Densities!$N$3:$V$29,9,0))</f>
        <v>0.31240000000000001</v>
      </c>
      <c r="L577" s="85">
        <f>VLOOKUP(J577,productionTab!$A$2:$H$55,8,0)</f>
        <v>269.08449999999999</v>
      </c>
      <c r="M577" s="85">
        <f>Table1[[#This Row],[Productivity]]*Table1[[#This Row],[Area]]</f>
        <v>72759.66056303501</v>
      </c>
      <c r="N577" s="62">
        <f t="shared" si="32"/>
        <v>22730.117959892141</v>
      </c>
    </row>
    <row r="578" spans="1:14" x14ac:dyDescent="0.25">
      <c r="A578">
        <v>4400</v>
      </c>
      <c r="B578">
        <v>4</v>
      </c>
      <c r="C578">
        <v>0</v>
      </c>
      <c r="D578">
        <v>4</v>
      </c>
      <c r="E578" t="s">
        <v>90</v>
      </c>
      <c r="F578">
        <v>28</v>
      </c>
      <c r="G578">
        <v>3</v>
      </c>
      <c r="H578">
        <v>7</v>
      </c>
      <c r="I578">
        <v>478.60264430837901</v>
      </c>
      <c r="J578" t="str">
        <f t="shared" si="31"/>
        <v>cl1-7</v>
      </c>
      <c r="K578" s="85">
        <f>IF(E578="ina",0,VLOOKUP(J578,Densities!$N$3:$V$29,9,0))</f>
        <v>0.32220000000000004</v>
      </c>
      <c r="L578" s="85">
        <f>VLOOKUP(J578,productionTab!$A$2:$H$55,8,0)</f>
        <v>299.48050000000001</v>
      </c>
      <c r="M578" s="85">
        <f>Table1[[#This Row],[Productivity]]*Table1[[#This Row],[Area]]</f>
        <v>143332.15921879551</v>
      </c>
      <c r="N578" s="62">
        <f t="shared" si="32"/>
        <v>46181.621700295917</v>
      </c>
    </row>
    <row r="579" spans="1:14" x14ac:dyDescent="0.25">
      <c r="A579">
        <v>4400</v>
      </c>
      <c r="B579">
        <v>4</v>
      </c>
      <c r="C579">
        <v>0</v>
      </c>
      <c r="D579">
        <v>4</v>
      </c>
      <c r="E579" t="s">
        <v>92</v>
      </c>
      <c r="F579">
        <v>29</v>
      </c>
      <c r="G579">
        <v>3</v>
      </c>
      <c r="H579">
        <v>7</v>
      </c>
      <c r="I579">
        <v>251.00028502038299</v>
      </c>
      <c r="J579" t="str">
        <f t="shared" si="31"/>
        <v>cl2-7</v>
      </c>
      <c r="K579" s="85">
        <f>IF(E579="ina",0,VLOOKUP(J579,Densities!$N$3:$V$29,9,0))</f>
        <v>0.2661</v>
      </c>
      <c r="L579" s="85">
        <f>VLOOKUP(J579,productionTab!$A$2:$H$55,8,0)</f>
        <v>337.05049999999994</v>
      </c>
      <c r="M579" s="85">
        <f>Table1[[#This Row],[Productivity]]*Table1[[#This Row],[Area]]</f>
        <v>84599.771566262585</v>
      </c>
      <c r="N579" s="62">
        <f t="shared" si="32"/>
        <v>22511.999213782474</v>
      </c>
    </row>
    <row r="580" spans="1:14" x14ac:dyDescent="0.25">
      <c r="A580">
        <v>4400</v>
      </c>
      <c r="B580">
        <v>40</v>
      </c>
      <c r="C580">
        <v>5</v>
      </c>
      <c r="D580">
        <v>7</v>
      </c>
      <c r="E580" t="s">
        <v>92</v>
      </c>
      <c r="F580">
        <v>137</v>
      </c>
      <c r="G580">
        <v>12</v>
      </c>
      <c r="H580">
        <v>7</v>
      </c>
      <c r="I580">
        <v>168.23993738910201</v>
      </c>
      <c r="J580" t="str">
        <f t="shared" si="31"/>
        <v>cl2-7</v>
      </c>
      <c r="K580" s="85">
        <f>IF(E580="ina",0,VLOOKUP(J580,Densities!$N$3:$V$29,9,0))</f>
        <v>0.2661</v>
      </c>
      <c r="L580" s="85">
        <f>VLOOKUP(J580,productionTab!$A$2:$H$55,8,0)</f>
        <v>337.05049999999994</v>
      </c>
      <c r="M580" s="85">
        <f>Table1[[#This Row],[Productivity]]*Table1[[#This Row],[Area]]</f>
        <v>56705.355016965521</v>
      </c>
      <c r="N580" s="62">
        <f t="shared" si="32"/>
        <v>15089.294970014524</v>
      </c>
    </row>
    <row r="581" spans="1:14" x14ac:dyDescent="0.25">
      <c r="A581">
        <v>4400</v>
      </c>
      <c r="B581">
        <v>41</v>
      </c>
      <c r="C581">
        <v>4</v>
      </c>
      <c r="D581">
        <v>6</v>
      </c>
      <c r="E581" t="s">
        <v>92</v>
      </c>
      <c r="F581">
        <v>140</v>
      </c>
      <c r="G581">
        <v>10</v>
      </c>
      <c r="H581">
        <v>6</v>
      </c>
      <c r="I581">
        <v>658.34666926634304</v>
      </c>
      <c r="J581" t="str">
        <f t="shared" si="31"/>
        <v>cl2-6</v>
      </c>
      <c r="K581" s="85">
        <f>IF(E581="ina",0,VLOOKUP(J581,Densities!$N$3:$V$29,9,0))</f>
        <v>0.25569999999999998</v>
      </c>
      <c r="L581" s="85">
        <f>VLOOKUP(J581,productionTab!$A$2:$H$55,8,0)</f>
        <v>308.142</v>
      </c>
      <c r="M581" s="85">
        <f>Table1[[#This Row],[Productivity]]*Table1[[#This Row],[Area]]</f>
        <v>202864.25936106947</v>
      </c>
      <c r="N581" s="62">
        <f t="shared" si="32"/>
        <v>51872.391118625463</v>
      </c>
    </row>
    <row r="582" spans="1:14" x14ac:dyDescent="0.25">
      <c r="A582">
        <v>4400</v>
      </c>
      <c r="B582">
        <v>41</v>
      </c>
      <c r="C582">
        <v>4</v>
      </c>
      <c r="D582">
        <v>6</v>
      </c>
      <c r="E582" t="s">
        <v>93</v>
      </c>
      <c r="F582">
        <v>141</v>
      </c>
      <c r="G582">
        <v>10</v>
      </c>
      <c r="H582">
        <v>6</v>
      </c>
      <c r="I582">
        <v>1.8551623464379E-10</v>
      </c>
      <c r="J582" t="str">
        <f t="shared" si="31"/>
        <v>cl3-6</v>
      </c>
      <c r="K582" s="85">
        <f>IF(E582="ina",0,VLOOKUP(J582,Densities!$N$3:$V$29,9,0))</f>
        <v>0.19720000000000001</v>
      </c>
      <c r="L582" s="85">
        <f>VLOOKUP(J582,productionTab!$A$2:$H$55,8,0)</f>
        <v>338.52099999999996</v>
      </c>
      <c r="M582" s="85">
        <f>Table1[[#This Row],[Productivity]]*Table1[[#This Row],[Area]]</f>
        <v>6.2801141267850429E-8</v>
      </c>
      <c r="N582" s="62">
        <f t="shared" si="32"/>
        <v>1.2384385058020105E-8</v>
      </c>
    </row>
    <row r="583" spans="1:14" x14ac:dyDescent="0.25">
      <c r="A583">
        <v>4400</v>
      </c>
      <c r="B583">
        <v>41</v>
      </c>
      <c r="C583">
        <v>5</v>
      </c>
      <c r="D583">
        <v>7</v>
      </c>
      <c r="E583" t="s">
        <v>93</v>
      </c>
      <c r="F583">
        <v>141</v>
      </c>
      <c r="G583">
        <v>11</v>
      </c>
      <c r="H583">
        <v>6</v>
      </c>
      <c r="I583">
        <v>473.41339334445303</v>
      </c>
      <c r="J583" t="str">
        <f t="shared" si="31"/>
        <v>cl3-6</v>
      </c>
      <c r="K583" s="85">
        <f>IF(E583="ina",0,VLOOKUP(J583,Densities!$N$3:$V$29,9,0))</f>
        <v>0.19720000000000001</v>
      </c>
      <c r="L583" s="85">
        <f>VLOOKUP(J583,productionTab!$A$2:$H$55,8,0)</f>
        <v>338.52099999999996</v>
      </c>
      <c r="M583" s="85">
        <f>Table1[[#This Row],[Productivity]]*Table1[[#This Row],[Area]]</f>
        <v>160260.37532835756</v>
      </c>
      <c r="N583" s="62">
        <f t="shared" si="32"/>
        <v>31603.346014752111</v>
      </c>
    </row>
    <row r="584" spans="1:14" x14ac:dyDescent="0.25">
      <c r="A584">
        <v>4400</v>
      </c>
      <c r="B584">
        <v>44</v>
      </c>
      <c r="C584">
        <v>3</v>
      </c>
      <c r="D584">
        <v>6</v>
      </c>
      <c r="E584" t="s">
        <v>92</v>
      </c>
      <c r="F584">
        <v>149</v>
      </c>
      <c r="G584">
        <v>9</v>
      </c>
      <c r="H584">
        <v>6</v>
      </c>
      <c r="I584">
        <v>1262.8226731965201</v>
      </c>
      <c r="J584" t="str">
        <f t="shared" si="31"/>
        <v>cl2-6</v>
      </c>
      <c r="K584" s="85">
        <f>IF(E584="ina",0,VLOOKUP(J584,Densities!$N$3:$V$29,9,0))</f>
        <v>0.25569999999999998</v>
      </c>
      <c r="L584" s="85">
        <f>VLOOKUP(J584,productionTab!$A$2:$H$55,8,0)</f>
        <v>308.142</v>
      </c>
      <c r="M584" s="85">
        <f>Table1[[#This Row],[Productivity]]*Table1[[#This Row],[Area]]</f>
        <v>389128.70416412211</v>
      </c>
      <c r="N584" s="62">
        <f t="shared" si="32"/>
        <v>99500.209654766019</v>
      </c>
    </row>
    <row r="585" spans="1:14" x14ac:dyDescent="0.25">
      <c r="A585">
        <v>4400</v>
      </c>
      <c r="B585">
        <v>45</v>
      </c>
      <c r="C585">
        <v>4</v>
      </c>
      <c r="D585">
        <v>7</v>
      </c>
      <c r="E585" t="s">
        <v>92</v>
      </c>
      <c r="F585">
        <v>152</v>
      </c>
      <c r="G585">
        <v>10</v>
      </c>
      <c r="H585">
        <v>6</v>
      </c>
      <c r="I585">
        <v>437.17732680347598</v>
      </c>
      <c r="J585" t="str">
        <f t="shared" si="31"/>
        <v>cl2-6</v>
      </c>
      <c r="K585" s="85">
        <f>IF(E585="ina",0,VLOOKUP(J585,Densities!$N$3:$V$29,9,0))</f>
        <v>0.25569999999999998</v>
      </c>
      <c r="L585" s="85">
        <f>VLOOKUP(J585,productionTab!$A$2:$H$55,8,0)</f>
        <v>308.142</v>
      </c>
      <c r="M585" s="85">
        <f>Table1[[#This Row],[Productivity]]*Table1[[#This Row],[Area]]</f>
        <v>134712.69583587669</v>
      </c>
      <c r="N585" s="62">
        <f t="shared" si="32"/>
        <v>34446.036325233668</v>
      </c>
    </row>
    <row r="586" spans="1:14" x14ac:dyDescent="0.25">
      <c r="A586">
        <v>4400</v>
      </c>
      <c r="B586">
        <v>46</v>
      </c>
      <c r="C586">
        <v>2</v>
      </c>
      <c r="D586">
        <v>6</v>
      </c>
      <c r="E586" t="s">
        <v>92</v>
      </c>
      <c r="F586">
        <v>155</v>
      </c>
      <c r="G586">
        <v>9</v>
      </c>
      <c r="H586">
        <v>7</v>
      </c>
      <c r="I586">
        <v>436.63009600669801</v>
      </c>
      <c r="J586" t="str">
        <f t="shared" si="31"/>
        <v>cl2-7</v>
      </c>
      <c r="K586" s="85">
        <f>IF(E586="ina",0,VLOOKUP(J586,Densities!$N$3:$V$29,9,0))</f>
        <v>0.2661</v>
      </c>
      <c r="L586" s="85">
        <f>VLOOKUP(J586,productionTab!$A$2:$H$55,8,0)</f>
        <v>337.05049999999994</v>
      </c>
      <c r="M586" s="85">
        <f>Table1[[#This Row],[Productivity]]*Table1[[#This Row],[Area]]</f>
        <v>147166.39217410554</v>
      </c>
      <c r="N586" s="62">
        <f t="shared" si="32"/>
        <v>39160.976957529485</v>
      </c>
    </row>
    <row r="587" spans="1:14" x14ac:dyDescent="0.25">
      <c r="A587">
        <v>4400</v>
      </c>
      <c r="B587">
        <v>46</v>
      </c>
      <c r="C587">
        <v>2</v>
      </c>
      <c r="D587">
        <v>6</v>
      </c>
      <c r="E587" t="s">
        <v>93</v>
      </c>
      <c r="F587">
        <v>156</v>
      </c>
      <c r="G587">
        <v>8</v>
      </c>
      <c r="H587">
        <v>6</v>
      </c>
      <c r="I587">
        <v>122.17590039320601</v>
      </c>
      <c r="J587" t="str">
        <f t="shared" si="31"/>
        <v>cl3-6</v>
      </c>
      <c r="K587" s="85">
        <f>IF(E587="ina",0,VLOOKUP(J587,Densities!$N$3:$V$29,9,0))</f>
        <v>0.19720000000000001</v>
      </c>
      <c r="L587" s="85">
        <f>VLOOKUP(J587,productionTab!$A$2:$H$55,8,0)</f>
        <v>338.52099999999996</v>
      </c>
      <c r="M587" s="85">
        <f>Table1[[#This Row],[Productivity]]*Table1[[#This Row],[Area]]</f>
        <v>41359.107977008483</v>
      </c>
      <c r="N587" s="62">
        <f t="shared" si="32"/>
        <v>8156.0160930660741</v>
      </c>
    </row>
    <row r="588" spans="1:14" x14ac:dyDescent="0.25">
      <c r="A588">
        <v>4400</v>
      </c>
      <c r="B588">
        <v>46</v>
      </c>
      <c r="C588">
        <v>3</v>
      </c>
      <c r="D588">
        <v>7</v>
      </c>
      <c r="E588" t="s">
        <v>92</v>
      </c>
      <c r="F588">
        <v>155</v>
      </c>
      <c r="G588">
        <v>10</v>
      </c>
      <c r="H588">
        <v>7</v>
      </c>
      <c r="I588">
        <v>1.63209158738596E-12</v>
      </c>
      <c r="J588" t="str">
        <f t="shared" si="31"/>
        <v>cl2-7</v>
      </c>
      <c r="K588" s="85">
        <f>IF(E588="ina",0,VLOOKUP(J588,Densities!$N$3:$V$29,9,0))</f>
        <v>0.2661</v>
      </c>
      <c r="L588" s="85">
        <f>VLOOKUP(J588,productionTab!$A$2:$H$55,8,0)</f>
        <v>337.05049999999994</v>
      </c>
      <c r="M588" s="85">
        <f>Table1[[#This Row],[Productivity]]*Table1[[#This Row],[Area]]</f>
        <v>5.5009728557423147E-10</v>
      </c>
      <c r="N588" s="62">
        <f t="shared" si="32"/>
        <v>1.4638088769130298E-10</v>
      </c>
    </row>
    <row r="589" spans="1:14" x14ac:dyDescent="0.25">
      <c r="A589">
        <v>4400</v>
      </c>
      <c r="B589">
        <v>47</v>
      </c>
      <c r="C589">
        <v>2</v>
      </c>
      <c r="D589">
        <v>6</v>
      </c>
      <c r="E589" t="s">
        <v>92</v>
      </c>
      <c r="F589">
        <v>158</v>
      </c>
      <c r="G589">
        <v>8</v>
      </c>
      <c r="H589">
        <v>6</v>
      </c>
      <c r="I589">
        <v>802.53284354083496</v>
      </c>
      <c r="J589" t="str">
        <f t="shared" si="31"/>
        <v>cl2-6</v>
      </c>
      <c r="K589" s="85">
        <f>IF(E589="ina",0,VLOOKUP(J589,Densities!$N$3:$V$29,9,0))</f>
        <v>0.25569999999999998</v>
      </c>
      <c r="L589" s="85">
        <f>VLOOKUP(J589,productionTab!$A$2:$H$55,8,0)</f>
        <v>308.142</v>
      </c>
      <c r="M589" s="85">
        <f>Table1[[#This Row],[Productivity]]*Table1[[#This Row],[Area]]</f>
        <v>247294.07547435997</v>
      </c>
      <c r="N589" s="62">
        <f t="shared" si="32"/>
        <v>63233.095098793841</v>
      </c>
    </row>
    <row r="590" spans="1:14" x14ac:dyDescent="0.25">
      <c r="A590">
        <v>4400</v>
      </c>
      <c r="B590">
        <v>47</v>
      </c>
      <c r="C590">
        <v>2</v>
      </c>
      <c r="D590">
        <v>6</v>
      </c>
      <c r="E590" t="s">
        <v>93</v>
      </c>
      <c r="F590">
        <v>159</v>
      </c>
      <c r="G590">
        <v>9</v>
      </c>
      <c r="H590">
        <v>7</v>
      </c>
      <c r="I590">
        <v>1.6184200321165301E-10</v>
      </c>
      <c r="J590" t="str">
        <f t="shared" si="31"/>
        <v>cl3-7</v>
      </c>
      <c r="K590" s="85">
        <f>IF(E590="ina",0,VLOOKUP(J590,Densities!$N$3:$V$29,9,0))</f>
        <v>0.2082</v>
      </c>
      <c r="L590" s="85">
        <f>VLOOKUP(J590,productionTab!$A$2:$H$55,8,0)</f>
        <v>370.61699999999996</v>
      </c>
      <c r="M590" s="85">
        <f>Table1[[#This Row],[Productivity]]*Table1[[#This Row],[Area]]</f>
        <v>5.9981397704293202E-8</v>
      </c>
      <c r="N590" s="62">
        <f t="shared" si="32"/>
        <v>1.2488127002033843E-8</v>
      </c>
    </row>
    <row r="591" spans="1:14" x14ac:dyDescent="0.25">
      <c r="A591">
        <v>4400</v>
      </c>
      <c r="B591">
        <v>48</v>
      </c>
      <c r="C591">
        <v>2</v>
      </c>
      <c r="D591">
        <v>6</v>
      </c>
      <c r="E591" t="s">
        <v>90</v>
      </c>
      <c r="F591">
        <v>160</v>
      </c>
      <c r="G591">
        <v>8</v>
      </c>
      <c r="H591">
        <v>6</v>
      </c>
      <c r="I591">
        <v>38.6611600590983</v>
      </c>
      <c r="J591" t="str">
        <f t="shared" si="31"/>
        <v>cl1-6</v>
      </c>
      <c r="K591" s="85">
        <f>IF(E591="ina",0,VLOOKUP(J591,Densities!$N$3:$V$29,9,0))</f>
        <v>0.31240000000000001</v>
      </c>
      <c r="L591" s="85">
        <f>VLOOKUP(J591,productionTab!$A$2:$H$55,8,0)</f>
        <v>269.08449999999999</v>
      </c>
      <c r="M591" s="85">
        <f>Table1[[#This Row],[Productivity]]*Table1[[#This Row],[Area]]</f>
        <v>10403.118923922437</v>
      </c>
      <c r="N591" s="62">
        <f t="shared" si="32"/>
        <v>3249.9343518333694</v>
      </c>
    </row>
    <row r="592" spans="1:14" x14ac:dyDescent="0.25">
      <c r="A592">
        <v>4400</v>
      </c>
      <c r="B592">
        <v>5</v>
      </c>
      <c r="C592">
        <v>0</v>
      </c>
      <c r="D592">
        <v>5</v>
      </c>
      <c r="E592" t="s">
        <v>92</v>
      </c>
      <c r="F592">
        <v>32</v>
      </c>
      <c r="G592">
        <v>1</v>
      </c>
      <c r="H592">
        <v>6</v>
      </c>
      <c r="I592">
        <v>4.2873314725428999E-11</v>
      </c>
      <c r="J592" t="str">
        <f t="shared" si="31"/>
        <v>cl2-6</v>
      </c>
      <c r="K592" s="85">
        <f>IF(E592="ina",0,VLOOKUP(J592,Densities!$N$3:$V$29,9,0))</f>
        <v>0.25569999999999998</v>
      </c>
      <c r="L592" s="85">
        <f>VLOOKUP(J592,productionTab!$A$2:$H$55,8,0)</f>
        <v>308.142</v>
      </c>
      <c r="M592" s="85">
        <f>Table1[[#This Row],[Productivity]]*Table1[[#This Row],[Area]]</f>
        <v>1.3211068946123143E-8</v>
      </c>
      <c r="N592" s="62">
        <f t="shared" si="32"/>
        <v>3.3780703295236872E-9</v>
      </c>
    </row>
    <row r="593" spans="1:14" x14ac:dyDescent="0.25">
      <c r="A593">
        <v>4400</v>
      </c>
      <c r="B593">
        <v>5</v>
      </c>
      <c r="C593">
        <v>0</v>
      </c>
      <c r="D593">
        <v>5</v>
      </c>
      <c r="E593" t="s">
        <v>92</v>
      </c>
      <c r="F593">
        <v>32</v>
      </c>
      <c r="G593">
        <v>2</v>
      </c>
      <c r="H593">
        <v>7</v>
      </c>
      <c r="I593">
        <v>499.999999999983</v>
      </c>
      <c r="J593" t="str">
        <f t="shared" si="31"/>
        <v>cl2-7</v>
      </c>
      <c r="K593" s="85">
        <f>IF(E593="ina",0,VLOOKUP(J593,Densities!$N$3:$V$29,9,0))</f>
        <v>0.2661</v>
      </c>
      <c r="L593" s="85">
        <f>VLOOKUP(J593,productionTab!$A$2:$H$55,8,0)</f>
        <v>337.05049999999994</v>
      </c>
      <c r="M593" s="85">
        <f>Table1[[#This Row],[Productivity]]*Table1[[#This Row],[Area]]</f>
        <v>168525.24999999424</v>
      </c>
      <c r="N593" s="62">
        <f t="shared" si="32"/>
        <v>44844.569024998469</v>
      </c>
    </row>
    <row r="594" spans="1:14" x14ac:dyDescent="0.25">
      <c r="A594">
        <v>4400</v>
      </c>
      <c r="B594">
        <v>50</v>
      </c>
      <c r="C594">
        <v>1</v>
      </c>
      <c r="D594">
        <v>6</v>
      </c>
      <c r="E594" t="s">
        <v>90</v>
      </c>
      <c r="F594">
        <v>166</v>
      </c>
      <c r="G594">
        <v>7</v>
      </c>
      <c r="H594">
        <v>6</v>
      </c>
      <c r="I594">
        <v>715.08309333086595</v>
      </c>
      <c r="J594" t="str">
        <f t="shared" si="31"/>
        <v>cl1-6</v>
      </c>
      <c r="K594" s="85">
        <f>IF(E594="ina",0,VLOOKUP(J594,Densities!$N$3:$V$29,9,0))</f>
        <v>0.31240000000000001</v>
      </c>
      <c r="L594" s="85">
        <f>VLOOKUP(J594,productionTab!$A$2:$H$55,8,0)</f>
        <v>269.08449999999999</v>
      </c>
      <c r="M594" s="85">
        <f>Table1[[#This Row],[Productivity]]*Table1[[#This Row],[Area]]</f>
        <v>192417.77662738939</v>
      </c>
      <c r="N594" s="62">
        <f t="shared" si="32"/>
        <v>60111.31341839645</v>
      </c>
    </row>
    <row r="595" spans="1:14" x14ac:dyDescent="0.25">
      <c r="A595">
        <v>4400</v>
      </c>
      <c r="B595">
        <v>51</v>
      </c>
      <c r="C595">
        <v>1</v>
      </c>
      <c r="D595">
        <v>6</v>
      </c>
      <c r="E595" t="s">
        <v>93</v>
      </c>
      <c r="F595">
        <v>171</v>
      </c>
      <c r="G595">
        <v>7</v>
      </c>
      <c r="H595">
        <v>6</v>
      </c>
      <c r="I595">
        <v>34.9169066691342</v>
      </c>
      <c r="J595" t="str">
        <f t="shared" si="31"/>
        <v>cl3-6</v>
      </c>
      <c r="K595" s="85">
        <f>IF(E595="ina",0,VLOOKUP(J595,Densities!$N$3:$V$29,9,0))</f>
        <v>0.19720000000000001</v>
      </c>
      <c r="L595" s="85">
        <f>VLOOKUP(J595,productionTab!$A$2:$H$55,8,0)</f>
        <v>338.52099999999996</v>
      </c>
      <c r="M595" s="85">
        <f>Table1[[#This Row],[Productivity]]*Table1[[#This Row],[Area]]</f>
        <v>11820.106162541977</v>
      </c>
      <c r="N595" s="62">
        <f t="shared" si="32"/>
        <v>2330.9249352532779</v>
      </c>
    </row>
    <row r="596" spans="1:14" x14ac:dyDescent="0.25">
      <c r="A596">
        <v>4400</v>
      </c>
      <c r="B596">
        <v>53</v>
      </c>
      <c r="C596">
        <v>1</v>
      </c>
      <c r="D596">
        <v>7</v>
      </c>
      <c r="E596" t="s">
        <v>93</v>
      </c>
      <c r="F596">
        <v>177</v>
      </c>
      <c r="G596">
        <v>7</v>
      </c>
      <c r="H596">
        <v>6</v>
      </c>
      <c r="I596">
        <v>296.78901648495503</v>
      </c>
      <c r="J596" t="str">
        <f t="shared" si="31"/>
        <v>cl3-6</v>
      </c>
      <c r="K596" s="85">
        <f>IF(E596="ina",0,VLOOKUP(J596,Densities!$N$3:$V$29,9,0))</f>
        <v>0.19720000000000001</v>
      </c>
      <c r="L596" s="85">
        <f>VLOOKUP(J596,productionTab!$A$2:$H$55,8,0)</f>
        <v>338.52099999999996</v>
      </c>
      <c r="M596" s="85">
        <f>Table1[[#This Row],[Productivity]]*Table1[[#This Row],[Area]]</f>
        <v>100469.31464950345</v>
      </c>
      <c r="N596" s="62">
        <f t="shared" si="32"/>
        <v>19812.548848882081</v>
      </c>
    </row>
    <row r="597" spans="1:14" x14ac:dyDescent="0.25">
      <c r="A597">
        <v>4400</v>
      </c>
      <c r="B597">
        <v>54</v>
      </c>
      <c r="C597">
        <v>1</v>
      </c>
      <c r="D597">
        <v>7</v>
      </c>
      <c r="E597" t="s">
        <v>92</v>
      </c>
      <c r="F597">
        <v>179</v>
      </c>
      <c r="G597">
        <v>7</v>
      </c>
      <c r="H597">
        <v>6</v>
      </c>
      <c r="I597">
        <v>353.21098351504497</v>
      </c>
      <c r="J597" t="str">
        <f t="shared" si="31"/>
        <v>cl2-6</v>
      </c>
      <c r="K597" s="85">
        <f>IF(E597="ina",0,VLOOKUP(J597,Densities!$N$3:$V$29,9,0))</f>
        <v>0.25569999999999998</v>
      </c>
      <c r="L597" s="85">
        <f>VLOOKUP(J597,productionTab!$A$2:$H$55,8,0)</f>
        <v>308.142</v>
      </c>
      <c r="M597" s="85">
        <f>Table1[[#This Row],[Productivity]]*Table1[[#This Row],[Area]]</f>
        <v>108839.13888229299</v>
      </c>
      <c r="N597" s="62">
        <f t="shared" si="32"/>
        <v>27830.167812202315</v>
      </c>
    </row>
    <row r="598" spans="1:14" x14ac:dyDescent="0.25">
      <c r="A598">
        <v>4400</v>
      </c>
      <c r="B598">
        <v>55</v>
      </c>
      <c r="C598">
        <v>6</v>
      </c>
      <c r="D598">
        <v>7</v>
      </c>
      <c r="E598" t="s">
        <v>90</v>
      </c>
      <c r="F598">
        <v>181</v>
      </c>
      <c r="G598">
        <v>13</v>
      </c>
      <c r="H598">
        <v>7</v>
      </c>
      <c r="I598">
        <v>362.22208796007499</v>
      </c>
      <c r="J598" t="str">
        <f t="shared" si="31"/>
        <v>cl1-7</v>
      </c>
      <c r="K598" s="85">
        <f>IF(E598="ina",0,VLOOKUP(J598,Densities!$N$3:$V$29,9,0))</f>
        <v>0.32220000000000004</v>
      </c>
      <c r="L598" s="85">
        <f>VLOOKUP(J598,productionTab!$A$2:$H$55,8,0)</f>
        <v>299.48050000000001</v>
      </c>
      <c r="M598" s="85">
        <f>Table1[[#This Row],[Productivity]]*Table1[[#This Row],[Area]]</f>
        <v>108478.45201332725</v>
      </c>
      <c r="N598" s="62">
        <f t="shared" si="32"/>
        <v>34951.757238694045</v>
      </c>
    </row>
    <row r="599" spans="1:14" x14ac:dyDescent="0.25">
      <c r="A599">
        <v>4400</v>
      </c>
      <c r="B599">
        <v>56</v>
      </c>
      <c r="C599">
        <v>6</v>
      </c>
      <c r="D599">
        <v>7</v>
      </c>
      <c r="E599" t="s">
        <v>92</v>
      </c>
      <c r="F599">
        <v>185</v>
      </c>
      <c r="G599">
        <v>12</v>
      </c>
      <c r="H599">
        <v>6</v>
      </c>
      <c r="I599">
        <v>766.79407818451398</v>
      </c>
      <c r="J599" t="str">
        <f t="shared" si="31"/>
        <v>cl2-6</v>
      </c>
      <c r="K599" s="85">
        <f>IF(E599="ina",0,VLOOKUP(J599,Densities!$N$3:$V$29,9,0))</f>
        <v>0.25569999999999998</v>
      </c>
      <c r="L599" s="85">
        <f>VLOOKUP(J599,productionTab!$A$2:$H$55,8,0)</f>
        <v>308.142</v>
      </c>
      <c r="M599" s="85">
        <f>Table1[[#This Row],[Productivity]]*Table1[[#This Row],[Area]]</f>
        <v>236281.46083993249</v>
      </c>
      <c r="N599" s="62">
        <f t="shared" si="32"/>
        <v>60417.169536770736</v>
      </c>
    </row>
    <row r="600" spans="1:14" x14ac:dyDescent="0.25">
      <c r="A600">
        <v>4400</v>
      </c>
      <c r="B600">
        <v>57</v>
      </c>
      <c r="C600">
        <v>5</v>
      </c>
      <c r="D600">
        <v>6</v>
      </c>
      <c r="E600" t="s">
        <v>90</v>
      </c>
      <c r="F600">
        <v>187</v>
      </c>
      <c r="G600">
        <v>11</v>
      </c>
      <c r="H600">
        <v>6</v>
      </c>
      <c r="I600">
        <v>543.13317076030398</v>
      </c>
      <c r="J600" t="str">
        <f t="shared" si="31"/>
        <v>cl1-6</v>
      </c>
      <c r="K600" s="85">
        <f>IF(E600="ina",0,VLOOKUP(J600,Densities!$N$3:$V$29,9,0))</f>
        <v>0.31240000000000001</v>
      </c>
      <c r="L600" s="85">
        <f>VLOOKUP(J600,productionTab!$A$2:$H$55,8,0)</f>
        <v>269.08449999999999</v>
      </c>
      <c r="M600" s="85">
        <f>Table1[[#This Row],[Productivity]]*Table1[[#This Row],[Area]]</f>
        <v>146148.71768745102</v>
      </c>
      <c r="N600" s="62">
        <f t="shared" si="32"/>
        <v>45656.859405559699</v>
      </c>
    </row>
    <row r="601" spans="1:14" x14ac:dyDescent="0.25">
      <c r="A601">
        <v>4400</v>
      </c>
      <c r="B601">
        <v>57</v>
      </c>
      <c r="C601">
        <v>5</v>
      </c>
      <c r="D601">
        <v>6</v>
      </c>
      <c r="E601" t="s">
        <v>92</v>
      </c>
      <c r="F601">
        <v>188</v>
      </c>
      <c r="G601">
        <v>11</v>
      </c>
      <c r="H601">
        <v>6</v>
      </c>
      <c r="I601">
        <v>449.99007174811999</v>
      </c>
      <c r="J601" t="str">
        <f t="shared" si="31"/>
        <v>cl2-6</v>
      </c>
      <c r="K601" s="85">
        <f>IF(E601="ina",0,VLOOKUP(J601,Densities!$N$3:$V$29,9,0))</f>
        <v>0.25569999999999998</v>
      </c>
      <c r="L601" s="85">
        <f>VLOOKUP(J601,productionTab!$A$2:$H$55,8,0)</f>
        <v>308.142</v>
      </c>
      <c r="M601" s="85">
        <f>Table1[[#This Row],[Productivity]]*Table1[[#This Row],[Area]]</f>
        <v>138660.8406886092</v>
      </c>
      <c r="N601" s="62">
        <f t="shared" si="32"/>
        <v>35455.576964077365</v>
      </c>
    </row>
    <row r="602" spans="1:14" x14ac:dyDescent="0.25">
      <c r="A602">
        <v>4400</v>
      </c>
      <c r="B602">
        <v>57</v>
      </c>
      <c r="C602">
        <v>6</v>
      </c>
      <c r="D602">
        <v>7</v>
      </c>
      <c r="E602" t="s">
        <v>90</v>
      </c>
      <c r="F602">
        <v>187</v>
      </c>
      <c r="G602">
        <v>12</v>
      </c>
      <c r="H602">
        <v>6</v>
      </c>
      <c r="I602">
        <v>77.860591346988002</v>
      </c>
      <c r="J602" t="str">
        <f t="shared" si="31"/>
        <v>cl1-6</v>
      </c>
      <c r="K602" s="85">
        <f>IF(E602="ina",0,VLOOKUP(J602,Densities!$N$3:$V$29,9,0))</f>
        <v>0.31240000000000001</v>
      </c>
      <c r="L602" s="85">
        <f>VLOOKUP(J602,productionTab!$A$2:$H$55,8,0)</f>
        <v>269.08449999999999</v>
      </c>
      <c r="M602" s="85">
        <f>Table1[[#This Row],[Productivity]]*Table1[[#This Row],[Area]]</f>
        <v>20951.078292308594</v>
      </c>
      <c r="N602" s="62">
        <f t="shared" si="32"/>
        <v>6545.1168585172045</v>
      </c>
    </row>
    <row r="603" spans="1:14" x14ac:dyDescent="0.25">
      <c r="A603">
        <v>4400</v>
      </c>
      <c r="B603">
        <v>58</v>
      </c>
      <c r="C603">
        <v>4</v>
      </c>
      <c r="D603">
        <v>6</v>
      </c>
      <c r="E603" t="s">
        <v>92</v>
      </c>
      <c r="F603">
        <v>191</v>
      </c>
      <c r="G603">
        <v>10</v>
      </c>
      <c r="H603">
        <v>6</v>
      </c>
      <c r="I603">
        <v>1.06498862576838E-12</v>
      </c>
      <c r="J603" t="str">
        <f t="shared" si="31"/>
        <v>cl2-6</v>
      </c>
      <c r="K603" s="85">
        <f>IF(E603="ina",0,VLOOKUP(J603,Densities!$N$3:$V$29,9,0))</f>
        <v>0.25569999999999998</v>
      </c>
      <c r="L603" s="85">
        <f>VLOOKUP(J603,productionTab!$A$2:$H$55,8,0)</f>
        <v>308.142</v>
      </c>
      <c r="M603" s="85">
        <f>Table1[[#This Row],[Productivity]]*Table1[[#This Row],[Area]]</f>
        <v>3.2816772512152014E-10</v>
      </c>
      <c r="N603" s="62">
        <f t="shared" si="32"/>
        <v>8.3912487313572698E-11</v>
      </c>
    </row>
    <row r="604" spans="1:14" x14ac:dyDescent="0.25">
      <c r="A604">
        <v>4400</v>
      </c>
      <c r="B604">
        <v>58</v>
      </c>
      <c r="C604">
        <v>4</v>
      </c>
      <c r="D604">
        <v>6</v>
      </c>
      <c r="E604" t="s">
        <v>92</v>
      </c>
      <c r="F604">
        <v>191</v>
      </c>
      <c r="G604">
        <v>11</v>
      </c>
      <c r="H604">
        <v>7</v>
      </c>
      <c r="I604">
        <v>627.08203573725405</v>
      </c>
      <c r="J604" t="str">
        <f t="shared" si="31"/>
        <v>cl2-7</v>
      </c>
      <c r="K604" s="85">
        <f>IF(E604="ina",0,VLOOKUP(J604,Densities!$N$3:$V$29,9,0))</f>
        <v>0.2661</v>
      </c>
      <c r="L604" s="85">
        <f>VLOOKUP(J604,productionTab!$A$2:$H$55,8,0)</f>
        <v>337.05049999999994</v>
      </c>
      <c r="M604" s="85">
        <f>Table1[[#This Row],[Productivity]]*Table1[[#This Row],[Area]]</f>
        <v>211358.31368625929</v>
      </c>
      <c r="N604" s="62">
        <f t="shared" si="32"/>
        <v>56242.447271913603</v>
      </c>
    </row>
    <row r="605" spans="1:14" x14ac:dyDescent="0.25">
      <c r="A605">
        <v>4400</v>
      </c>
      <c r="B605">
        <v>59</v>
      </c>
      <c r="C605">
        <v>4</v>
      </c>
      <c r="D605">
        <v>6</v>
      </c>
      <c r="E605" t="s">
        <v>93</v>
      </c>
      <c r="F605">
        <v>195</v>
      </c>
      <c r="G605">
        <v>10</v>
      </c>
      <c r="H605">
        <v>6</v>
      </c>
      <c r="I605">
        <v>188.11545229536699</v>
      </c>
      <c r="J605" t="str">
        <f t="shared" si="31"/>
        <v>cl3-6</v>
      </c>
      <c r="K605" s="85">
        <f>IF(E605="ina",0,VLOOKUP(J605,Densities!$N$3:$V$29,9,0))</f>
        <v>0.19720000000000001</v>
      </c>
      <c r="L605" s="85">
        <f>VLOOKUP(J605,productionTab!$A$2:$H$55,8,0)</f>
        <v>338.52099999999996</v>
      </c>
      <c r="M605" s="85">
        <f>Table1[[#This Row],[Productivity]]*Table1[[#This Row],[Area]]</f>
        <v>63681.031026479919</v>
      </c>
      <c r="N605" s="62">
        <f t="shared" si="32"/>
        <v>12557.899318421842</v>
      </c>
    </row>
    <row r="606" spans="1:14" x14ac:dyDescent="0.25">
      <c r="A606">
        <v>4400</v>
      </c>
      <c r="B606">
        <v>59</v>
      </c>
      <c r="C606">
        <v>5</v>
      </c>
      <c r="D606">
        <v>7</v>
      </c>
      <c r="E606" t="s">
        <v>92</v>
      </c>
      <c r="F606">
        <v>194</v>
      </c>
      <c r="G606">
        <v>11</v>
      </c>
      <c r="H606">
        <v>6</v>
      </c>
      <c r="I606">
        <v>415.108708756581</v>
      </c>
      <c r="J606" t="str">
        <f t="shared" si="31"/>
        <v>cl2-6</v>
      </c>
      <c r="K606" s="85">
        <f>IF(E606="ina",0,VLOOKUP(J606,Densities!$N$3:$V$29,9,0))</f>
        <v>0.25569999999999998</v>
      </c>
      <c r="L606" s="85">
        <f>VLOOKUP(J606,productionTab!$A$2:$H$55,8,0)</f>
        <v>308.142</v>
      </c>
      <c r="M606" s="85">
        <f>Table1[[#This Row],[Productivity]]*Table1[[#This Row],[Area]]</f>
        <v>127912.42773367038</v>
      </c>
      <c r="N606" s="62">
        <f t="shared" si="32"/>
        <v>32707.207771499514</v>
      </c>
    </row>
    <row r="607" spans="1:14" x14ac:dyDescent="0.25">
      <c r="A607">
        <v>4400</v>
      </c>
      <c r="B607">
        <v>6</v>
      </c>
      <c r="C607">
        <v>0</v>
      </c>
      <c r="D607">
        <v>6</v>
      </c>
      <c r="E607" t="s">
        <v>90</v>
      </c>
      <c r="F607">
        <v>34</v>
      </c>
      <c r="G607">
        <v>1</v>
      </c>
      <c r="H607">
        <v>7</v>
      </c>
      <c r="I607">
        <v>610.08071051478396</v>
      </c>
      <c r="J607" t="str">
        <f t="shared" si="31"/>
        <v>cl1-7</v>
      </c>
      <c r="K607" s="85">
        <f>IF(E607="ina",0,VLOOKUP(J607,Densities!$N$3:$V$29,9,0))</f>
        <v>0.32220000000000004</v>
      </c>
      <c r="L607" s="85">
        <f>VLOOKUP(J607,productionTab!$A$2:$H$55,8,0)</f>
        <v>299.48050000000001</v>
      </c>
      <c r="M607" s="85">
        <f>Table1[[#This Row],[Productivity]]*Table1[[#This Row],[Area]]</f>
        <v>182707.27622532277</v>
      </c>
      <c r="N607" s="62">
        <f t="shared" si="32"/>
        <v>58868.284399799006</v>
      </c>
    </row>
    <row r="608" spans="1:14" x14ac:dyDescent="0.25">
      <c r="A608">
        <v>4400</v>
      </c>
      <c r="B608">
        <v>6</v>
      </c>
      <c r="C608">
        <v>0</v>
      </c>
      <c r="D608">
        <v>6</v>
      </c>
      <c r="E608" t="s">
        <v>92</v>
      </c>
      <c r="F608">
        <v>35</v>
      </c>
      <c r="G608">
        <v>1</v>
      </c>
      <c r="H608">
        <v>7</v>
      </c>
      <c r="I608">
        <v>189.91928948521601</v>
      </c>
      <c r="J608" t="str">
        <f t="shared" si="31"/>
        <v>cl2-7</v>
      </c>
      <c r="K608" s="85">
        <f>IF(E608="ina",0,VLOOKUP(J608,Densities!$N$3:$V$29,9,0))</f>
        <v>0.2661</v>
      </c>
      <c r="L608" s="85">
        <f>VLOOKUP(J608,productionTab!$A$2:$H$55,8,0)</f>
        <v>337.05049999999994</v>
      </c>
      <c r="M608" s="85">
        <f>Table1[[#This Row],[Productivity]]*Table1[[#This Row],[Area]]</f>
        <v>64012.39148063679</v>
      </c>
      <c r="N608" s="62">
        <f t="shared" si="32"/>
        <v>17033.697372997449</v>
      </c>
    </row>
    <row r="609" spans="1:14" x14ac:dyDescent="0.25">
      <c r="A609">
        <v>4400</v>
      </c>
      <c r="B609">
        <v>60</v>
      </c>
      <c r="C609">
        <v>4</v>
      </c>
      <c r="D609">
        <v>6</v>
      </c>
      <c r="E609" t="s">
        <v>92</v>
      </c>
      <c r="F609">
        <v>197</v>
      </c>
      <c r="G609">
        <v>10</v>
      </c>
      <c r="H609">
        <v>6</v>
      </c>
      <c r="I609">
        <v>669.69380321079598</v>
      </c>
      <c r="J609" t="str">
        <f t="shared" si="31"/>
        <v>cl2-6</v>
      </c>
      <c r="K609" s="85">
        <f>IF(E609="ina",0,VLOOKUP(J609,Densities!$N$3:$V$29,9,0))</f>
        <v>0.25569999999999998</v>
      </c>
      <c r="L609" s="85">
        <f>VLOOKUP(J609,productionTab!$A$2:$H$55,8,0)</f>
        <v>308.142</v>
      </c>
      <c r="M609" s="85">
        <f>Table1[[#This Row],[Productivity]]*Table1[[#This Row],[Area]]</f>
        <v>206360.78790898109</v>
      </c>
      <c r="N609" s="62">
        <f t="shared" si="32"/>
        <v>52766.453468326465</v>
      </c>
    </row>
    <row r="610" spans="1:14" x14ac:dyDescent="0.25">
      <c r="A610">
        <v>4400</v>
      </c>
      <c r="B610">
        <v>61</v>
      </c>
      <c r="C610">
        <v>3</v>
      </c>
      <c r="D610">
        <v>6</v>
      </c>
      <c r="E610" t="s">
        <v>90</v>
      </c>
      <c r="F610">
        <v>199</v>
      </c>
      <c r="G610">
        <v>10</v>
      </c>
      <c r="H610">
        <v>7</v>
      </c>
      <c r="I610">
        <v>218.15517317760899</v>
      </c>
      <c r="J610" t="str">
        <f t="shared" si="31"/>
        <v>cl1-7</v>
      </c>
      <c r="K610" s="85">
        <f>IF(E610="ina",0,VLOOKUP(J610,Densities!$N$3:$V$29,9,0))</f>
        <v>0.32220000000000004</v>
      </c>
      <c r="L610" s="85">
        <f>VLOOKUP(J610,productionTab!$A$2:$H$55,8,0)</f>
        <v>299.48050000000001</v>
      </c>
      <c r="M610" s="85">
        <f>Table1[[#This Row],[Productivity]]*Table1[[#This Row],[Area]]</f>
        <v>65333.22034081693</v>
      </c>
      <c r="N610" s="62">
        <f t="shared" si="32"/>
        <v>21050.363593811217</v>
      </c>
    </row>
    <row r="611" spans="1:14" x14ac:dyDescent="0.25">
      <c r="A611">
        <v>4400</v>
      </c>
      <c r="B611">
        <v>62</v>
      </c>
      <c r="C611">
        <v>3</v>
      </c>
      <c r="D611">
        <v>6</v>
      </c>
      <c r="E611" t="s">
        <v>92</v>
      </c>
      <c r="F611">
        <v>203</v>
      </c>
      <c r="G611">
        <v>9</v>
      </c>
      <c r="H611">
        <v>6</v>
      </c>
      <c r="I611">
        <v>142.40047718788901</v>
      </c>
      <c r="J611" t="str">
        <f t="shared" si="31"/>
        <v>cl2-6</v>
      </c>
      <c r="K611" s="85">
        <f>IF(E611="ina",0,VLOOKUP(J611,Densities!$N$3:$V$29,9,0))</f>
        <v>0.25569999999999998</v>
      </c>
      <c r="L611" s="85">
        <f>VLOOKUP(J611,productionTab!$A$2:$H$55,8,0)</f>
        <v>308.142</v>
      </c>
      <c r="M611" s="85">
        <f>Table1[[#This Row],[Productivity]]*Table1[[#This Row],[Area]]</f>
        <v>43879.567841630495</v>
      </c>
      <c r="N611" s="62">
        <f t="shared" si="32"/>
        <v>11220.005497104918</v>
      </c>
    </row>
    <row r="612" spans="1:14" x14ac:dyDescent="0.25">
      <c r="A612">
        <v>4400</v>
      </c>
      <c r="B612">
        <v>62</v>
      </c>
      <c r="C612">
        <v>4</v>
      </c>
      <c r="D612">
        <v>7</v>
      </c>
      <c r="E612" t="s">
        <v>92</v>
      </c>
      <c r="F612">
        <v>203</v>
      </c>
      <c r="G612">
        <v>10</v>
      </c>
      <c r="H612">
        <v>6</v>
      </c>
      <c r="I612">
        <v>112.846370864333</v>
      </c>
      <c r="J612" t="str">
        <f t="shared" si="31"/>
        <v>cl2-6</v>
      </c>
      <c r="K612" s="85">
        <f>IF(E612="ina",0,VLOOKUP(J612,Densities!$N$3:$V$29,9,0))</f>
        <v>0.25569999999999998</v>
      </c>
      <c r="L612" s="85">
        <f>VLOOKUP(J612,productionTab!$A$2:$H$55,8,0)</f>
        <v>308.142</v>
      </c>
      <c r="M612" s="85">
        <f>Table1[[#This Row],[Productivity]]*Table1[[#This Row],[Area]]</f>
        <v>34772.706410877297</v>
      </c>
      <c r="N612" s="62">
        <f t="shared" si="32"/>
        <v>8891.3810292613252</v>
      </c>
    </row>
    <row r="613" spans="1:14" x14ac:dyDescent="0.25">
      <c r="A613">
        <v>4400</v>
      </c>
      <c r="B613">
        <v>63</v>
      </c>
      <c r="C613">
        <v>3</v>
      </c>
      <c r="D613">
        <v>6</v>
      </c>
      <c r="E613" t="s">
        <v>92</v>
      </c>
      <c r="F613">
        <v>206</v>
      </c>
      <c r="G613">
        <v>10</v>
      </c>
      <c r="H613">
        <v>7</v>
      </c>
      <c r="I613">
        <v>88.763221119772098</v>
      </c>
      <c r="J613" t="str">
        <f t="shared" si="31"/>
        <v>cl2-7</v>
      </c>
      <c r="K613" s="85">
        <f>IF(E613="ina",0,VLOOKUP(J613,Densities!$N$3:$V$29,9,0))</f>
        <v>0.2661</v>
      </c>
      <c r="L613" s="85">
        <f>VLOOKUP(J613,productionTab!$A$2:$H$55,8,0)</f>
        <v>337.05049999999994</v>
      </c>
      <c r="M613" s="85">
        <f>Table1[[#This Row],[Productivity]]*Table1[[#This Row],[Area]]</f>
        <v>29917.688060029741</v>
      </c>
      <c r="N613" s="62">
        <f t="shared" si="32"/>
        <v>7961.0967927739139</v>
      </c>
    </row>
    <row r="614" spans="1:14" x14ac:dyDescent="0.25">
      <c r="A614">
        <v>4400</v>
      </c>
      <c r="B614">
        <v>63</v>
      </c>
      <c r="C614">
        <v>3</v>
      </c>
      <c r="D614">
        <v>6</v>
      </c>
      <c r="E614" t="s">
        <v>92</v>
      </c>
      <c r="F614">
        <v>206</v>
      </c>
      <c r="G614">
        <v>9</v>
      </c>
      <c r="H614">
        <v>6</v>
      </c>
      <c r="I614">
        <v>753.37377821291795</v>
      </c>
      <c r="J614" t="str">
        <f t="shared" si="31"/>
        <v>cl2-6</v>
      </c>
      <c r="K614" s="85">
        <f>IF(E614="ina",0,VLOOKUP(J614,Densities!$N$3:$V$29,9,0))</f>
        <v>0.25569999999999998</v>
      </c>
      <c r="L614" s="85">
        <f>VLOOKUP(J614,productionTab!$A$2:$H$55,8,0)</f>
        <v>308.142</v>
      </c>
      <c r="M614" s="85">
        <f>Table1[[#This Row],[Productivity]]*Table1[[#This Row],[Area]]</f>
        <v>232146.10276608495</v>
      </c>
      <c r="N614" s="62">
        <f t="shared" si="32"/>
        <v>59359.75847728792</v>
      </c>
    </row>
    <row r="615" spans="1:14" x14ac:dyDescent="0.25">
      <c r="A615">
        <v>4400</v>
      </c>
      <c r="B615">
        <v>63</v>
      </c>
      <c r="C615">
        <v>3</v>
      </c>
      <c r="D615">
        <v>6</v>
      </c>
      <c r="E615" t="s">
        <v>93</v>
      </c>
      <c r="F615">
        <v>207</v>
      </c>
      <c r="G615">
        <v>9</v>
      </c>
      <c r="H615">
        <v>6</v>
      </c>
      <c r="I615">
        <v>584.46097943747895</v>
      </c>
      <c r="J615" t="str">
        <f t="shared" si="31"/>
        <v>cl3-6</v>
      </c>
      <c r="K615" s="85">
        <f>IF(E615="ina",0,VLOOKUP(J615,Densities!$N$3:$V$29,9,0))</f>
        <v>0.19720000000000001</v>
      </c>
      <c r="L615" s="85">
        <f>VLOOKUP(J615,productionTab!$A$2:$H$55,8,0)</f>
        <v>338.52099999999996</v>
      </c>
      <c r="M615" s="85">
        <f>Table1[[#This Row],[Productivity]]*Table1[[#This Row],[Area]]</f>
        <v>197852.31522015479</v>
      </c>
      <c r="N615" s="62">
        <f t="shared" si="32"/>
        <v>39016.476561414529</v>
      </c>
    </row>
    <row r="616" spans="1:14" x14ac:dyDescent="0.25">
      <c r="A616">
        <v>4400</v>
      </c>
      <c r="B616">
        <v>64</v>
      </c>
      <c r="C616">
        <v>2</v>
      </c>
      <c r="D616">
        <v>6</v>
      </c>
      <c r="E616" t="s">
        <v>90</v>
      </c>
      <c r="F616">
        <v>208</v>
      </c>
      <c r="G616">
        <v>8</v>
      </c>
      <c r="H616">
        <v>6</v>
      </c>
      <c r="I616">
        <v>152.47169041779401</v>
      </c>
      <c r="J616" t="str">
        <f t="shared" si="31"/>
        <v>cl1-6</v>
      </c>
      <c r="K616" s="85">
        <f>IF(E616="ina",0,VLOOKUP(J616,Densities!$N$3:$V$29,9,0))</f>
        <v>0.31240000000000001</v>
      </c>
      <c r="L616" s="85">
        <f>VLOOKUP(J616,productionTab!$A$2:$H$55,8,0)</f>
        <v>269.08449999999999</v>
      </c>
      <c r="M616" s="85">
        <f>Table1[[#This Row],[Productivity]]*Table1[[#This Row],[Area]]</f>
        <v>41027.76858022689</v>
      </c>
      <c r="N616" s="62">
        <f t="shared" si="32"/>
        <v>12817.074904462881</v>
      </c>
    </row>
    <row r="617" spans="1:14" x14ac:dyDescent="0.25">
      <c r="A617">
        <v>4400</v>
      </c>
      <c r="B617">
        <v>65</v>
      </c>
      <c r="C617">
        <v>2</v>
      </c>
      <c r="D617">
        <v>6</v>
      </c>
      <c r="E617" t="s">
        <v>93</v>
      </c>
      <c r="F617">
        <v>213</v>
      </c>
      <c r="G617">
        <v>8</v>
      </c>
      <c r="H617">
        <v>6</v>
      </c>
      <c r="I617">
        <v>199.706405585532</v>
      </c>
      <c r="J617" t="str">
        <f t="shared" si="31"/>
        <v>cl3-6</v>
      </c>
      <c r="K617" s="85">
        <f>IF(E617="ina",0,VLOOKUP(J617,Densities!$N$3:$V$29,9,0))</f>
        <v>0.19720000000000001</v>
      </c>
      <c r="L617" s="85">
        <f>VLOOKUP(J617,productionTab!$A$2:$H$55,8,0)</f>
        <v>338.52099999999996</v>
      </c>
      <c r="M617" s="85">
        <f>Table1[[#This Row],[Productivity]]*Table1[[#This Row],[Area]]</f>
        <v>67604.812125219862</v>
      </c>
      <c r="N617" s="62">
        <f t="shared" si="32"/>
        <v>13331.668951093359</v>
      </c>
    </row>
    <row r="618" spans="1:14" x14ac:dyDescent="0.25">
      <c r="A618">
        <v>4400</v>
      </c>
      <c r="B618">
        <v>66</v>
      </c>
      <c r="C618">
        <v>2</v>
      </c>
      <c r="D618">
        <v>6</v>
      </c>
      <c r="E618" t="s">
        <v>92</v>
      </c>
      <c r="F618">
        <v>215</v>
      </c>
      <c r="G618">
        <v>8</v>
      </c>
      <c r="H618">
        <v>6</v>
      </c>
      <c r="I618">
        <v>798.42081573269797</v>
      </c>
      <c r="J618" t="str">
        <f t="shared" si="31"/>
        <v>cl2-6</v>
      </c>
      <c r="K618" s="85">
        <f>IF(E618="ina",0,VLOOKUP(J618,Densities!$N$3:$V$29,9,0))</f>
        <v>0.25569999999999998</v>
      </c>
      <c r="L618" s="85">
        <f>VLOOKUP(J618,productionTab!$A$2:$H$55,8,0)</f>
        <v>308.142</v>
      </c>
      <c r="M618" s="85">
        <f>Table1[[#This Row],[Productivity]]*Table1[[#This Row],[Area]]</f>
        <v>246026.98700150501</v>
      </c>
      <c r="N618" s="62">
        <f t="shared" si="32"/>
        <v>62909.100576284829</v>
      </c>
    </row>
    <row r="619" spans="1:14" x14ac:dyDescent="0.25">
      <c r="A619">
        <v>4400</v>
      </c>
      <c r="B619">
        <v>66</v>
      </c>
      <c r="C619">
        <v>2</v>
      </c>
      <c r="D619">
        <v>6</v>
      </c>
      <c r="E619" t="s">
        <v>93</v>
      </c>
      <c r="F619">
        <v>216</v>
      </c>
      <c r="G619">
        <v>8</v>
      </c>
      <c r="H619">
        <v>6</v>
      </c>
      <c r="I619">
        <v>649.40108826410801</v>
      </c>
      <c r="J619" t="str">
        <f t="shared" si="31"/>
        <v>cl3-6</v>
      </c>
      <c r="K619" s="85">
        <f>IF(E619="ina",0,VLOOKUP(J619,Densities!$N$3:$V$29,9,0))</f>
        <v>0.19720000000000001</v>
      </c>
      <c r="L619" s="85">
        <f>VLOOKUP(J619,productionTab!$A$2:$H$55,8,0)</f>
        <v>338.52099999999996</v>
      </c>
      <c r="M619" s="85">
        <f>Table1[[#This Row],[Productivity]]*Table1[[#This Row],[Area]]</f>
        <v>219835.90580025408</v>
      </c>
      <c r="N619" s="62">
        <f t="shared" si="32"/>
        <v>43351.640623810104</v>
      </c>
    </row>
    <row r="620" spans="1:14" x14ac:dyDescent="0.25">
      <c r="A620">
        <v>4400</v>
      </c>
      <c r="B620">
        <v>67</v>
      </c>
      <c r="C620">
        <v>2</v>
      </c>
      <c r="D620">
        <v>7</v>
      </c>
      <c r="E620" t="s">
        <v>90</v>
      </c>
      <c r="F620">
        <v>217</v>
      </c>
      <c r="G620">
        <v>8</v>
      </c>
      <c r="H620">
        <v>6</v>
      </c>
      <c r="I620">
        <v>1.1380286103191801E-10</v>
      </c>
      <c r="J620" t="str">
        <f t="shared" si="31"/>
        <v>cl1-6</v>
      </c>
      <c r="K620" s="85">
        <f>IF(E620="ina",0,VLOOKUP(J620,Densities!$N$3:$V$29,9,0))</f>
        <v>0.31240000000000001</v>
      </c>
      <c r="L620" s="85">
        <f>VLOOKUP(J620,productionTab!$A$2:$H$55,8,0)</f>
        <v>269.08449999999999</v>
      </c>
      <c r="M620" s="85">
        <f>Table1[[#This Row],[Productivity]]*Table1[[#This Row],[Area]]</f>
        <v>3.0622585959343143E-8</v>
      </c>
      <c r="N620" s="62">
        <f t="shared" si="32"/>
        <v>9.5664958536987972E-9</v>
      </c>
    </row>
    <row r="621" spans="1:14" x14ac:dyDescent="0.25">
      <c r="A621">
        <v>4400</v>
      </c>
      <c r="B621">
        <v>69</v>
      </c>
      <c r="C621">
        <v>1</v>
      </c>
      <c r="D621">
        <v>6</v>
      </c>
      <c r="E621" t="s">
        <v>92</v>
      </c>
      <c r="F621">
        <v>224</v>
      </c>
      <c r="G621">
        <v>7</v>
      </c>
      <c r="H621">
        <v>6</v>
      </c>
      <c r="I621">
        <v>900.00000000000398</v>
      </c>
      <c r="J621" t="str">
        <f t="shared" si="31"/>
        <v>cl2-6</v>
      </c>
      <c r="K621" s="85">
        <f>IF(E621="ina",0,VLOOKUP(J621,Densities!$N$3:$V$29,9,0))</f>
        <v>0.25569999999999998</v>
      </c>
      <c r="L621" s="85">
        <f>VLOOKUP(J621,productionTab!$A$2:$H$55,8,0)</f>
        <v>308.142</v>
      </c>
      <c r="M621" s="85">
        <f>Table1[[#This Row],[Productivity]]*Table1[[#This Row],[Area]]</f>
        <v>277327.80000000121</v>
      </c>
      <c r="N621" s="62">
        <f t="shared" si="32"/>
        <v>70912.718460000309</v>
      </c>
    </row>
    <row r="622" spans="1:14" x14ac:dyDescent="0.25">
      <c r="A622">
        <v>4400</v>
      </c>
      <c r="B622">
        <v>7</v>
      </c>
      <c r="C622">
        <v>0</v>
      </c>
      <c r="D622">
        <v>1</v>
      </c>
      <c r="E622" t="s">
        <v>90</v>
      </c>
      <c r="F622">
        <v>37</v>
      </c>
      <c r="G622">
        <v>5</v>
      </c>
      <c r="H622">
        <v>6</v>
      </c>
      <c r="I622">
        <v>161.85361323768501</v>
      </c>
      <c r="J622" t="str">
        <f t="shared" si="31"/>
        <v>cl1-6</v>
      </c>
      <c r="K622" s="85">
        <f>IF(E622="ina",0,VLOOKUP(J622,Densities!$N$3:$V$29,9,0))</f>
        <v>0.31240000000000001</v>
      </c>
      <c r="L622" s="85">
        <f>VLOOKUP(J622,productionTab!$A$2:$H$55,8,0)</f>
        <v>269.08449999999999</v>
      </c>
      <c r="M622" s="85">
        <f>Table1[[#This Row],[Productivity]]*Table1[[#This Row],[Area]]</f>
        <v>43552.298591255851</v>
      </c>
      <c r="N622" s="62">
        <f t="shared" si="32"/>
        <v>13605.738079908328</v>
      </c>
    </row>
    <row r="623" spans="1:14" x14ac:dyDescent="0.25">
      <c r="A623">
        <v>4400</v>
      </c>
      <c r="B623">
        <v>7</v>
      </c>
      <c r="C623">
        <v>0</v>
      </c>
      <c r="D623">
        <v>1</v>
      </c>
      <c r="E623" t="s">
        <v>92</v>
      </c>
      <c r="F623">
        <v>38</v>
      </c>
      <c r="G623">
        <v>5</v>
      </c>
      <c r="H623">
        <v>6</v>
      </c>
      <c r="I623">
        <v>159.17887029737599</v>
      </c>
      <c r="J623" t="str">
        <f t="shared" si="31"/>
        <v>cl2-6</v>
      </c>
      <c r="K623" s="85">
        <f>IF(E623="ina",0,VLOOKUP(J623,Densities!$N$3:$V$29,9,0))</f>
        <v>0.25569999999999998</v>
      </c>
      <c r="L623" s="85">
        <f>VLOOKUP(J623,productionTab!$A$2:$H$55,8,0)</f>
        <v>308.142</v>
      </c>
      <c r="M623" s="85">
        <f>Table1[[#This Row],[Productivity]]*Table1[[#This Row],[Area]]</f>
        <v>49049.695451174033</v>
      </c>
      <c r="N623" s="62">
        <f t="shared" si="32"/>
        <v>12542.007126865199</v>
      </c>
    </row>
    <row r="624" spans="1:14" x14ac:dyDescent="0.25">
      <c r="A624">
        <v>4400</v>
      </c>
      <c r="B624">
        <v>7</v>
      </c>
      <c r="C624">
        <v>0</v>
      </c>
      <c r="D624">
        <v>1</v>
      </c>
      <c r="E624" t="s">
        <v>92</v>
      </c>
      <c r="F624">
        <v>38</v>
      </c>
      <c r="G624">
        <v>6</v>
      </c>
      <c r="H624">
        <v>7</v>
      </c>
      <c r="I624">
        <v>185.09923940455101</v>
      </c>
      <c r="J624" t="str">
        <f t="shared" si="31"/>
        <v>cl2-7</v>
      </c>
      <c r="K624" s="85">
        <f>IF(E624="ina",0,VLOOKUP(J624,Densities!$N$3:$V$29,9,0))</f>
        <v>0.2661</v>
      </c>
      <c r="L624" s="85">
        <f>VLOOKUP(J624,productionTab!$A$2:$H$55,8,0)</f>
        <v>337.05049999999994</v>
      </c>
      <c r="M624" s="85">
        <f>Table1[[#This Row],[Productivity]]*Table1[[#This Row],[Area]]</f>
        <v>62387.791190923614</v>
      </c>
      <c r="N624" s="62">
        <f t="shared" si="32"/>
        <v>16601.391235904772</v>
      </c>
    </row>
    <row r="625" spans="1:14" x14ac:dyDescent="0.25">
      <c r="A625">
        <v>4400</v>
      </c>
      <c r="B625">
        <v>7</v>
      </c>
      <c r="C625">
        <v>0</v>
      </c>
      <c r="D625">
        <v>1</v>
      </c>
      <c r="E625" t="s">
        <v>93</v>
      </c>
      <c r="F625">
        <v>39</v>
      </c>
      <c r="G625">
        <v>6</v>
      </c>
      <c r="H625">
        <v>7</v>
      </c>
      <c r="I625">
        <v>693.86827706038798</v>
      </c>
      <c r="J625" t="str">
        <f t="shared" si="31"/>
        <v>cl3-7</v>
      </c>
      <c r="K625" s="85">
        <f>IF(E625="ina",0,VLOOKUP(J625,Densities!$N$3:$V$29,9,0))</f>
        <v>0.2082</v>
      </c>
      <c r="L625" s="85">
        <f>VLOOKUP(J625,productionTab!$A$2:$H$55,8,0)</f>
        <v>370.61699999999996</v>
      </c>
      <c r="M625" s="85">
        <f>Table1[[#This Row],[Productivity]]*Table1[[#This Row],[Area]]</f>
        <v>257159.37923928979</v>
      </c>
      <c r="N625" s="62">
        <f t="shared" si="32"/>
        <v>53540.582757620134</v>
      </c>
    </row>
    <row r="626" spans="1:14" x14ac:dyDescent="0.25">
      <c r="A626">
        <v>4400</v>
      </c>
      <c r="B626">
        <v>70</v>
      </c>
      <c r="C626">
        <v>1</v>
      </c>
      <c r="D626">
        <v>7</v>
      </c>
      <c r="E626" t="s">
        <v>92</v>
      </c>
      <c r="F626">
        <v>227</v>
      </c>
      <c r="G626">
        <v>7</v>
      </c>
      <c r="H626">
        <v>6</v>
      </c>
      <c r="I626">
        <v>105.002382816138</v>
      </c>
      <c r="J626" t="str">
        <f t="shared" si="31"/>
        <v>cl2-6</v>
      </c>
      <c r="K626" s="85">
        <f>IF(E626="ina",0,VLOOKUP(J626,Densities!$N$3:$V$29,9,0))</f>
        <v>0.25569999999999998</v>
      </c>
      <c r="L626" s="85">
        <f>VLOOKUP(J626,productionTab!$A$2:$H$55,8,0)</f>
        <v>308.142</v>
      </c>
      <c r="M626" s="85">
        <f>Table1[[#This Row],[Productivity]]*Table1[[#This Row],[Area]]</f>
        <v>32355.644245730393</v>
      </c>
      <c r="N626" s="62">
        <f t="shared" si="32"/>
        <v>8273.3382336332616</v>
      </c>
    </row>
    <row r="627" spans="1:14" x14ac:dyDescent="0.25">
      <c r="A627">
        <v>4400</v>
      </c>
      <c r="B627">
        <v>70</v>
      </c>
      <c r="C627">
        <v>1</v>
      </c>
      <c r="D627">
        <v>7</v>
      </c>
      <c r="E627" t="s">
        <v>92</v>
      </c>
      <c r="F627">
        <v>227</v>
      </c>
      <c r="G627">
        <v>8</v>
      </c>
      <c r="H627">
        <v>7</v>
      </c>
      <c r="I627">
        <v>331.47765841704</v>
      </c>
      <c r="J627" t="str">
        <f t="shared" si="31"/>
        <v>cl2-7</v>
      </c>
      <c r="K627" s="85">
        <f>IF(E627="ina",0,VLOOKUP(J627,Densities!$N$3:$V$29,9,0))</f>
        <v>0.2661</v>
      </c>
      <c r="L627" s="85">
        <f>VLOOKUP(J627,productionTab!$A$2:$H$55,8,0)</f>
        <v>337.05049999999994</v>
      </c>
      <c r="M627" s="85">
        <f>Table1[[#This Row],[Productivity]]*Table1[[#This Row],[Area]]</f>
        <v>111724.71050829253</v>
      </c>
      <c r="N627" s="62">
        <f t="shared" si="32"/>
        <v>29729.945466256639</v>
      </c>
    </row>
    <row r="628" spans="1:14" x14ac:dyDescent="0.25">
      <c r="A628">
        <v>4400</v>
      </c>
      <c r="B628">
        <v>72</v>
      </c>
      <c r="C628">
        <v>1</v>
      </c>
      <c r="D628">
        <v>7</v>
      </c>
      <c r="E628" t="s">
        <v>93</v>
      </c>
      <c r="F628">
        <v>234</v>
      </c>
      <c r="G628">
        <v>7</v>
      </c>
      <c r="H628">
        <v>6</v>
      </c>
      <c r="I628">
        <v>363.51995876682201</v>
      </c>
      <c r="J628" t="str">
        <f t="shared" ref="J628:J647" si="33">E628&amp;"-"&amp;H628</f>
        <v>cl3-6</v>
      </c>
      <c r="K628" s="85">
        <f>IF(E628="ina",0,VLOOKUP(J628,Densities!$N$3:$V$29,9,0))</f>
        <v>0.19720000000000001</v>
      </c>
      <c r="L628" s="85">
        <f>VLOOKUP(J628,productionTab!$A$2:$H$55,8,0)</f>
        <v>338.52099999999996</v>
      </c>
      <c r="M628" s="85">
        <f>Table1[[#This Row],[Productivity]]*Table1[[#This Row],[Area]]</f>
        <v>123059.13996170335</v>
      </c>
      <c r="N628" s="62">
        <f t="shared" ref="N628:N647" si="34">L628*K628*I628</f>
        <v>24267.2624004479</v>
      </c>
    </row>
    <row r="629" spans="1:14" x14ac:dyDescent="0.25">
      <c r="A629">
        <v>4400</v>
      </c>
      <c r="B629">
        <v>74</v>
      </c>
      <c r="C629">
        <v>12</v>
      </c>
      <c r="D629">
        <v>6</v>
      </c>
      <c r="E629" t="s">
        <v>92</v>
      </c>
      <c r="F629">
        <v>239</v>
      </c>
      <c r="G629">
        <v>18</v>
      </c>
      <c r="H629">
        <v>6</v>
      </c>
      <c r="I629">
        <v>13.0896148646722</v>
      </c>
      <c r="J629" t="str">
        <f t="shared" si="33"/>
        <v>cl2-6</v>
      </c>
      <c r="K629" s="85">
        <f>IF(E629="ina",0,VLOOKUP(J629,Densities!$N$3:$V$29,9,0))</f>
        <v>0.25569999999999998</v>
      </c>
      <c r="L629" s="85">
        <f>VLOOKUP(J629,productionTab!$A$2:$H$55,8,0)</f>
        <v>308.142</v>
      </c>
      <c r="M629" s="85">
        <f>Table1[[#This Row],[Productivity]]*Table1[[#This Row],[Area]]</f>
        <v>4033.4601036298209</v>
      </c>
      <c r="N629" s="62">
        <f t="shared" si="34"/>
        <v>1031.3557484981452</v>
      </c>
    </row>
    <row r="630" spans="1:14" x14ac:dyDescent="0.25">
      <c r="A630">
        <v>4400</v>
      </c>
      <c r="B630">
        <v>76</v>
      </c>
      <c r="C630">
        <v>12</v>
      </c>
      <c r="D630">
        <v>6</v>
      </c>
      <c r="E630" t="s">
        <v>90</v>
      </c>
      <c r="F630">
        <v>244</v>
      </c>
      <c r="G630">
        <v>19</v>
      </c>
      <c r="H630">
        <v>7</v>
      </c>
      <c r="I630">
        <v>486.91038513655701</v>
      </c>
      <c r="J630" t="str">
        <f t="shared" si="33"/>
        <v>cl1-7</v>
      </c>
      <c r="K630" s="85">
        <f>IF(E630="ina",0,VLOOKUP(J630,Densities!$N$3:$V$29,9,0))</f>
        <v>0.32220000000000004</v>
      </c>
      <c r="L630" s="85">
        <f>VLOOKUP(J630,productionTab!$A$2:$H$55,8,0)</f>
        <v>299.48050000000001</v>
      </c>
      <c r="M630" s="85">
        <f>Table1[[#This Row],[Productivity]]*Table1[[#This Row],[Area]]</f>
        <v>145820.16559588865</v>
      </c>
      <c r="N630" s="62">
        <f t="shared" si="34"/>
        <v>46983.257354995338</v>
      </c>
    </row>
    <row r="631" spans="1:14" x14ac:dyDescent="0.25">
      <c r="A631">
        <v>4400</v>
      </c>
      <c r="B631">
        <v>8</v>
      </c>
      <c r="C631">
        <v>0</v>
      </c>
      <c r="D631">
        <v>2</v>
      </c>
      <c r="E631" t="s">
        <v>90</v>
      </c>
      <c r="F631">
        <v>40</v>
      </c>
      <c r="G631">
        <v>5</v>
      </c>
      <c r="H631">
        <v>7</v>
      </c>
      <c r="I631">
        <v>168.23993738910201</v>
      </c>
      <c r="J631" t="str">
        <f t="shared" si="33"/>
        <v>cl1-7</v>
      </c>
      <c r="K631" s="85">
        <f>IF(E631="ina",0,VLOOKUP(J631,Densities!$N$3:$V$29,9,0))</f>
        <v>0.32220000000000004</v>
      </c>
      <c r="L631" s="85">
        <f>VLOOKUP(J631,productionTab!$A$2:$H$55,8,0)</f>
        <v>299.48050000000001</v>
      </c>
      <c r="M631" s="85">
        <f>Table1[[#This Row],[Productivity]]*Table1[[#This Row],[Area]]</f>
        <v>50384.580569256963</v>
      </c>
      <c r="N631" s="62">
        <f t="shared" si="34"/>
        <v>16233.911859414597</v>
      </c>
    </row>
    <row r="632" spans="1:14" x14ac:dyDescent="0.25">
      <c r="A632">
        <v>4400</v>
      </c>
      <c r="B632">
        <v>8</v>
      </c>
      <c r="C632">
        <v>0</v>
      </c>
      <c r="D632">
        <v>2</v>
      </c>
      <c r="E632" t="s">
        <v>92</v>
      </c>
      <c r="F632">
        <v>41</v>
      </c>
      <c r="G632">
        <v>4</v>
      </c>
      <c r="H632">
        <v>6</v>
      </c>
      <c r="I632">
        <v>658.34666926652903</v>
      </c>
      <c r="J632" t="str">
        <f t="shared" si="33"/>
        <v>cl2-6</v>
      </c>
      <c r="K632" s="85">
        <f>IF(E632="ina",0,VLOOKUP(J632,Densities!$N$3:$V$29,9,0))</f>
        <v>0.25569999999999998</v>
      </c>
      <c r="L632" s="85">
        <f>VLOOKUP(J632,productionTab!$A$2:$H$55,8,0)</f>
        <v>308.142</v>
      </c>
      <c r="M632" s="85">
        <f>Table1[[#This Row],[Productivity]]*Table1[[#This Row],[Area]]</f>
        <v>202864.25936112678</v>
      </c>
      <c r="N632" s="62">
        <f t="shared" si="34"/>
        <v>51872.391118640116</v>
      </c>
    </row>
    <row r="633" spans="1:14" x14ac:dyDescent="0.25">
      <c r="A633">
        <v>4400</v>
      </c>
      <c r="B633">
        <v>8</v>
      </c>
      <c r="C633">
        <v>0</v>
      </c>
      <c r="D633">
        <v>2</v>
      </c>
      <c r="E633" t="s">
        <v>92</v>
      </c>
      <c r="F633">
        <v>41</v>
      </c>
      <c r="G633">
        <v>5</v>
      </c>
      <c r="H633">
        <v>7</v>
      </c>
      <c r="I633">
        <v>473.41339334445399</v>
      </c>
      <c r="J633" t="str">
        <f t="shared" si="33"/>
        <v>cl2-7</v>
      </c>
      <c r="K633" s="85">
        <f>IF(E633="ina",0,VLOOKUP(J633,Densities!$N$3:$V$29,9,0))</f>
        <v>0.2661</v>
      </c>
      <c r="L633" s="85">
        <f>VLOOKUP(J633,productionTab!$A$2:$H$55,8,0)</f>
        <v>337.05049999999994</v>
      </c>
      <c r="M633" s="85">
        <f>Table1[[#This Row],[Productivity]]*Table1[[#This Row],[Area]]</f>
        <v>159564.22093344486</v>
      </c>
      <c r="N633" s="62">
        <f t="shared" si="34"/>
        <v>42460.039190389674</v>
      </c>
    </row>
    <row r="634" spans="1:14" x14ac:dyDescent="0.25">
      <c r="A634">
        <v>4400</v>
      </c>
      <c r="B634">
        <v>83</v>
      </c>
      <c r="C634">
        <v>10</v>
      </c>
      <c r="D634">
        <v>6</v>
      </c>
      <c r="E634" t="s">
        <v>90</v>
      </c>
      <c r="F634">
        <v>265</v>
      </c>
      <c r="G634">
        <v>17</v>
      </c>
      <c r="H634">
        <v>7</v>
      </c>
      <c r="I634">
        <v>4.0900103972806697E-14</v>
      </c>
      <c r="J634" t="str">
        <f t="shared" si="33"/>
        <v>cl1-7</v>
      </c>
      <c r="K634" s="85">
        <f>IF(E634="ina",0,VLOOKUP(J634,Densities!$N$3:$V$29,9,0))</f>
        <v>0.32220000000000004</v>
      </c>
      <c r="L634" s="85">
        <f>VLOOKUP(J634,productionTab!$A$2:$H$55,8,0)</f>
        <v>299.48050000000001</v>
      </c>
      <c r="M634" s="85">
        <f>Table1[[#This Row],[Productivity]]*Table1[[#This Row],[Area]]</f>
        <v>1.2248783587828136E-11</v>
      </c>
      <c r="N634" s="62">
        <f t="shared" si="34"/>
        <v>3.9465580719982264E-12</v>
      </c>
    </row>
    <row r="635" spans="1:14" x14ac:dyDescent="0.25">
      <c r="A635">
        <v>4400</v>
      </c>
      <c r="B635">
        <v>84</v>
      </c>
      <c r="C635">
        <v>12</v>
      </c>
      <c r="D635">
        <v>6</v>
      </c>
      <c r="E635" t="s">
        <v>90</v>
      </c>
      <c r="F635">
        <v>268</v>
      </c>
      <c r="G635">
        <v>19</v>
      </c>
      <c r="H635">
        <v>7</v>
      </c>
      <c r="I635">
        <v>222.51938408965</v>
      </c>
      <c r="J635" t="str">
        <f t="shared" si="33"/>
        <v>cl1-7</v>
      </c>
      <c r="K635" s="85">
        <f>IF(E635="ina",0,VLOOKUP(J635,Densities!$N$3:$V$29,9,0))</f>
        <v>0.32220000000000004</v>
      </c>
      <c r="L635" s="85">
        <f>VLOOKUP(J635,productionTab!$A$2:$H$55,8,0)</f>
        <v>299.48050000000001</v>
      </c>
      <c r="M635" s="85">
        <f>Table1[[#This Row],[Productivity]]*Table1[[#This Row],[Area]]</f>
        <v>66640.216406860432</v>
      </c>
      <c r="N635" s="62">
        <f t="shared" si="34"/>
        <v>21471.477726290435</v>
      </c>
    </row>
    <row r="636" spans="1:14" x14ac:dyDescent="0.25">
      <c r="A636">
        <v>4400</v>
      </c>
      <c r="B636">
        <v>86</v>
      </c>
      <c r="C636">
        <v>11</v>
      </c>
      <c r="D636">
        <v>6</v>
      </c>
      <c r="E636" t="s">
        <v>90</v>
      </c>
      <c r="F636">
        <v>274</v>
      </c>
      <c r="G636">
        <v>18</v>
      </c>
      <c r="H636">
        <v>7</v>
      </c>
      <c r="I636">
        <v>550.96980840783601</v>
      </c>
      <c r="J636" t="str">
        <f t="shared" si="33"/>
        <v>cl1-7</v>
      </c>
      <c r="K636" s="85">
        <f>IF(E636="ina",0,VLOOKUP(J636,Densities!$N$3:$V$29,9,0))</f>
        <v>0.32220000000000004</v>
      </c>
      <c r="L636" s="85">
        <f>VLOOKUP(J636,productionTab!$A$2:$H$55,8,0)</f>
        <v>299.48050000000001</v>
      </c>
      <c r="M636" s="85">
        <f>Table1[[#This Row],[Productivity]]*Table1[[#This Row],[Area]]</f>
        <v>165004.71370688293</v>
      </c>
      <c r="N636" s="62">
        <f t="shared" si="34"/>
        <v>53164.518756357691</v>
      </c>
    </row>
    <row r="637" spans="1:14" x14ac:dyDescent="0.25">
      <c r="A637">
        <v>4400</v>
      </c>
      <c r="B637">
        <v>87</v>
      </c>
      <c r="C637">
        <v>10</v>
      </c>
      <c r="D637">
        <v>6</v>
      </c>
      <c r="E637" t="s">
        <v>90</v>
      </c>
      <c r="F637">
        <v>277</v>
      </c>
      <c r="G637">
        <v>17</v>
      </c>
      <c r="H637">
        <v>7</v>
      </c>
      <c r="I637">
        <v>3.24298265332189</v>
      </c>
      <c r="J637" t="str">
        <f t="shared" si="33"/>
        <v>cl1-7</v>
      </c>
      <c r="K637" s="85">
        <f>IF(E637="ina",0,VLOOKUP(J637,Densities!$N$3:$V$29,9,0))</f>
        <v>0.32220000000000004</v>
      </c>
      <c r="L637" s="85">
        <f>VLOOKUP(J637,productionTab!$A$2:$H$55,8,0)</f>
        <v>299.48050000000001</v>
      </c>
      <c r="M637" s="85">
        <f>Table1[[#This Row],[Productivity]]*Table1[[#This Row],[Area]]</f>
        <v>971.21006650816628</v>
      </c>
      <c r="N637" s="62">
        <f t="shared" si="34"/>
        <v>312.92388342893122</v>
      </c>
    </row>
    <row r="638" spans="1:14" x14ac:dyDescent="0.25">
      <c r="A638">
        <v>4400</v>
      </c>
      <c r="B638">
        <v>88</v>
      </c>
      <c r="C638">
        <v>11</v>
      </c>
      <c r="D638">
        <v>6</v>
      </c>
      <c r="E638" t="s">
        <v>92</v>
      </c>
      <c r="F638">
        <v>281</v>
      </c>
      <c r="G638">
        <v>18</v>
      </c>
      <c r="H638">
        <v>7</v>
      </c>
      <c r="I638">
        <v>19.7151549295351</v>
      </c>
      <c r="J638" t="str">
        <f t="shared" si="33"/>
        <v>cl2-7</v>
      </c>
      <c r="K638" s="85">
        <f>IF(E638="ina",0,VLOOKUP(J638,Densities!$N$3:$V$29,9,0))</f>
        <v>0.2661</v>
      </c>
      <c r="L638" s="85">
        <f>VLOOKUP(J638,productionTab!$A$2:$H$55,8,0)</f>
        <v>337.05049999999994</v>
      </c>
      <c r="M638" s="85">
        <f>Table1[[#This Row],[Productivity]]*Table1[[#This Row],[Area]]</f>
        <v>6645.0028265772689</v>
      </c>
      <c r="N638" s="62">
        <f t="shared" si="34"/>
        <v>1768.2352521522112</v>
      </c>
    </row>
    <row r="639" spans="1:14" x14ac:dyDescent="0.25">
      <c r="A639">
        <v>4400</v>
      </c>
      <c r="B639">
        <v>9</v>
      </c>
      <c r="C639">
        <v>0</v>
      </c>
      <c r="D639">
        <v>3</v>
      </c>
      <c r="E639" t="s">
        <v>92</v>
      </c>
      <c r="F639">
        <v>44</v>
      </c>
      <c r="G639">
        <v>3</v>
      </c>
      <c r="H639">
        <v>6</v>
      </c>
      <c r="I639">
        <v>1262.8226731965201</v>
      </c>
      <c r="J639" t="str">
        <f t="shared" si="33"/>
        <v>cl2-6</v>
      </c>
      <c r="K639" s="85">
        <f>IF(E639="ina",0,VLOOKUP(J639,Densities!$N$3:$V$29,9,0))</f>
        <v>0.25569999999999998</v>
      </c>
      <c r="L639" s="85">
        <f>VLOOKUP(J639,productionTab!$A$2:$H$55,8,0)</f>
        <v>308.142</v>
      </c>
      <c r="M639" s="85">
        <f>Table1[[#This Row],[Productivity]]*Table1[[#This Row],[Area]]</f>
        <v>389128.70416412211</v>
      </c>
      <c r="N639" s="62">
        <f t="shared" si="34"/>
        <v>99500.209654766019</v>
      </c>
    </row>
    <row r="640" spans="1:14" x14ac:dyDescent="0.25">
      <c r="A640">
        <v>4400</v>
      </c>
      <c r="B640">
        <v>9</v>
      </c>
      <c r="C640">
        <v>0</v>
      </c>
      <c r="D640">
        <v>3</v>
      </c>
      <c r="E640" t="s">
        <v>93</v>
      </c>
      <c r="F640">
        <v>45</v>
      </c>
      <c r="G640">
        <v>4</v>
      </c>
      <c r="H640">
        <v>7</v>
      </c>
      <c r="I640">
        <v>437.17732680347598</v>
      </c>
      <c r="J640" t="str">
        <f t="shared" si="33"/>
        <v>cl3-7</v>
      </c>
      <c r="K640" s="85">
        <f>IF(E640="ina",0,VLOOKUP(J640,Densities!$N$3:$V$29,9,0))</f>
        <v>0.2082</v>
      </c>
      <c r="L640" s="85">
        <f>VLOOKUP(J640,productionTab!$A$2:$H$55,8,0)</f>
        <v>370.61699999999996</v>
      </c>
      <c r="M640" s="85">
        <f>Table1[[#This Row],[Productivity]]*Table1[[#This Row],[Area]]</f>
        <v>162025.34932792385</v>
      </c>
      <c r="N640" s="62">
        <f t="shared" si="34"/>
        <v>33733.677730073745</v>
      </c>
    </row>
    <row r="641" spans="1:14" x14ac:dyDescent="0.25">
      <c r="A641">
        <v>4400</v>
      </c>
      <c r="B641">
        <v>90</v>
      </c>
      <c r="C641">
        <v>10</v>
      </c>
      <c r="D641">
        <v>6</v>
      </c>
      <c r="E641" t="s">
        <v>92</v>
      </c>
      <c r="F641">
        <v>287</v>
      </c>
      <c r="G641">
        <v>17</v>
      </c>
      <c r="H641">
        <v>7</v>
      </c>
      <c r="I641">
        <v>1.8867570050004E-11</v>
      </c>
      <c r="J641" t="str">
        <f t="shared" si="33"/>
        <v>cl2-7</v>
      </c>
      <c r="K641" s="85">
        <f>IF(E641="ina",0,VLOOKUP(J641,Densities!$N$3:$V$29,9,0))</f>
        <v>0.2661</v>
      </c>
      <c r="L641" s="85">
        <f>VLOOKUP(J641,productionTab!$A$2:$H$55,8,0)</f>
        <v>337.05049999999994</v>
      </c>
      <c r="M641" s="85">
        <f>Table1[[#This Row],[Productivity]]*Table1[[#This Row],[Area]]</f>
        <v>6.3593239191388723E-9</v>
      </c>
      <c r="N641" s="62">
        <f t="shared" si="34"/>
        <v>1.6922160948828539E-9</v>
      </c>
    </row>
    <row r="642" spans="1:14" x14ac:dyDescent="0.25">
      <c r="A642">
        <v>4400</v>
      </c>
      <c r="B642">
        <v>90</v>
      </c>
      <c r="C642">
        <v>12</v>
      </c>
      <c r="D642">
        <v>6</v>
      </c>
      <c r="E642" t="s">
        <v>90</v>
      </c>
      <c r="F642">
        <v>286</v>
      </c>
      <c r="G642">
        <v>19</v>
      </c>
      <c r="H642">
        <v>7</v>
      </c>
      <c r="I642">
        <v>203.552669920358</v>
      </c>
      <c r="J642" t="str">
        <f t="shared" si="33"/>
        <v>cl1-7</v>
      </c>
      <c r="K642" s="85">
        <f>IF(E642="ina",0,VLOOKUP(J642,Densities!$N$3:$V$29,9,0))</f>
        <v>0.32220000000000004</v>
      </c>
      <c r="L642" s="85">
        <f>VLOOKUP(J642,productionTab!$A$2:$H$55,8,0)</f>
        <v>299.48050000000001</v>
      </c>
      <c r="M642" s="85">
        <f>Table1[[#This Row],[Productivity]]*Table1[[#This Row],[Area]]</f>
        <v>60960.055364083775</v>
      </c>
      <c r="N642" s="62">
        <f t="shared" si="34"/>
        <v>19641.329838307796</v>
      </c>
    </row>
    <row r="643" spans="1:14" x14ac:dyDescent="0.25">
      <c r="A643">
        <v>4400</v>
      </c>
      <c r="B643">
        <v>94</v>
      </c>
      <c r="C643">
        <v>10</v>
      </c>
      <c r="D643">
        <v>6</v>
      </c>
      <c r="E643" t="s">
        <v>92</v>
      </c>
      <c r="F643">
        <v>299</v>
      </c>
      <c r="G643">
        <v>17</v>
      </c>
      <c r="H643">
        <v>7</v>
      </c>
      <c r="I643">
        <v>479.09294593787899</v>
      </c>
      <c r="J643" t="str">
        <f t="shared" si="33"/>
        <v>cl2-7</v>
      </c>
      <c r="K643" s="85">
        <f>IF(E643="ina",0,VLOOKUP(J643,Densities!$N$3:$V$29,9,0))</f>
        <v>0.2661</v>
      </c>
      <c r="L643" s="85">
        <f>VLOOKUP(J643,productionTab!$A$2:$H$55,8,0)</f>
        <v>337.05049999999994</v>
      </c>
      <c r="M643" s="85">
        <f>Table1[[#This Row],[Productivity]]*Table1[[#This Row],[Area]]</f>
        <v>161478.51697483505</v>
      </c>
      <c r="N643" s="62">
        <f t="shared" si="34"/>
        <v>42969.433367003607</v>
      </c>
    </row>
    <row r="644" spans="1:14" x14ac:dyDescent="0.25">
      <c r="A644">
        <v>4400</v>
      </c>
      <c r="B644">
        <v>94</v>
      </c>
      <c r="C644">
        <v>9</v>
      </c>
      <c r="D644">
        <v>6</v>
      </c>
      <c r="E644" t="s">
        <v>90</v>
      </c>
      <c r="F644">
        <v>298</v>
      </c>
      <c r="G644">
        <v>16</v>
      </c>
      <c r="H644">
        <v>7</v>
      </c>
      <c r="I644">
        <v>100.622209737346</v>
      </c>
      <c r="J644" t="str">
        <f t="shared" si="33"/>
        <v>cl1-7</v>
      </c>
      <c r="K644" s="85">
        <f>IF(E644="ina",0,VLOOKUP(J644,Densities!$N$3:$V$29,9,0))</f>
        <v>0.32220000000000004</v>
      </c>
      <c r="L644" s="85">
        <f>VLOOKUP(J644,productionTab!$A$2:$H$55,8,0)</f>
        <v>299.48050000000001</v>
      </c>
      <c r="M644" s="85">
        <f>Table1[[#This Row],[Productivity]]*Table1[[#This Row],[Area]]</f>
        <v>30134.389683245248</v>
      </c>
      <c r="N644" s="62">
        <f t="shared" si="34"/>
        <v>9709.3003559416211</v>
      </c>
    </row>
    <row r="645" spans="1:14" x14ac:dyDescent="0.25">
      <c r="A645">
        <v>4400</v>
      </c>
      <c r="B645">
        <v>95</v>
      </c>
      <c r="C645">
        <v>9</v>
      </c>
      <c r="D645">
        <v>6</v>
      </c>
      <c r="E645" t="s">
        <v>90</v>
      </c>
      <c r="F645">
        <v>301</v>
      </c>
      <c r="G645">
        <v>15</v>
      </c>
      <c r="H645">
        <v>6</v>
      </c>
      <c r="I645">
        <v>120.953416265618</v>
      </c>
      <c r="J645" t="str">
        <f t="shared" si="33"/>
        <v>cl1-6</v>
      </c>
      <c r="K645" s="85">
        <f>IF(E645="ina",0,VLOOKUP(J645,Densities!$N$3:$V$29,9,0))</f>
        <v>0.31240000000000001</v>
      </c>
      <c r="L645" s="85">
        <f>VLOOKUP(J645,productionTab!$A$2:$H$55,8,0)</f>
        <v>269.08449999999999</v>
      </c>
      <c r="M645" s="85">
        <f>Table1[[#This Row],[Productivity]]*Table1[[#This Row],[Area]]</f>
        <v>32546.689539125688</v>
      </c>
      <c r="N645" s="62">
        <f t="shared" si="34"/>
        <v>10167.585812022864</v>
      </c>
    </row>
    <row r="646" spans="1:14" x14ac:dyDescent="0.25">
      <c r="A646">
        <v>4400</v>
      </c>
      <c r="B646">
        <v>96</v>
      </c>
      <c r="C646">
        <v>10</v>
      </c>
      <c r="D646">
        <v>6</v>
      </c>
      <c r="E646" t="s">
        <v>90</v>
      </c>
      <c r="F646">
        <v>304</v>
      </c>
      <c r="G646">
        <v>17</v>
      </c>
      <c r="H646">
        <v>7</v>
      </c>
      <c r="I646">
        <v>334.656446545064</v>
      </c>
      <c r="J646" t="str">
        <f t="shared" si="33"/>
        <v>cl1-7</v>
      </c>
      <c r="K646" s="85">
        <f>IF(E646="ina",0,VLOOKUP(J646,Densities!$N$3:$V$29,9,0))</f>
        <v>0.32220000000000004</v>
      </c>
      <c r="L646" s="85">
        <f>VLOOKUP(J646,productionTab!$A$2:$H$55,8,0)</f>
        <v>299.48050000000001</v>
      </c>
      <c r="M646" s="85">
        <f>Table1[[#This Row],[Productivity]]*Table1[[#This Row],[Area]]</f>
        <v>100223.07993953903</v>
      </c>
      <c r="N646" s="62">
        <f t="shared" si="34"/>
        <v>32291.876356519486</v>
      </c>
    </row>
    <row r="647" spans="1:14" x14ac:dyDescent="0.25">
      <c r="A647">
        <v>4400</v>
      </c>
      <c r="B647">
        <v>97</v>
      </c>
      <c r="C647">
        <v>11</v>
      </c>
      <c r="D647">
        <v>6</v>
      </c>
      <c r="E647" t="s">
        <v>93</v>
      </c>
      <c r="F647">
        <v>309</v>
      </c>
      <c r="G647">
        <v>18</v>
      </c>
      <c r="H647">
        <v>7</v>
      </c>
      <c r="I647">
        <v>64.674981514099997</v>
      </c>
      <c r="J647" t="str">
        <f t="shared" si="33"/>
        <v>cl3-7</v>
      </c>
      <c r="K647" s="85">
        <f>IF(E647="ina",0,VLOOKUP(J647,Densities!$N$3:$V$29,9,0))</f>
        <v>0.2082</v>
      </c>
      <c r="L647" s="85">
        <f>VLOOKUP(J647,productionTab!$A$2:$H$55,8,0)</f>
        <v>370.61699999999996</v>
      </c>
      <c r="M647" s="85">
        <f>Table1[[#This Row],[Productivity]]*Table1[[#This Row],[Area]]</f>
        <v>23969.647623811197</v>
      </c>
      <c r="N647" s="62">
        <f t="shared" si="34"/>
        <v>4990.4806352774913</v>
      </c>
    </row>
  </sheetData>
  <sortState xmlns:xlrd2="http://schemas.microsoft.com/office/spreadsheetml/2017/richdata2" ref="AV3:BD214">
    <sortCondition ref="AX3:AX214"/>
  </sortState>
  <mergeCells count="7">
    <mergeCell ref="AI2:AJ2"/>
    <mergeCell ref="AI3:AJ3"/>
    <mergeCell ref="AL3:AO3"/>
    <mergeCell ref="AE3:AF3"/>
    <mergeCell ref="AG3:AH3"/>
    <mergeCell ref="AE2:AF2"/>
    <mergeCell ref="AG2:AH2"/>
  </mergeCells>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2A25B-2267-4824-9305-2BC43442F582}">
  <dimension ref="A1:AH27"/>
  <sheetViews>
    <sheetView workbookViewId="0">
      <selection activeCell="X6" sqref="X6"/>
    </sheetView>
  </sheetViews>
  <sheetFormatPr defaultRowHeight="15" x14ac:dyDescent="0.25"/>
  <cols>
    <col min="3" max="3" width="11.140625" bestFit="1" customWidth="1"/>
    <col min="4" max="4" width="15.85546875" bestFit="1" customWidth="1"/>
    <col min="7" max="7" width="15.28515625" bestFit="1" customWidth="1"/>
    <col min="8" max="8" width="13.28515625" bestFit="1" customWidth="1"/>
    <col min="22" max="22" width="11.7109375" customWidth="1"/>
    <col min="26" max="26" width="13.28515625" customWidth="1"/>
    <col min="27" max="27" width="13.42578125" customWidth="1"/>
    <col min="28" max="29" width="15.28515625" bestFit="1" customWidth="1"/>
    <col min="30" max="30" width="14.28515625" bestFit="1" customWidth="1"/>
    <col min="31" max="31" width="4.85546875" customWidth="1"/>
    <col min="32" max="32" width="9.85546875" bestFit="1" customWidth="1"/>
  </cols>
  <sheetData>
    <row r="1" spans="1:34" x14ac:dyDescent="0.25">
      <c r="A1" t="s">
        <v>157</v>
      </c>
      <c r="B1" t="s">
        <v>324</v>
      </c>
      <c r="C1" t="s">
        <v>158</v>
      </c>
      <c r="D1" t="s">
        <v>325</v>
      </c>
      <c r="E1" t="s">
        <v>326</v>
      </c>
      <c r="F1" t="s">
        <v>327</v>
      </c>
      <c r="G1" t="s">
        <v>159</v>
      </c>
      <c r="H1" t="s">
        <v>160</v>
      </c>
      <c r="V1" t="s">
        <v>368</v>
      </c>
      <c r="W1" t="s">
        <v>361</v>
      </c>
      <c r="Y1" t="s">
        <v>362</v>
      </c>
      <c r="Z1" t="s">
        <v>367</v>
      </c>
      <c r="AA1" t="s">
        <v>363</v>
      </c>
      <c r="AB1" t="s">
        <v>364</v>
      </c>
      <c r="AC1" t="s">
        <v>365</v>
      </c>
      <c r="AD1" t="s">
        <v>366</v>
      </c>
      <c r="AF1" t="s">
        <v>371</v>
      </c>
      <c r="AG1" t="s">
        <v>369</v>
      </c>
      <c r="AH1" t="s">
        <v>370</v>
      </c>
    </row>
    <row r="2" spans="1:34" x14ac:dyDescent="0.25">
      <c r="A2">
        <v>4392</v>
      </c>
      <c r="B2">
        <v>222</v>
      </c>
      <c r="C2" t="s">
        <v>123</v>
      </c>
      <c r="D2" s="94">
        <v>43523.744606481479</v>
      </c>
      <c r="E2" t="s">
        <v>328</v>
      </c>
      <c r="F2" t="s">
        <v>329</v>
      </c>
      <c r="G2" s="62">
        <v>266445003.188086</v>
      </c>
      <c r="H2" s="62">
        <v>4671327.4185315501</v>
      </c>
      <c r="V2">
        <v>222</v>
      </c>
      <c r="W2">
        <v>4399</v>
      </c>
      <c r="X2" t="s">
        <v>373</v>
      </c>
      <c r="Y2">
        <v>9</v>
      </c>
      <c r="Z2" t="s">
        <v>123</v>
      </c>
      <c r="AA2" s="62">
        <v>4879405.9045805102</v>
      </c>
      <c r="AB2" s="62">
        <v>5022290.04654436</v>
      </c>
      <c r="AC2" s="62">
        <v>4671327.4185307398</v>
      </c>
      <c r="AD2" s="62">
        <v>350962.62801361998</v>
      </c>
      <c r="AE2" s="111" t="s">
        <v>77</v>
      </c>
      <c r="AF2" s="29">
        <v>0.40712067484947301</v>
      </c>
    </row>
    <row r="3" spans="1:34" ht="18.75" x14ac:dyDescent="0.3">
      <c r="A3">
        <v>4393</v>
      </c>
      <c r="B3">
        <v>222</v>
      </c>
      <c r="C3" t="s">
        <v>123</v>
      </c>
      <c r="D3" s="94">
        <v>43523.744675925926</v>
      </c>
      <c r="E3" t="s">
        <v>328</v>
      </c>
      <c r="F3" t="s">
        <v>329</v>
      </c>
      <c r="G3" s="62">
        <v>264667753.14196</v>
      </c>
      <c r="H3" s="62">
        <v>4746779.6710082702</v>
      </c>
      <c r="J3" s="126" t="s">
        <v>336</v>
      </c>
      <c r="K3" s="126"/>
      <c r="L3" s="126"/>
      <c r="M3" s="126"/>
      <c r="V3">
        <v>222</v>
      </c>
      <c r="W3">
        <v>4399</v>
      </c>
      <c r="Y3">
        <v>9</v>
      </c>
      <c r="Z3" t="s">
        <v>122</v>
      </c>
      <c r="AA3" s="62">
        <v>254004252.86520001</v>
      </c>
      <c r="AB3" s="62">
        <v>266445003.188086</v>
      </c>
      <c r="AC3" s="62">
        <v>232677252.311681</v>
      </c>
      <c r="AD3" s="62">
        <v>33767750.876405001</v>
      </c>
      <c r="AE3" s="111" t="s">
        <v>78</v>
      </c>
      <c r="AF3" s="29">
        <v>0.36842105263157698</v>
      </c>
      <c r="AG3" s="110">
        <f>SUM(AF2:AF3)</f>
        <v>0.77554172748104999</v>
      </c>
      <c r="AH3" s="110">
        <f>MAX(AF2:AF3)</f>
        <v>0.40712067484947301</v>
      </c>
    </row>
    <row r="4" spans="1:34" x14ac:dyDescent="0.25">
      <c r="A4">
        <v>4394</v>
      </c>
      <c r="B4">
        <v>222</v>
      </c>
      <c r="C4" t="s">
        <v>123</v>
      </c>
      <c r="D4" s="94">
        <v>43523.744768518518</v>
      </c>
      <c r="E4" t="s">
        <v>328</v>
      </c>
      <c r="F4" t="s">
        <v>329</v>
      </c>
      <c r="G4" s="62">
        <v>262890503.095833</v>
      </c>
      <c r="H4" s="62">
        <v>4771054.7382888002</v>
      </c>
      <c r="V4">
        <v>222</v>
      </c>
      <c r="W4">
        <v>4400</v>
      </c>
      <c r="Y4">
        <v>10</v>
      </c>
      <c r="Z4" t="s">
        <v>123</v>
      </c>
      <c r="AA4" s="62">
        <v>4900166.8115108004</v>
      </c>
      <c r="AB4" s="62">
        <v>5022290.04654436</v>
      </c>
      <c r="AC4" s="62">
        <v>4671327.4185307398</v>
      </c>
      <c r="AD4" s="62">
        <v>350962.62801361998</v>
      </c>
      <c r="AE4" s="111"/>
      <c r="AF4" s="29">
        <v>0.34796649354021802</v>
      </c>
    </row>
    <row r="5" spans="1:34" x14ac:dyDescent="0.25">
      <c r="A5">
        <v>4395</v>
      </c>
      <c r="B5">
        <v>222</v>
      </c>
      <c r="C5" t="s">
        <v>123</v>
      </c>
      <c r="D5" s="94">
        <v>43523.744849537034</v>
      </c>
      <c r="E5" t="s">
        <v>328</v>
      </c>
      <c r="F5" t="s">
        <v>329</v>
      </c>
      <c r="G5" s="62">
        <v>261113253.04970601</v>
      </c>
      <c r="H5" s="62">
        <v>4794217.8585110204</v>
      </c>
      <c r="V5">
        <v>222</v>
      </c>
      <c r="W5">
        <v>4400</v>
      </c>
      <c r="Y5">
        <v>10</v>
      </c>
      <c r="Z5" t="s">
        <v>122</v>
      </c>
      <c r="AA5" s="62">
        <v>252227002.81907299</v>
      </c>
      <c r="AB5" s="62">
        <v>266445003.188086</v>
      </c>
      <c r="AC5" s="62">
        <v>232677252.311681</v>
      </c>
      <c r="AD5" s="62">
        <v>33767750.876405001</v>
      </c>
      <c r="AE5" s="111"/>
      <c r="AF5" s="29">
        <v>0.421052631578958</v>
      </c>
      <c r="AG5" s="110">
        <f>SUM(AF4:AF5)</f>
        <v>0.76901912511917603</v>
      </c>
      <c r="AH5" s="110">
        <f>MAX(AF4:AF5)</f>
        <v>0.421052631578958</v>
      </c>
    </row>
    <row r="6" spans="1:34" x14ac:dyDescent="0.25">
      <c r="A6">
        <v>4396</v>
      </c>
      <c r="B6">
        <v>222</v>
      </c>
      <c r="C6" t="s">
        <v>123</v>
      </c>
      <c r="D6" s="94">
        <v>43523.744930555556</v>
      </c>
      <c r="E6" t="s">
        <v>328</v>
      </c>
      <c r="F6" t="s">
        <v>329</v>
      </c>
      <c r="G6" s="62">
        <v>259336003.00358</v>
      </c>
      <c r="H6" s="62">
        <v>4816003.8395918496</v>
      </c>
      <c r="V6">
        <v>222</v>
      </c>
      <c r="W6">
        <v>4401</v>
      </c>
      <c r="X6" t="s">
        <v>372</v>
      </c>
      <c r="Y6">
        <v>11</v>
      </c>
      <c r="Z6" t="s">
        <v>123</v>
      </c>
      <c r="AA6" s="62">
        <v>4919484.4128981698</v>
      </c>
      <c r="AB6" s="62">
        <v>5022290.04654436</v>
      </c>
      <c r="AC6" s="62">
        <v>4671327.4185307398</v>
      </c>
      <c r="AD6" s="62">
        <v>350962.62801361998</v>
      </c>
      <c r="AE6" s="111" t="s">
        <v>284</v>
      </c>
      <c r="AF6" s="29">
        <v>0.29292473169593503</v>
      </c>
    </row>
    <row r="7" spans="1:34" x14ac:dyDescent="0.25">
      <c r="A7">
        <v>4397</v>
      </c>
      <c r="B7">
        <v>222</v>
      </c>
      <c r="C7" t="s">
        <v>123</v>
      </c>
      <c r="D7" s="94">
        <v>43523.745011574072</v>
      </c>
      <c r="E7" t="s">
        <v>328</v>
      </c>
      <c r="F7" t="s">
        <v>329</v>
      </c>
      <c r="G7" s="62">
        <v>257558752.95745301</v>
      </c>
      <c r="H7" s="62">
        <v>4837315.5787733896</v>
      </c>
      <c r="V7">
        <v>222</v>
      </c>
      <c r="W7">
        <v>4401</v>
      </c>
      <c r="Y7">
        <v>11</v>
      </c>
      <c r="Z7" t="s">
        <v>122</v>
      </c>
      <c r="AA7" s="62">
        <v>250449752.77294701</v>
      </c>
      <c r="AB7" s="62">
        <v>266445003.188086</v>
      </c>
      <c r="AC7" s="62">
        <v>232677252.311681</v>
      </c>
      <c r="AD7" s="62">
        <v>33767750.876405001</v>
      </c>
      <c r="AE7" s="111" t="s">
        <v>285</v>
      </c>
      <c r="AF7" s="29">
        <v>0.47368421052630899</v>
      </c>
      <c r="AG7" s="110">
        <f>SUM(AF6:AF7)</f>
        <v>0.76660894222224396</v>
      </c>
      <c r="AH7" s="110">
        <f>MAX(AF6:AF7)</f>
        <v>0.47368421052630899</v>
      </c>
    </row>
    <row r="8" spans="1:34" x14ac:dyDescent="0.25">
      <c r="A8">
        <v>4398</v>
      </c>
      <c r="B8">
        <v>222</v>
      </c>
      <c r="C8" t="s">
        <v>123</v>
      </c>
      <c r="D8" s="94">
        <v>43523.745092592595</v>
      </c>
      <c r="E8" t="s">
        <v>328</v>
      </c>
      <c r="F8" t="s">
        <v>329</v>
      </c>
      <c r="G8" s="62">
        <v>255781502.911327</v>
      </c>
      <c r="H8" s="62">
        <v>4858433.4253919702</v>
      </c>
    </row>
    <row r="9" spans="1:34" x14ac:dyDescent="0.25">
      <c r="A9" s="106">
        <v>4399</v>
      </c>
      <c r="B9" s="106">
        <v>222</v>
      </c>
      <c r="C9" s="106" t="s">
        <v>123</v>
      </c>
      <c r="D9" s="107">
        <v>43523.745162037034</v>
      </c>
      <c r="E9" s="106" t="s">
        <v>328</v>
      </c>
      <c r="F9" s="106" t="s">
        <v>329</v>
      </c>
      <c r="G9" s="108">
        <v>254004252.86520001</v>
      </c>
      <c r="H9" s="108">
        <v>4879405.9045805102</v>
      </c>
      <c r="I9" s="105">
        <v>9</v>
      </c>
      <c r="J9" t="s">
        <v>373</v>
      </c>
    </row>
    <row r="10" spans="1:34" x14ac:dyDescent="0.25">
      <c r="A10">
        <v>4400</v>
      </c>
      <c r="B10">
        <v>222</v>
      </c>
      <c r="C10" t="s">
        <v>123</v>
      </c>
      <c r="D10" s="94">
        <v>43523.745254629626</v>
      </c>
      <c r="E10" t="s">
        <v>328</v>
      </c>
      <c r="F10" t="s">
        <v>329</v>
      </c>
      <c r="G10" s="62">
        <v>252227002.81907299</v>
      </c>
      <c r="H10" s="62">
        <v>4900166.8115108004</v>
      </c>
      <c r="I10" s="105"/>
    </row>
    <row r="11" spans="1:34" x14ac:dyDescent="0.25">
      <c r="A11" s="106">
        <v>4401</v>
      </c>
      <c r="B11" s="106">
        <v>222</v>
      </c>
      <c r="C11" s="106" t="s">
        <v>123</v>
      </c>
      <c r="D11" s="107">
        <v>43523.745335648149</v>
      </c>
      <c r="E11" s="106" t="s">
        <v>328</v>
      </c>
      <c r="F11" s="106" t="s">
        <v>329</v>
      </c>
      <c r="G11" s="108">
        <v>250449752.77294701</v>
      </c>
      <c r="H11" s="108">
        <v>4919484.4128981698</v>
      </c>
      <c r="I11" s="105">
        <v>11</v>
      </c>
      <c r="J11" t="s">
        <v>372</v>
      </c>
    </row>
    <row r="12" spans="1:34" x14ac:dyDescent="0.25">
      <c r="A12">
        <v>4402</v>
      </c>
      <c r="B12">
        <v>222</v>
      </c>
      <c r="C12" t="s">
        <v>123</v>
      </c>
      <c r="D12" s="94">
        <v>43523.745428240742</v>
      </c>
      <c r="E12" t="s">
        <v>328</v>
      </c>
      <c r="F12" t="s">
        <v>329</v>
      </c>
      <c r="G12" s="62">
        <v>248672502.72681999</v>
      </c>
      <c r="H12" s="62">
        <v>4936450.5962748202</v>
      </c>
    </row>
    <row r="13" spans="1:34" x14ac:dyDescent="0.25">
      <c r="A13">
        <v>4403</v>
      </c>
      <c r="B13">
        <v>222</v>
      </c>
      <c r="C13" t="s">
        <v>123</v>
      </c>
      <c r="D13" s="94">
        <v>43523.745520833334</v>
      </c>
      <c r="E13" t="s">
        <v>328</v>
      </c>
      <c r="F13" t="s">
        <v>329</v>
      </c>
      <c r="G13" s="62">
        <v>246895252.68069401</v>
      </c>
      <c r="H13" s="62">
        <v>4950816.4554329095</v>
      </c>
    </row>
    <row r="14" spans="1:34" x14ac:dyDescent="0.25">
      <c r="A14">
        <v>4404</v>
      </c>
      <c r="B14">
        <v>222</v>
      </c>
      <c r="C14" t="s">
        <v>123</v>
      </c>
      <c r="D14" s="94">
        <v>43523.74560185185</v>
      </c>
      <c r="E14" t="s">
        <v>328</v>
      </c>
      <c r="F14" t="s">
        <v>329</v>
      </c>
      <c r="G14" s="62">
        <v>245118002.63456699</v>
      </c>
      <c r="H14" s="62">
        <v>4963273.1777370498</v>
      </c>
    </row>
    <row r="15" spans="1:34" x14ac:dyDescent="0.25">
      <c r="A15">
        <v>4405</v>
      </c>
      <c r="B15">
        <v>222</v>
      </c>
      <c r="C15" t="s">
        <v>123</v>
      </c>
      <c r="D15" s="94">
        <v>43523.745682870373</v>
      </c>
      <c r="E15" t="s">
        <v>328</v>
      </c>
      <c r="F15" t="s">
        <v>329</v>
      </c>
      <c r="G15" s="62">
        <v>243340752.58844101</v>
      </c>
      <c r="H15" s="62">
        <v>4974871.4657766996</v>
      </c>
    </row>
    <row r="16" spans="1:34" x14ac:dyDescent="0.25">
      <c r="A16">
        <v>4406</v>
      </c>
      <c r="B16">
        <v>222</v>
      </c>
      <c r="C16" t="s">
        <v>123</v>
      </c>
      <c r="D16" s="94">
        <v>43523.745763888888</v>
      </c>
      <c r="E16" t="s">
        <v>328</v>
      </c>
      <c r="F16" t="s">
        <v>329</v>
      </c>
      <c r="G16" s="62">
        <v>241563502.54231399</v>
      </c>
      <c r="H16" s="62">
        <v>4985895.3271506298</v>
      </c>
    </row>
    <row r="17" spans="1:8" x14ac:dyDescent="0.25">
      <c r="A17">
        <v>4407</v>
      </c>
      <c r="B17">
        <v>222</v>
      </c>
      <c r="C17" t="s">
        <v>123</v>
      </c>
      <c r="D17" s="94">
        <v>43523.745833333334</v>
      </c>
      <c r="E17" t="s">
        <v>328</v>
      </c>
      <c r="F17" t="s">
        <v>329</v>
      </c>
      <c r="G17" s="62">
        <v>239786252.496187</v>
      </c>
      <c r="H17" s="62">
        <v>4996235.5319300098</v>
      </c>
    </row>
    <row r="18" spans="1:8" x14ac:dyDescent="0.25">
      <c r="A18">
        <v>4408</v>
      </c>
      <c r="B18">
        <v>222</v>
      </c>
      <c r="C18" t="s">
        <v>123</v>
      </c>
      <c r="D18" s="94">
        <v>43523.745925925927</v>
      </c>
      <c r="E18" t="s">
        <v>328</v>
      </c>
      <c r="F18" t="s">
        <v>329</v>
      </c>
      <c r="G18" s="62">
        <v>238009002.45006099</v>
      </c>
      <c r="H18" s="62">
        <v>5005385.0718723796</v>
      </c>
    </row>
    <row r="19" spans="1:8" x14ac:dyDescent="0.25">
      <c r="A19">
        <v>4409</v>
      </c>
      <c r="B19">
        <v>222</v>
      </c>
      <c r="C19" t="s">
        <v>123</v>
      </c>
      <c r="D19" s="94">
        <v>43523.746006944442</v>
      </c>
      <c r="E19" t="s">
        <v>328</v>
      </c>
      <c r="F19" t="s">
        <v>329</v>
      </c>
      <c r="G19" s="62">
        <v>236231752.403934</v>
      </c>
      <c r="H19" s="62">
        <v>5012675.48023823</v>
      </c>
    </row>
    <row r="20" spans="1:8" x14ac:dyDescent="0.25">
      <c r="A20">
        <v>4410</v>
      </c>
      <c r="B20">
        <v>222</v>
      </c>
      <c r="C20" t="s">
        <v>123</v>
      </c>
      <c r="D20" s="94">
        <v>43523.746087962965</v>
      </c>
      <c r="E20" t="s">
        <v>328</v>
      </c>
      <c r="F20" t="s">
        <v>329</v>
      </c>
      <c r="G20" s="62">
        <v>234454502.35780799</v>
      </c>
      <c r="H20" s="62">
        <v>5018938.3707426097</v>
      </c>
    </row>
    <row r="21" spans="1:8" x14ac:dyDescent="0.25">
      <c r="A21">
        <v>4411</v>
      </c>
      <c r="B21">
        <v>222</v>
      </c>
      <c r="C21" t="s">
        <v>123</v>
      </c>
      <c r="D21" s="94">
        <v>43523.746168981481</v>
      </c>
      <c r="E21" t="s">
        <v>328</v>
      </c>
      <c r="F21" t="s">
        <v>329</v>
      </c>
      <c r="G21" s="62">
        <v>232677252.311681</v>
      </c>
      <c r="H21" s="62">
        <v>5022290.04654436</v>
      </c>
    </row>
    <row r="25" spans="1:8" x14ac:dyDescent="0.25">
      <c r="H25" t="s">
        <v>360</v>
      </c>
    </row>
    <row r="26" spans="1:8" x14ac:dyDescent="0.25">
      <c r="A26" s="106">
        <v>4399</v>
      </c>
      <c r="B26" s="106">
        <v>222</v>
      </c>
      <c r="C26" s="106" t="s">
        <v>123</v>
      </c>
      <c r="D26" s="107">
        <v>43523.745162037034</v>
      </c>
      <c r="E26" s="106" t="s">
        <v>328</v>
      </c>
      <c r="F26" s="106" t="s">
        <v>329</v>
      </c>
      <c r="G26" s="108">
        <v>254004252.86520001</v>
      </c>
      <c r="H26" s="108">
        <v>4879405.9045805102</v>
      </c>
    </row>
    <row r="27" spans="1:8" x14ac:dyDescent="0.25">
      <c r="A27" s="106">
        <v>4401</v>
      </c>
      <c r="B27" s="106">
        <v>222</v>
      </c>
      <c r="C27" s="106" t="s">
        <v>123</v>
      </c>
      <c r="D27" s="107">
        <v>43523.745335648149</v>
      </c>
      <c r="E27" s="106" t="s">
        <v>328</v>
      </c>
      <c r="F27" s="106" t="s">
        <v>329</v>
      </c>
      <c r="G27" s="108">
        <v>250449752.77294701</v>
      </c>
      <c r="H27" s="108">
        <v>4919484.4128981698</v>
      </c>
    </row>
  </sheetData>
  <mergeCells count="1">
    <mergeCell ref="J3:M3"/>
  </mergeCells>
  <pageMargins left="0.7" right="0.7" top="0.75" bottom="0.75" header="0.3" footer="0.3"/>
  <ignoredErrors>
    <ignoredError sqref="AG3:AH7" formulaRange="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4F86E-C3FC-4C1C-B38A-865E14459093}">
  <dimension ref="B1:AF49"/>
  <sheetViews>
    <sheetView topLeftCell="L1" workbookViewId="0">
      <selection activeCell="AH22" sqref="AH22"/>
    </sheetView>
  </sheetViews>
  <sheetFormatPr defaultRowHeight="15" x14ac:dyDescent="0.25"/>
  <cols>
    <col min="5" max="5" width="10.7109375" customWidth="1"/>
    <col min="6" max="6" width="15.28515625" customWidth="1"/>
    <col min="7" max="7" width="12" customWidth="1"/>
    <col min="8" max="8" width="4" customWidth="1"/>
    <col min="9" max="9" width="10.140625" bestFit="1" customWidth="1"/>
    <col min="12" max="12" width="11.28515625" customWidth="1"/>
    <col min="13" max="13" width="4.85546875" customWidth="1"/>
    <col min="14" max="14" width="9" bestFit="1" customWidth="1"/>
    <col min="15" max="15" width="9" customWidth="1"/>
    <col min="16" max="17" width="11.28515625" customWidth="1"/>
    <col min="18" max="18" width="6" bestFit="1" customWidth="1"/>
    <col min="19" max="19" width="11.7109375" customWidth="1"/>
    <col min="20" max="20" width="10.7109375" customWidth="1"/>
    <col min="21" max="21" width="13.7109375" customWidth="1"/>
  </cols>
  <sheetData>
    <row r="1" spans="2:22" x14ac:dyDescent="0.25">
      <c r="D1" t="s">
        <v>82</v>
      </c>
      <c r="I1" t="s">
        <v>81</v>
      </c>
      <c r="J1" s="50">
        <v>0.42</v>
      </c>
      <c r="K1" s="50">
        <v>0.5</v>
      </c>
      <c r="L1">
        <v>0.57999999999999996</v>
      </c>
      <c r="S1">
        <v>1</v>
      </c>
      <c r="T1">
        <v>7</v>
      </c>
      <c r="V1">
        <f>VLOOKUP(7,Saligna!$B$5:$U$49,11,0)</f>
        <v>0.57999999999999996</v>
      </c>
    </row>
    <row r="2" spans="2:22" x14ac:dyDescent="0.25">
      <c r="B2">
        <v>0.1</v>
      </c>
      <c r="J2" s="50">
        <f>J1-$G$25</f>
        <v>-7.2116205552068879E-2</v>
      </c>
      <c r="K2" s="50">
        <f>K1-$G$25</f>
        <v>7.8837944479311362E-3</v>
      </c>
      <c r="L2" s="50">
        <f>L1-$G$25</f>
        <v>8.7883794447931096E-2</v>
      </c>
    </row>
    <row r="3" spans="2:22" x14ac:dyDescent="0.25">
      <c r="J3" s="122" t="s">
        <v>103</v>
      </c>
      <c r="K3" s="122"/>
      <c r="L3" s="122"/>
      <c r="N3" s="123" t="s">
        <v>73</v>
      </c>
      <c r="O3" s="123"/>
      <c r="P3" s="123"/>
      <c r="Q3" s="82"/>
      <c r="S3" s="123" t="s">
        <v>104</v>
      </c>
      <c r="T3" s="123"/>
      <c r="U3" s="123"/>
    </row>
    <row r="4" spans="2:22" x14ac:dyDescent="0.25">
      <c r="B4" s="54" t="s">
        <v>57</v>
      </c>
      <c r="C4" s="54" t="s">
        <v>77</v>
      </c>
      <c r="D4" s="54" t="s">
        <v>78</v>
      </c>
      <c r="E4" s="54" t="s">
        <v>79</v>
      </c>
      <c r="F4" s="54" t="s">
        <v>80</v>
      </c>
      <c r="G4" s="54" t="s">
        <v>72</v>
      </c>
      <c r="H4" s="54"/>
      <c r="I4" s="54" t="s">
        <v>296</v>
      </c>
      <c r="J4" s="55" t="s">
        <v>299</v>
      </c>
      <c r="K4" s="55" t="s">
        <v>300</v>
      </c>
      <c r="L4" s="55" t="s">
        <v>298</v>
      </c>
      <c r="N4" s="55" t="s">
        <v>100</v>
      </c>
      <c r="O4" s="55" t="s">
        <v>99</v>
      </c>
      <c r="P4" s="55" t="s">
        <v>98</v>
      </c>
      <c r="Q4" s="55"/>
      <c r="R4" s="55" t="s">
        <v>296</v>
      </c>
      <c r="S4" s="55" t="s">
        <v>299</v>
      </c>
      <c r="T4" s="55" t="s">
        <v>300</v>
      </c>
      <c r="U4" s="55" t="s">
        <v>298</v>
      </c>
    </row>
    <row r="5" spans="2:22" x14ac:dyDescent="0.25">
      <c r="B5" s="43">
        <v>5</v>
      </c>
      <c r="C5">
        <v>0.19769999999999999</v>
      </c>
      <c r="D5">
        <v>0.15129999999999999</v>
      </c>
      <c r="E5" s="29">
        <f>LN(B5)</f>
        <v>1.6094379124341003</v>
      </c>
      <c r="F5" s="29">
        <f>D5*E5</f>
        <v>0.24350795615127935</v>
      </c>
      <c r="G5" s="29">
        <f>F5+C5</f>
        <v>0.44120795615127933</v>
      </c>
      <c r="I5" s="36">
        <f>B5</f>
        <v>5</v>
      </c>
      <c r="J5" s="53">
        <f>$G5+$J$2</f>
        <v>0.36909175059921046</v>
      </c>
      <c r="K5" s="53">
        <f>$G5+$K$2</f>
        <v>0.44909175059921047</v>
      </c>
      <c r="L5" s="53">
        <f>$G5+$L$2</f>
        <v>0.52909175059921043</v>
      </c>
      <c r="N5">
        <f>VLOOKUP(J5,Foelkel!$C$4:$E$31,2,1)</f>
        <v>0.55180000000000018</v>
      </c>
      <c r="O5">
        <f>VLOOKUP(K5,Foelkel!$C$4:$E$31,2,1)</f>
        <v>0.54060000000000052</v>
      </c>
      <c r="P5">
        <f>VLOOKUP(L5,Foelkel!$C$4:$E$31,2,1)</f>
        <v>0.52940000000000087</v>
      </c>
      <c r="R5" s="36">
        <f>I5</f>
        <v>5</v>
      </c>
      <c r="S5" s="53">
        <f>N5*J5</f>
        <v>0.20366482798064439</v>
      </c>
      <c r="T5" s="53">
        <f t="shared" ref="T5:U5" si="0">O5*K5</f>
        <v>0.24277900037393341</v>
      </c>
      <c r="U5" s="53">
        <f t="shared" si="0"/>
        <v>0.28010117276722246</v>
      </c>
    </row>
    <row r="6" spans="2:22" x14ac:dyDescent="0.25">
      <c r="B6" s="43">
        <v>5.0999999999999996</v>
      </c>
      <c r="C6">
        <v>0.19769999999999999</v>
      </c>
      <c r="D6">
        <v>0.15129999999999999</v>
      </c>
      <c r="E6" s="29">
        <f t="shared" ref="E6:E33" si="1">LN(B6)</f>
        <v>1.62924053973028</v>
      </c>
      <c r="F6" s="29">
        <f t="shared" ref="F6:F33" si="2">D6*E6</f>
        <v>0.24650409366119136</v>
      </c>
      <c r="G6" s="29">
        <f>F6+C6</f>
        <v>0.44420409366119135</v>
      </c>
      <c r="I6" s="36">
        <f t="shared" ref="I6:I49" si="3">B6</f>
        <v>5.0999999999999996</v>
      </c>
      <c r="J6" s="53">
        <f t="shared" ref="J6:J49" si="4">$G6+$J$2</f>
        <v>0.37208788810912247</v>
      </c>
      <c r="K6" s="53">
        <f t="shared" ref="K6:K49" si="5">$G6+$K$2</f>
        <v>0.45208788810912248</v>
      </c>
      <c r="L6" s="53">
        <f t="shared" ref="L6:L49" si="6">$G6+$L$2</f>
        <v>0.53208788810912244</v>
      </c>
      <c r="N6">
        <f>VLOOKUP(J6,Foelkel!$C$4:$E$31,2,1)</f>
        <v>0.55040000000000022</v>
      </c>
      <c r="O6">
        <f>VLOOKUP(K6,Foelkel!$C$4:$E$31,2,1)</f>
        <v>0.53920000000000057</v>
      </c>
      <c r="P6">
        <f>VLOOKUP(L6,Foelkel!$C$4:$E$31,2,1)</f>
        <v>0.52800000000000091</v>
      </c>
      <c r="R6" s="36">
        <f t="shared" ref="R6:R49" si="7">I6</f>
        <v>5.0999999999999996</v>
      </c>
      <c r="S6" s="53">
        <f t="shared" ref="S6:S49" si="8">N6*J6</f>
        <v>0.20479717361526109</v>
      </c>
      <c r="T6" s="53">
        <f t="shared" ref="T6:T49" si="9">O6*K6</f>
        <v>0.24376578926843909</v>
      </c>
      <c r="U6" s="53">
        <f t="shared" ref="U6:U49" si="10">P6*L6</f>
        <v>0.28094240492161715</v>
      </c>
    </row>
    <row r="7" spans="2:22" x14ac:dyDescent="0.25">
      <c r="B7" s="43">
        <v>5.1999999999999993</v>
      </c>
      <c r="C7">
        <v>0.19769999999999999</v>
      </c>
      <c r="D7">
        <v>0.15129999999999999</v>
      </c>
      <c r="E7" s="29">
        <f t="shared" si="1"/>
        <v>1.6486586255873816</v>
      </c>
      <c r="F7" s="29">
        <f t="shared" si="2"/>
        <v>0.24944205005137082</v>
      </c>
      <c r="G7" s="29">
        <f t="shared" ref="G7:G33" si="11">F7+C7</f>
        <v>0.44714205005137081</v>
      </c>
      <c r="I7" s="36">
        <f t="shared" si="3"/>
        <v>5.1999999999999993</v>
      </c>
      <c r="J7" s="53">
        <f t="shared" si="4"/>
        <v>0.37502584449930193</v>
      </c>
      <c r="K7" s="53">
        <f t="shared" si="5"/>
        <v>0.45502584449930195</v>
      </c>
      <c r="L7" s="53">
        <f t="shared" si="6"/>
        <v>0.53502584449930191</v>
      </c>
      <c r="N7">
        <f>VLOOKUP(J7,Foelkel!$C$4:$E$31,2,1)</f>
        <v>0.55040000000000022</v>
      </c>
      <c r="O7">
        <f>VLOOKUP(K7,Foelkel!$C$4:$E$31,2,1)</f>
        <v>0.53920000000000057</v>
      </c>
      <c r="P7">
        <f>VLOOKUP(L7,Foelkel!$C$4:$E$31,2,1)</f>
        <v>0.52800000000000091</v>
      </c>
      <c r="R7" s="36">
        <f t="shared" si="7"/>
        <v>5.1999999999999993</v>
      </c>
      <c r="S7" s="53">
        <f t="shared" si="8"/>
        <v>0.20641422481241586</v>
      </c>
      <c r="T7" s="53">
        <f t="shared" si="9"/>
        <v>0.24534993535402386</v>
      </c>
      <c r="U7" s="53">
        <f t="shared" si="10"/>
        <v>0.28249364589563192</v>
      </c>
    </row>
    <row r="8" spans="2:22" x14ac:dyDescent="0.25">
      <c r="B8" s="43">
        <v>5.2999999999999989</v>
      </c>
      <c r="C8">
        <v>0.19769999999999999</v>
      </c>
      <c r="D8">
        <v>0.15129999999999999</v>
      </c>
      <c r="E8" s="29">
        <f t="shared" si="1"/>
        <v>1.6677068205580758</v>
      </c>
      <c r="F8" s="29">
        <f t="shared" si="2"/>
        <v>0.25232404195043684</v>
      </c>
      <c r="G8" s="29">
        <f t="shared" si="11"/>
        <v>0.45002404195043683</v>
      </c>
      <c r="I8" s="36">
        <f t="shared" si="3"/>
        <v>5.2999999999999989</v>
      </c>
      <c r="J8" s="53">
        <f t="shared" si="4"/>
        <v>0.37790783639836795</v>
      </c>
      <c r="K8" s="53">
        <f t="shared" si="5"/>
        <v>0.45790783639836796</v>
      </c>
      <c r="L8" s="53">
        <f t="shared" si="6"/>
        <v>0.53790783639836792</v>
      </c>
      <c r="N8">
        <f>VLOOKUP(J8,Foelkel!$C$4:$E$31,2,1)</f>
        <v>0.55040000000000022</v>
      </c>
      <c r="O8">
        <f>VLOOKUP(K8,Foelkel!$C$4:$E$31,2,1)</f>
        <v>0.53920000000000057</v>
      </c>
      <c r="P8">
        <f>VLOOKUP(L8,Foelkel!$C$4:$E$31,2,1)</f>
        <v>0.52800000000000091</v>
      </c>
      <c r="R8" s="36">
        <f t="shared" si="7"/>
        <v>5.2999999999999989</v>
      </c>
      <c r="S8" s="53">
        <f t="shared" si="8"/>
        <v>0.2080004731536618</v>
      </c>
      <c r="T8" s="53">
        <f t="shared" si="9"/>
        <v>0.24690390538600027</v>
      </c>
      <c r="U8" s="53">
        <f t="shared" si="10"/>
        <v>0.28401533761833875</v>
      </c>
    </row>
    <row r="9" spans="2:22" x14ac:dyDescent="0.25">
      <c r="B9" s="43">
        <v>5.3999999999999986</v>
      </c>
      <c r="C9">
        <v>0.19769999999999999</v>
      </c>
      <c r="D9">
        <v>0.15129999999999999</v>
      </c>
      <c r="E9" s="29">
        <f t="shared" si="1"/>
        <v>1.6863989535702284</v>
      </c>
      <c r="F9" s="29">
        <f t="shared" si="2"/>
        <v>0.25515216167517552</v>
      </c>
      <c r="G9" s="29">
        <f t="shared" si="11"/>
        <v>0.4528521616751755</v>
      </c>
      <c r="I9" s="36">
        <f t="shared" si="3"/>
        <v>5.3999999999999986</v>
      </c>
      <c r="J9" s="53">
        <f t="shared" si="4"/>
        <v>0.38073595612310662</v>
      </c>
      <c r="K9" s="53">
        <f t="shared" si="5"/>
        <v>0.46073595612310664</v>
      </c>
      <c r="L9" s="53">
        <f t="shared" si="6"/>
        <v>0.54073595612310665</v>
      </c>
      <c r="N9">
        <f>VLOOKUP(J9,Foelkel!$C$4:$E$31,2,1)</f>
        <v>0.54900000000000027</v>
      </c>
      <c r="O9">
        <f>VLOOKUP(K9,Foelkel!$C$4:$E$31,2,1)</f>
        <v>0.53780000000000061</v>
      </c>
      <c r="P9">
        <f>VLOOKUP(L9,Foelkel!$C$4:$E$31,2,1)</f>
        <v>0.52660000000000096</v>
      </c>
      <c r="R9" s="36">
        <f t="shared" si="7"/>
        <v>5.3999999999999986</v>
      </c>
      <c r="S9" s="53">
        <f t="shared" si="8"/>
        <v>0.20902403991158564</v>
      </c>
      <c r="T9" s="53">
        <f t="shared" si="9"/>
        <v>0.24778379720300703</v>
      </c>
      <c r="U9" s="53">
        <f t="shared" si="10"/>
        <v>0.28475155449442846</v>
      </c>
    </row>
    <row r="10" spans="2:22" x14ac:dyDescent="0.25">
      <c r="B10" s="43">
        <v>5.5</v>
      </c>
      <c r="C10">
        <v>0.19769999999999999</v>
      </c>
      <c r="D10">
        <v>0.15129999999999999</v>
      </c>
      <c r="E10" s="29">
        <f t="shared" si="1"/>
        <v>1.7047480922384253</v>
      </c>
      <c r="F10" s="29">
        <f t="shared" si="2"/>
        <v>0.25792838635567372</v>
      </c>
      <c r="G10" s="29">
        <f t="shared" si="11"/>
        <v>0.45562838635567371</v>
      </c>
      <c r="I10" s="36">
        <f t="shared" si="3"/>
        <v>5.5</v>
      </c>
      <c r="J10" s="53">
        <f t="shared" si="4"/>
        <v>0.38351218080360483</v>
      </c>
      <c r="K10" s="53">
        <f t="shared" si="5"/>
        <v>0.46351218080360485</v>
      </c>
      <c r="L10" s="53">
        <f t="shared" si="6"/>
        <v>0.54351218080360475</v>
      </c>
      <c r="N10">
        <f>VLOOKUP(J10,Foelkel!$C$4:$E$31,2,1)</f>
        <v>0.54900000000000027</v>
      </c>
      <c r="O10">
        <f>VLOOKUP(K10,Foelkel!$C$4:$E$31,2,1)</f>
        <v>0.53780000000000061</v>
      </c>
      <c r="P10">
        <f>VLOOKUP(L10,Foelkel!$C$4:$E$31,2,1)</f>
        <v>0.52660000000000096</v>
      </c>
      <c r="R10" s="36">
        <f t="shared" si="7"/>
        <v>5.5</v>
      </c>
      <c r="S10" s="53">
        <f t="shared" si="8"/>
        <v>0.21054818726117916</v>
      </c>
      <c r="T10" s="53">
        <f t="shared" si="9"/>
        <v>0.24927685083617898</v>
      </c>
      <c r="U10" s="53">
        <f t="shared" si="10"/>
        <v>0.28621351441117876</v>
      </c>
    </row>
    <row r="11" spans="2:22" x14ac:dyDescent="0.25">
      <c r="B11" s="43">
        <v>5.6</v>
      </c>
      <c r="C11">
        <v>0.19769999999999999</v>
      </c>
      <c r="D11">
        <v>0.15129999999999999</v>
      </c>
      <c r="E11" s="29">
        <f t="shared" si="1"/>
        <v>1.7227665977411035</v>
      </c>
      <c r="F11" s="29">
        <f t="shared" si="2"/>
        <v>0.26065458623822896</v>
      </c>
      <c r="G11" s="29">
        <f t="shared" si="11"/>
        <v>0.45835458623822894</v>
      </c>
      <c r="I11" s="36">
        <f t="shared" si="3"/>
        <v>5.6</v>
      </c>
      <c r="J11" s="53">
        <f t="shared" si="4"/>
        <v>0.38623838068616007</v>
      </c>
      <c r="K11" s="53">
        <f t="shared" si="5"/>
        <v>0.46623838068616008</v>
      </c>
      <c r="L11" s="53">
        <f t="shared" si="6"/>
        <v>0.54623838068616004</v>
      </c>
      <c r="N11">
        <f>VLOOKUP(J11,Foelkel!$C$4:$E$31,2,1)</f>
        <v>0.54900000000000027</v>
      </c>
      <c r="O11">
        <f>VLOOKUP(K11,Foelkel!$C$4:$E$31,2,1)</f>
        <v>0.53780000000000061</v>
      </c>
      <c r="P11">
        <f>VLOOKUP(L11,Foelkel!$C$4:$E$31,2,1)</f>
        <v>0.52660000000000096</v>
      </c>
      <c r="R11" s="36">
        <f t="shared" si="7"/>
        <v>5.6</v>
      </c>
      <c r="S11" s="53">
        <f t="shared" si="8"/>
        <v>0.21204487099670197</v>
      </c>
      <c r="T11" s="53">
        <f t="shared" si="9"/>
        <v>0.25074300113301717</v>
      </c>
      <c r="U11" s="53">
        <f t="shared" si="10"/>
        <v>0.28764913126933239</v>
      </c>
    </row>
    <row r="12" spans="2:22" x14ac:dyDescent="0.25">
      <c r="B12" s="43">
        <v>5.7</v>
      </c>
      <c r="C12">
        <v>0.19769999999999999</v>
      </c>
      <c r="D12">
        <v>0.15129999999999999</v>
      </c>
      <c r="E12" s="29">
        <f t="shared" si="1"/>
        <v>1.7404661748405046</v>
      </c>
      <c r="F12" s="29">
        <f t="shared" si="2"/>
        <v>0.26333253225336833</v>
      </c>
      <c r="G12" s="29">
        <f t="shared" si="11"/>
        <v>0.46103253225336832</v>
      </c>
      <c r="I12" s="36">
        <f t="shared" si="3"/>
        <v>5.7</v>
      </c>
      <c r="J12" s="53">
        <f t="shared" si="4"/>
        <v>0.38891632670129944</v>
      </c>
      <c r="K12" s="53">
        <f t="shared" si="5"/>
        <v>0.46891632670129946</v>
      </c>
      <c r="L12" s="53">
        <f t="shared" si="6"/>
        <v>0.54891632670129942</v>
      </c>
      <c r="N12">
        <f>VLOOKUP(J12,Foelkel!$C$4:$E$31,2,1)</f>
        <v>0.54900000000000027</v>
      </c>
      <c r="O12">
        <f>VLOOKUP(K12,Foelkel!$C$4:$E$31,2,1)</f>
        <v>0.53780000000000061</v>
      </c>
      <c r="P12">
        <f>VLOOKUP(L12,Foelkel!$C$4:$E$31,2,1)</f>
        <v>0.52660000000000096</v>
      </c>
      <c r="R12" s="36">
        <f t="shared" si="7"/>
        <v>5.7</v>
      </c>
      <c r="S12" s="53">
        <f t="shared" si="8"/>
        <v>0.21351506335901349</v>
      </c>
      <c r="T12" s="53">
        <f t="shared" si="9"/>
        <v>0.25218320049995913</v>
      </c>
      <c r="U12" s="53">
        <f t="shared" si="10"/>
        <v>0.2890593376409048</v>
      </c>
    </row>
    <row r="13" spans="2:22" x14ac:dyDescent="0.25">
      <c r="B13" s="43">
        <v>5.8</v>
      </c>
      <c r="C13">
        <v>0.19769999999999999</v>
      </c>
      <c r="D13">
        <v>0.15129999999999999</v>
      </c>
      <c r="E13" s="29">
        <f t="shared" si="1"/>
        <v>1.7578579175523736</v>
      </c>
      <c r="F13" s="29">
        <f t="shared" si="2"/>
        <v>0.26596390292567412</v>
      </c>
      <c r="G13" s="29">
        <f t="shared" si="11"/>
        <v>0.46366390292567411</v>
      </c>
      <c r="I13" s="36">
        <f t="shared" si="3"/>
        <v>5.8</v>
      </c>
      <c r="J13" s="53">
        <f t="shared" si="4"/>
        <v>0.39154769737360523</v>
      </c>
      <c r="K13" s="53">
        <f t="shared" si="5"/>
        <v>0.47154769737360525</v>
      </c>
      <c r="L13" s="53">
        <f t="shared" si="6"/>
        <v>0.55154769737360521</v>
      </c>
      <c r="N13">
        <f>VLOOKUP(J13,Foelkel!$C$4:$E$31,2,1)</f>
        <v>0.54760000000000031</v>
      </c>
      <c r="O13">
        <f>VLOOKUP(K13,Foelkel!$C$4:$E$31,2,1)</f>
        <v>0.53640000000000065</v>
      </c>
      <c r="P13">
        <f>VLOOKUP(L13,Foelkel!$C$4:$E$31,2,1)</f>
        <v>0.525200000000001</v>
      </c>
      <c r="R13" s="36">
        <f t="shared" si="7"/>
        <v>5.8</v>
      </c>
      <c r="S13" s="53">
        <f t="shared" si="8"/>
        <v>0.21441151908178635</v>
      </c>
      <c r="T13" s="53">
        <f t="shared" si="9"/>
        <v>0.25293818487120218</v>
      </c>
      <c r="U13" s="53">
        <f t="shared" si="10"/>
        <v>0.28967285066061799</v>
      </c>
    </row>
    <row r="14" spans="2:22" x14ac:dyDescent="0.25">
      <c r="B14" s="43">
        <v>5.9</v>
      </c>
      <c r="C14">
        <v>0.19769999999999999</v>
      </c>
      <c r="D14">
        <v>0.15129999999999999</v>
      </c>
      <c r="E14" s="29">
        <f t="shared" si="1"/>
        <v>1.7749523509116738</v>
      </c>
      <c r="F14" s="29">
        <f t="shared" si="2"/>
        <v>0.26855029069293623</v>
      </c>
      <c r="G14" s="29">
        <f t="shared" si="11"/>
        <v>0.46625029069293622</v>
      </c>
      <c r="I14" s="36">
        <f t="shared" si="3"/>
        <v>5.9</v>
      </c>
      <c r="J14" s="53">
        <f t="shared" si="4"/>
        <v>0.39413408514086734</v>
      </c>
      <c r="K14" s="53">
        <f t="shared" si="5"/>
        <v>0.47413408514086736</v>
      </c>
      <c r="L14" s="53">
        <f t="shared" si="6"/>
        <v>0.55413408514086737</v>
      </c>
      <c r="N14">
        <f>VLOOKUP(J14,Foelkel!$C$4:$E$31,2,1)</f>
        <v>0.54760000000000031</v>
      </c>
      <c r="O14">
        <f>VLOOKUP(K14,Foelkel!$C$4:$E$31,2,1)</f>
        <v>0.53640000000000065</v>
      </c>
      <c r="P14">
        <f>VLOOKUP(L14,Foelkel!$C$4:$E$31,2,1)</f>
        <v>0.525200000000001</v>
      </c>
      <c r="R14" s="36">
        <f t="shared" si="7"/>
        <v>5.9</v>
      </c>
      <c r="S14" s="53">
        <f t="shared" si="8"/>
        <v>0.21582782502313907</v>
      </c>
      <c r="T14" s="53">
        <f t="shared" si="9"/>
        <v>0.25432552326956154</v>
      </c>
      <c r="U14" s="53">
        <f t="shared" si="10"/>
        <v>0.2910312215159841</v>
      </c>
    </row>
    <row r="15" spans="2:22" x14ac:dyDescent="0.25">
      <c r="B15" s="43">
        <v>6</v>
      </c>
      <c r="C15">
        <v>0.19769999999999999</v>
      </c>
      <c r="D15">
        <v>0.15129999999999999</v>
      </c>
      <c r="E15" s="29">
        <f t="shared" si="1"/>
        <v>1.791759469228055</v>
      </c>
      <c r="F15" s="29">
        <f t="shared" si="2"/>
        <v>0.2710932076942047</v>
      </c>
      <c r="G15" s="29">
        <f t="shared" si="11"/>
        <v>0.46879320769420468</v>
      </c>
      <c r="I15" s="36">
        <f t="shared" si="3"/>
        <v>6</v>
      </c>
      <c r="J15" s="53">
        <f t="shared" si="4"/>
        <v>0.3966770021421358</v>
      </c>
      <c r="K15" s="53">
        <f t="shared" si="5"/>
        <v>0.47667700214213582</v>
      </c>
      <c r="L15" s="53">
        <f t="shared" si="6"/>
        <v>0.55667700214213578</v>
      </c>
      <c r="N15">
        <f>VLOOKUP(J15,Foelkel!$C$4:$E$31,2,1)</f>
        <v>0.54760000000000031</v>
      </c>
      <c r="O15">
        <f>VLOOKUP(K15,Foelkel!$C$4:$E$31,2,1)</f>
        <v>0.53640000000000065</v>
      </c>
      <c r="P15">
        <f>VLOOKUP(L15,Foelkel!$C$4:$E$31,2,1)</f>
        <v>0.525200000000001</v>
      </c>
      <c r="R15" s="36">
        <f t="shared" si="7"/>
        <v>6</v>
      </c>
      <c r="S15" s="53">
        <f t="shared" si="8"/>
        <v>0.21722032637303368</v>
      </c>
      <c r="T15" s="53">
        <f t="shared" si="9"/>
        <v>0.25568954394904198</v>
      </c>
      <c r="U15" s="53">
        <f t="shared" si="10"/>
        <v>0.29236676152505026</v>
      </c>
    </row>
    <row r="16" spans="2:22" x14ac:dyDescent="0.25">
      <c r="B16" s="43">
        <v>6.1</v>
      </c>
      <c r="C16">
        <v>0.19769999999999999</v>
      </c>
      <c r="D16">
        <v>0.15129999999999999</v>
      </c>
      <c r="E16" s="29">
        <f t="shared" si="1"/>
        <v>1.8082887711792655</v>
      </c>
      <c r="F16" s="29">
        <f t="shared" si="2"/>
        <v>0.27359409107942284</v>
      </c>
      <c r="G16" s="29">
        <f t="shared" si="11"/>
        <v>0.47129409107942283</v>
      </c>
      <c r="I16" s="36">
        <f t="shared" si="3"/>
        <v>6.1</v>
      </c>
      <c r="J16" s="53">
        <f t="shared" si="4"/>
        <v>0.39917788552735395</v>
      </c>
      <c r="K16" s="53">
        <f t="shared" si="5"/>
        <v>0.47917788552735396</v>
      </c>
      <c r="L16" s="53">
        <f t="shared" si="6"/>
        <v>0.55917788552735392</v>
      </c>
      <c r="N16">
        <f>VLOOKUP(J16,Foelkel!$C$4:$E$31,2,1)</f>
        <v>0.54760000000000031</v>
      </c>
      <c r="O16">
        <f>VLOOKUP(K16,Foelkel!$C$4:$E$31,2,1)</f>
        <v>0.53640000000000065</v>
      </c>
      <c r="P16">
        <f>VLOOKUP(L16,Foelkel!$C$4:$E$31,2,1)</f>
        <v>0.525200000000001</v>
      </c>
      <c r="R16" s="36">
        <f t="shared" si="7"/>
        <v>6.1</v>
      </c>
      <c r="S16" s="53">
        <f t="shared" si="8"/>
        <v>0.21858981011477915</v>
      </c>
      <c r="T16" s="53">
        <f t="shared" si="9"/>
        <v>0.25703101779687298</v>
      </c>
      <c r="U16" s="53">
        <f t="shared" si="10"/>
        <v>0.29368022547896683</v>
      </c>
    </row>
    <row r="17" spans="2:32" x14ac:dyDescent="0.25">
      <c r="B17" s="43">
        <v>6.2</v>
      </c>
      <c r="C17">
        <v>0.19769999999999999</v>
      </c>
      <c r="D17">
        <v>0.15129999999999999</v>
      </c>
      <c r="E17" s="29">
        <f t="shared" si="1"/>
        <v>1.824549292051046</v>
      </c>
      <c r="F17" s="29">
        <f t="shared" si="2"/>
        <v>0.27605430788732321</v>
      </c>
      <c r="G17" s="29">
        <f t="shared" si="11"/>
        <v>0.4737543078873232</v>
      </c>
      <c r="I17" s="36">
        <f t="shared" si="3"/>
        <v>6.2</v>
      </c>
      <c r="J17" s="53">
        <f t="shared" si="4"/>
        <v>0.40163810233525432</v>
      </c>
      <c r="K17" s="53">
        <f t="shared" si="5"/>
        <v>0.48163810233525434</v>
      </c>
      <c r="L17" s="53">
        <f t="shared" si="6"/>
        <v>0.56163810233525435</v>
      </c>
      <c r="N17">
        <f>VLOOKUP(J17,Foelkel!$C$4:$E$31,2,1)</f>
        <v>0.54620000000000035</v>
      </c>
      <c r="O17">
        <f>VLOOKUP(K17,Foelkel!$C$4:$E$31,2,1)</f>
        <v>0.5350000000000007</v>
      </c>
      <c r="P17">
        <f>VLOOKUP(L17,Foelkel!$C$4:$E$31,2,1)</f>
        <v>0.52380000000000104</v>
      </c>
      <c r="R17" s="36">
        <f t="shared" si="7"/>
        <v>6.2</v>
      </c>
      <c r="S17" s="53">
        <f t="shared" si="8"/>
        <v>0.21937473149551606</v>
      </c>
      <c r="T17" s="53">
        <f t="shared" si="9"/>
        <v>0.25767638474936139</v>
      </c>
      <c r="U17" s="53">
        <f t="shared" si="10"/>
        <v>0.29418603800320681</v>
      </c>
    </row>
    <row r="18" spans="2:32" x14ac:dyDescent="0.25">
      <c r="B18" s="43">
        <v>6.3</v>
      </c>
      <c r="C18">
        <v>0.19769999999999999</v>
      </c>
      <c r="D18">
        <v>0.15129999999999999</v>
      </c>
      <c r="E18" s="29">
        <f t="shared" si="1"/>
        <v>1.8405496333974869</v>
      </c>
      <c r="F18" s="29">
        <f t="shared" si="2"/>
        <v>0.27847515953303975</v>
      </c>
      <c r="G18" s="29">
        <f t="shared" si="11"/>
        <v>0.47617515953303974</v>
      </c>
      <c r="I18" s="36">
        <f t="shared" si="3"/>
        <v>6.3</v>
      </c>
      <c r="J18" s="53">
        <f t="shared" si="4"/>
        <v>0.40405895398097086</v>
      </c>
      <c r="K18" s="53">
        <f t="shared" si="5"/>
        <v>0.48405895398097087</v>
      </c>
      <c r="L18" s="53">
        <f t="shared" si="6"/>
        <v>0.56405895398097083</v>
      </c>
      <c r="N18">
        <f>VLOOKUP(J18,Foelkel!$C$4:$E$31,2,1)</f>
        <v>0.54620000000000035</v>
      </c>
      <c r="O18">
        <f>VLOOKUP(K18,Foelkel!$C$4:$E$31,2,1)</f>
        <v>0.5350000000000007</v>
      </c>
      <c r="P18">
        <f>VLOOKUP(L18,Foelkel!$C$4:$E$31,2,1)</f>
        <v>0.52380000000000104</v>
      </c>
      <c r="R18" s="36">
        <f t="shared" si="7"/>
        <v>6.3</v>
      </c>
      <c r="S18" s="53">
        <f t="shared" si="8"/>
        <v>0.22069700066440642</v>
      </c>
      <c r="T18" s="53">
        <f t="shared" si="9"/>
        <v>0.25897154037981973</v>
      </c>
      <c r="U18" s="53">
        <f t="shared" si="10"/>
        <v>0.29545408009523311</v>
      </c>
    </row>
    <row r="19" spans="2:32" x14ac:dyDescent="0.25">
      <c r="B19" s="43">
        <v>6.4</v>
      </c>
      <c r="C19">
        <v>0.19769999999999999</v>
      </c>
      <c r="D19">
        <v>0.15129999999999999</v>
      </c>
      <c r="E19" s="29">
        <f t="shared" si="1"/>
        <v>1.8562979903656263</v>
      </c>
      <c r="F19" s="29">
        <f t="shared" si="2"/>
        <v>0.28085788594231925</v>
      </c>
      <c r="G19" s="29">
        <f t="shared" si="11"/>
        <v>0.47855788594231924</v>
      </c>
      <c r="I19" s="36">
        <f t="shared" si="3"/>
        <v>6.4</v>
      </c>
      <c r="J19" s="53">
        <f t="shared" si="4"/>
        <v>0.40644168039025036</v>
      </c>
      <c r="K19" s="53">
        <f t="shared" si="5"/>
        <v>0.48644168039025037</v>
      </c>
      <c r="L19" s="53">
        <f t="shared" si="6"/>
        <v>0.56644168039025034</v>
      </c>
      <c r="N19">
        <f>VLOOKUP(J19,Foelkel!$C$4:$E$31,2,1)</f>
        <v>0.54620000000000035</v>
      </c>
      <c r="O19">
        <f>VLOOKUP(K19,Foelkel!$C$4:$E$31,2,1)</f>
        <v>0.5350000000000007</v>
      </c>
      <c r="P19">
        <f>VLOOKUP(L19,Foelkel!$C$4:$E$31,2,1)</f>
        <v>0.52380000000000104</v>
      </c>
      <c r="R19" s="36">
        <f t="shared" si="7"/>
        <v>6.4</v>
      </c>
      <c r="S19" s="53">
        <f t="shared" si="8"/>
        <v>0.2219984458291549</v>
      </c>
      <c r="T19" s="53">
        <f t="shared" si="9"/>
        <v>0.26024629900878427</v>
      </c>
      <c r="U19" s="53">
        <f t="shared" si="10"/>
        <v>0.29670215218841373</v>
      </c>
    </row>
    <row r="20" spans="2:32" x14ac:dyDescent="0.25">
      <c r="B20" s="43">
        <v>6.5</v>
      </c>
      <c r="C20">
        <v>0.19769999999999999</v>
      </c>
      <c r="D20">
        <v>0.15129999999999999</v>
      </c>
      <c r="E20" s="29">
        <f t="shared" si="1"/>
        <v>1.8718021769015913</v>
      </c>
      <c r="F20" s="29">
        <f t="shared" si="2"/>
        <v>0.28320366936521074</v>
      </c>
      <c r="G20" s="29">
        <f t="shared" si="11"/>
        <v>0.48090366936521073</v>
      </c>
      <c r="I20" s="36">
        <f t="shared" si="3"/>
        <v>6.5</v>
      </c>
      <c r="J20" s="53">
        <f t="shared" si="4"/>
        <v>0.40878746381314185</v>
      </c>
      <c r="K20" s="53">
        <f t="shared" si="5"/>
        <v>0.48878746381314186</v>
      </c>
      <c r="L20" s="53">
        <f t="shared" si="6"/>
        <v>0.56878746381314182</v>
      </c>
      <c r="N20">
        <f>VLOOKUP(J20,Foelkel!$C$4:$E$31,2,1)</f>
        <v>0.54620000000000035</v>
      </c>
      <c r="O20">
        <f>VLOOKUP(K20,Foelkel!$C$4:$E$31,2,1)</f>
        <v>0.5350000000000007</v>
      </c>
      <c r="P20">
        <f>VLOOKUP(L20,Foelkel!$C$4:$E$31,2,1)</f>
        <v>0.52380000000000104</v>
      </c>
      <c r="R20" s="36">
        <f t="shared" si="7"/>
        <v>6.5</v>
      </c>
      <c r="S20" s="53">
        <f t="shared" si="8"/>
        <v>0.22327971273473823</v>
      </c>
      <c r="T20" s="53">
        <f t="shared" si="9"/>
        <v>0.26150129314003123</v>
      </c>
      <c r="U20" s="53">
        <f t="shared" si="10"/>
        <v>0.29793087354532427</v>
      </c>
    </row>
    <row r="21" spans="2:32" x14ac:dyDescent="0.25">
      <c r="B21" s="43">
        <v>6.6</v>
      </c>
      <c r="C21">
        <v>0.19769999999999999</v>
      </c>
      <c r="D21">
        <v>0.15129999999999999</v>
      </c>
      <c r="E21" s="29">
        <f t="shared" si="1"/>
        <v>1.8870696490323797</v>
      </c>
      <c r="F21" s="29">
        <f t="shared" si="2"/>
        <v>0.28551363789859902</v>
      </c>
      <c r="G21" s="29">
        <f t="shared" si="11"/>
        <v>0.483213637898599</v>
      </c>
      <c r="I21" s="36">
        <f t="shared" si="3"/>
        <v>6.6</v>
      </c>
      <c r="J21" s="53">
        <f t="shared" si="4"/>
        <v>0.41109743234653012</v>
      </c>
      <c r="K21" s="53">
        <f t="shared" si="5"/>
        <v>0.49109743234653014</v>
      </c>
      <c r="L21" s="53">
        <f t="shared" si="6"/>
        <v>0.5710974323465301</v>
      </c>
      <c r="N21">
        <f>VLOOKUP(J21,Foelkel!$C$4:$E$31,2,1)</f>
        <v>0.5448000000000004</v>
      </c>
      <c r="O21">
        <f>VLOOKUP(K21,Foelkel!$C$4:$E$31,2,1)</f>
        <v>0.53360000000000074</v>
      </c>
      <c r="P21">
        <f>VLOOKUP(L21,Foelkel!$C$4:$E$31,2,1)</f>
        <v>0.52240000000000109</v>
      </c>
      <c r="R21" s="36">
        <f t="shared" si="7"/>
        <v>6.6</v>
      </c>
      <c r="S21" s="53">
        <f t="shared" si="8"/>
        <v>0.22396588114238977</v>
      </c>
      <c r="T21" s="53">
        <f t="shared" si="9"/>
        <v>0.26204958990010885</v>
      </c>
      <c r="U21" s="53">
        <f t="shared" si="10"/>
        <v>0.29834129865782794</v>
      </c>
    </row>
    <row r="22" spans="2:32" x14ac:dyDescent="0.25">
      <c r="B22" s="43">
        <v>6.7</v>
      </c>
      <c r="C22">
        <v>0.19769999999999999</v>
      </c>
      <c r="D22">
        <v>0.15129999999999999</v>
      </c>
      <c r="E22" s="29">
        <f t="shared" si="1"/>
        <v>1.9021075263969205</v>
      </c>
      <c r="F22" s="29">
        <f t="shared" si="2"/>
        <v>0.28778886874385406</v>
      </c>
      <c r="G22" s="29">
        <f t="shared" si="11"/>
        <v>0.48548886874385405</v>
      </c>
      <c r="I22" s="36">
        <f t="shared" si="3"/>
        <v>6.7</v>
      </c>
      <c r="J22" s="53">
        <f t="shared" si="4"/>
        <v>0.41337266319178517</v>
      </c>
      <c r="K22" s="53">
        <f t="shared" si="5"/>
        <v>0.49337266319178519</v>
      </c>
      <c r="L22" s="53">
        <f t="shared" si="6"/>
        <v>0.57337266319178515</v>
      </c>
      <c r="N22">
        <f>VLOOKUP(J22,Foelkel!$C$4:$E$31,2,1)</f>
        <v>0.5448000000000004</v>
      </c>
      <c r="O22">
        <f>VLOOKUP(K22,Foelkel!$C$4:$E$31,2,1)</f>
        <v>0.53360000000000074</v>
      </c>
      <c r="P22">
        <f>VLOOKUP(L22,Foelkel!$C$4:$E$31,2,1)</f>
        <v>0.52240000000000109</v>
      </c>
      <c r="R22" s="36">
        <f t="shared" si="7"/>
        <v>6.7</v>
      </c>
      <c r="S22" s="53">
        <f t="shared" si="8"/>
        <v>0.22520542690688472</v>
      </c>
      <c r="T22" s="53">
        <f t="shared" si="9"/>
        <v>0.26326365307913696</v>
      </c>
      <c r="U22" s="53">
        <f t="shared" si="10"/>
        <v>0.29952987925138919</v>
      </c>
    </row>
    <row r="23" spans="2:32" x14ac:dyDescent="0.25">
      <c r="B23" s="43">
        <v>6.8</v>
      </c>
      <c r="C23">
        <v>0.19769999999999999</v>
      </c>
      <c r="D23">
        <v>0.15129999999999999</v>
      </c>
      <c r="E23" s="29">
        <f t="shared" si="1"/>
        <v>1.9169226121820611</v>
      </c>
      <c r="F23" s="29">
        <f t="shared" si="2"/>
        <v>0.29003039122314583</v>
      </c>
      <c r="G23" s="29">
        <f t="shared" si="11"/>
        <v>0.48773039122314582</v>
      </c>
      <c r="I23" s="36">
        <f t="shared" si="3"/>
        <v>6.8</v>
      </c>
      <c r="J23" s="53">
        <f t="shared" si="4"/>
        <v>0.41561418567107694</v>
      </c>
      <c r="K23" s="53">
        <f t="shared" si="5"/>
        <v>0.49561418567107696</v>
      </c>
      <c r="L23" s="53">
        <f t="shared" si="6"/>
        <v>0.57561418567107692</v>
      </c>
      <c r="N23">
        <f>VLOOKUP(J23,Foelkel!$C$4:$E$31,2,1)</f>
        <v>0.5448000000000004</v>
      </c>
      <c r="O23">
        <f>VLOOKUP(K23,Foelkel!$C$4:$E$31,2,1)</f>
        <v>0.53360000000000074</v>
      </c>
      <c r="P23">
        <f>VLOOKUP(L23,Foelkel!$C$4:$E$31,2,1)</f>
        <v>0.52240000000000109</v>
      </c>
      <c r="R23" s="36">
        <f t="shared" si="7"/>
        <v>6.8</v>
      </c>
      <c r="S23" s="53">
        <f t="shared" si="8"/>
        <v>0.22642660835360287</v>
      </c>
      <c r="T23" s="53">
        <f t="shared" si="9"/>
        <v>0.26445972947408702</v>
      </c>
      <c r="U23" s="53">
        <f t="shared" si="10"/>
        <v>0.30070085059457119</v>
      </c>
      <c r="Y23" t="s">
        <v>436</v>
      </c>
    </row>
    <row r="24" spans="2:32" x14ac:dyDescent="0.25">
      <c r="B24" s="43">
        <v>6.9</v>
      </c>
      <c r="C24">
        <v>0.19769999999999999</v>
      </c>
      <c r="D24">
        <v>0.15129999999999999</v>
      </c>
      <c r="E24" s="29">
        <f t="shared" si="1"/>
        <v>1.9315214116032138</v>
      </c>
      <c r="F24" s="29">
        <f t="shared" si="2"/>
        <v>0.29223918957556622</v>
      </c>
      <c r="G24" s="29">
        <f t="shared" si="11"/>
        <v>0.4899391895755662</v>
      </c>
      <c r="I24" s="36">
        <f t="shared" si="3"/>
        <v>6.9</v>
      </c>
      <c r="J24" s="53">
        <f t="shared" si="4"/>
        <v>0.41782298402349732</v>
      </c>
      <c r="K24" s="53">
        <f t="shared" si="5"/>
        <v>0.49782298402349734</v>
      </c>
      <c r="L24" s="53">
        <f t="shared" si="6"/>
        <v>0.5778229840234973</v>
      </c>
      <c r="N24">
        <f>VLOOKUP(J24,Foelkel!$C$4:$E$31,2,1)</f>
        <v>0.5448000000000004</v>
      </c>
      <c r="O24">
        <f>VLOOKUP(K24,Foelkel!$C$4:$E$31,2,1)</f>
        <v>0.53360000000000074</v>
      </c>
      <c r="P24">
        <f>VLOOKUP(L24,Foelkel!$C$4:$E$31,2,1)</f>
        <v>0.52240000000000109</v>
      </c>
      <c r="R24" s="36">
        <f t="shared" si="7"/>
        <v>6.9</v>
      </c>
      <c r="S24" s="53">
        <f t="shared" si="8"/>
        <v>0.2276299616960015</v>
      </c>
      <c r="T24" s="53">
        <f t="shared" si="9"/>
        <v>0.26563834427493854</v>
      </c>
      <c r="U24" s="53">
        <f t="shared" si="10"/>
        <v>0.3018547268538756</v>
      </c>
      <c r="Y24">
        <v>60</v>
      </c>
      <c r="Z24">
        <v>20</v>
      </c>
      <c r="AA24">
        <v>20</v>
      </c>
      <c r="AE24">
        <v>0.5</v>
      </c>
    </row>
    <row r="25" spans="2:32" x14ac:dyDescent="0.25">
      <c r="B25" s="43">
        <v>7</v>
      </c>
      <c r="C25" s="41">
        <v>0.19769999999999999</v>
      </c>
      <c r="D25" s="41">
        <v>0.15129999999999999</v>
      </c>
      <c r="E25" s="44">
        <f t="shared" si="1"/>
        <v>1.9459101490553132</v>
      </c>
      <c r="F25" s="29">
        <f t="shared" si="2"/>
        <v>0.29441620555206888</v>
      </c>
      <c r="G25" s="29">
        <f t="shared" si="11"/>
        <v>0.49211620555206886</v>
      </c>
      <c r="I25" s="36">
        <f t="shared" si="3"/>
        <v>7</v>
      </c>
      <c r="J25" s="53">
        <f t="shared" si="4"/>
        <v>0.42</v>
      </c>
      <c r="K25" s="53">
        <f t="shared" si="5"/>
        <v>0.5</v>
      </c>
      <c r="L25" s="53">
        <f t="shared" si="6"/>
        <v>0.57999999999999996</v>
      </c>
      <c r="N25">
        <f>VLOOKUP(J25,Foelkel!$C$4:$E$31,2,1)</f>
        <v>0.54340000000000044</v>
      </c>
      <c r="O25">
        <f>VLOOKUP(K25,Foelkel!$C$4:$E$31,2,1)</f>
        <v>0.53220000000000078</v>
      </c>
      <c r="P25">
        <f>VLOOKUP(L25,Foelkel!$C$4:$E$31,2,1)</f>
        <v>0.52100000000000113</v>
      </c>
      <c r="R25" s="36">
        <f t="shared" si="7"/>
        <v>7</v>
      </c>
      <c r="S25" s="53">
        <f t="shared" si="8"/>
        <v>0.22822800000000018</v>
      </c>
      <c r="T25" s="53">
        <f t="shared" si="9"/>
        <v>0.26610000000000039</v>
      </c>
      <c r="U25" s="53">
        <f t="shared" si="10"/>
        <v>0.30218000000000061</v>
      </c>
      <c r="Y25" t="s">
        <v>437</v>
      </c>
      <c r="Z25" t="s">
        <v>439</v>
      </c>
      <c r="AA25" t="s">
        <v>438</v>
      </c>
    </row>
    <row r="26" spans="2:32" x14ac:dyDescent="0.25">
      <c r="B26" s="43">
        <v>7.1</v>
      </c>
      <c r="C26">
        <v>0.19769999999999999</v>
      </c>
      <c r="D26">
        <v>0.15129999999999999</v>
      </c>
      <c r="E26" s="29">
        <f t="shared" si="1"/>
        <v>1.9600947840472698</v>
      </c>
      <c r="F26" s="29">
        <f t="shared" si="2"/>
        <v>0.29656234082635191</v>
      </c>
      <c r="G26" s="29">
        <f t="shared" si="11"/>
        <v>0.4942623408263519</v>
      </c>
      <c r="I26" s="36">
        <f t="shared" si="3"/>
        <v>7.1</v>
      </c>
      <c r="J26" s="53">
        <f t="shared" si="4"/>
        <v>0.42214613527428302</v>
      </c>
      <c r="K26" s="53">
        <f t="shared" si="5"/>
        <v>0.50214613527428309</v>
      </c>
      <c r="L26" s="53">
        <f t="shared" si="6"/>
        <v>0.58214613527428294</v>
      </c>
      <c r="N26">
        <f>VLOOKUP(J26,Foelkel!$C$4:$E$31,2,1)</f>
        <v>0.54340000000000044</v>
      </c>
      <c r="O26">
        <f>VLOOKUP(K26,Foelkel!$C$4:$E$31,2,1)</f>
        <v>0.53220000000000078</v>
      </c>
      <c r="P26">
        <f>VLOOKUP(L26,Foelkel!$C$4:$E$31,2,1)</f>
        <v>0.52100000000000113</v>
      </c>
      <c r="R26" s="36">
        <f t="shared" si="7"/>
        <v>7.1</v>
      </c>
      <c r="S26" s="53">
        <f t="shared" si="8"/>
        <v>0.22939420990804557</v>
      </c>
      <c r="T26" s="53">
        <f t="shared" si="9"/>
        <v>0.26724217319297383</v>
      </c>
      <c r="U26" s="53">
        <f t="shared" si="10"/>
        <v>0.30329813647790205</v>
      </c>
      <c r="W26">
        <v>216</v>
      </c>
      <c r="X26" t="s">
        <v>121</v>
      </c>
      <c r="Y26">
        <v>0.36909175059921046</v>
      </c>
      <c r="Z26">
        <v>0.5</v>
      </c>
      <c r="AA26">
        <v>0.57999999999999996</v>
      </c>
      <c r="AB26">
        <f>Y26*Y$24/100</f>
        <v>0.22145505035952628</v>
      </c>
      <c r="AC26">
        <f t="shared" ref="AC26:AD26" si="12">Z26*Z$24/100</f>
        <v>0.1</v>
      </c>
      <c r="AD26">
        <f t="shared" si="12"/>
        <v>0.11599999999999999</v>
      </c>
      <c r="AE26">
        <f>SUM(AB26:AD26)</f>
        <v>0.43745505035952625</v>
      </c>
      <c r="AF26">
        <f>AE26/AE$24</f>
        <v>0.87491010071905251</v>
      </c>
    </row>
    <row r="27" spans="2:32" x14ac:dyDescent="0.25">
      <c r="B27" s="43">
        <v>7.2</v>
      </c>
      <c r="C27">
        <v>0.19769999999999999</v>
      </c>
      <c r="D27">
        <v>0.15129999999999999</v>
      </c>
      <c r="E27" s="29">
        <f t="shared" si="1"/>
        <v>1.9740810260220096</v>
      </c>
      <c r="F27" s="29">
        <f t="shared" si="2"/>
        <v>0.29867845923713005</v>
      </c>
      <c r="G27" s="29">
        <f t="shared" si="11"/>
        <v>0.49637845923713003</v>
      </c>
      <c r="I27" s="36">
        <f t="shared" si="3"/>
        <v>7.2</v>
      </c>
      <c r="J27" s="53">
        <f t="shared" si="4"/>
        <v>0.42426225368506115</v>
      </c>
      <c r="K27" s="53">
        <f t="shared" si="5"/>
        <v>0.50426225368506117</v>
      </c>
      <c r="L27" s="53">
        <f t="shared" si="6"/>
        <v>0.58426225368506113</v>
      </c>
      <c r="N27">
        <f>VLOOKUP(J27,Foelkel!$C$4:$E$31,2,1)</f>
        <v>0.54340000000000044</v>
      </c>
      <c r="O27">
        <f>VLOOKUP(K27,Foelkel!$C$4:$E$31,2,1)</f>
        <v>0.53220000000000078</v>
      </c>
      <c r="P27">
        <f>VLOOKUP(L27,Foelkel!$C$4:$E$31,2,1)</f>
        <v>0.52100000000000113</v>
      </c>
      <c r="R27" s="36">
        <f t="shared" si="7"/>
        <v>7.2</v>
      </c>
      <c r="S27" s="53">
        <f t="shared" si="8"/>
        <v>0.23054410865246242</v>
      </c>
      <c r="T27" s="53">
        <f t="shared" si="9"/>
        <v>0.26836837141118997</v>
      </c>
      <c r="U27" s="53">
        <f t="shared" si="10"/>
        <v>0.30440063416991753</v>
      </c>
      <c r="W27">
        <v>217</v>
      </c>
      <c r="X27" t="s">
        <v>301</v>
      </c>
      <c r="Y27">
        <v>0.3966770021421358</v>
      </c>
      <c r="Z27">
        <v>0.5</v>
      </c>
      <c r="AA27">
        <v>0.60020329970409025</v>
      </c>
      <c r="AB27">
        <f t="shared" ref="AB27:AB28" si="13">Y27*Y$24/100</f>
        <v>0.23800620128528149</v>
      </c>
      <c r="AC27">
        <f t="shared" ref="AC27:AC28" si="14">Z27*Z$24/100</f>
        <v>0.1</v>
      </c>
      <c r="AD27">
        <f t="shared" ref="AD27:AD28" si="15">AA27*AA$24/100</f>
        <v>0.12004065994081806</v>
      </c>
      <c r="AE27">
        <f t="shared" ref="AE27:AE28" si="16">SUM(AB27:AD27)</f>
        <v>0.4580468612260995</v>
      </c>
      <c r="AF27">
        <f t="shared" ref="AF27:AF28" si="17">AE27/AE$24</f>
        <v>0.916093722452199</v>
      </c>
    </row>
    <row r="28" spans="2:32" x14ac:dyDescent="0.25">
      <c r="B28" s="43">
        <v>7.3</v>
      </c>
      <c r="C28">
        <v>0.19769999999999999</v>
      </c>
      <c r="D28">
        <v>0.15129999999999999</v>
      </c>
      <c r="E28" s="29">
        <f t="shared" si="1"/>
        <v>1.9878743481543455</v>
      </c>
      <c r="F28" s="29">
        <f t="shared" si="2"/>
        <v>0.30076538887575244</v>
      </c>
      <c r="G28" s="29">
        <f t="shared" si="11"/>
        <v>0.49846538887575242</v>
      </c>
      <c r="I28" s="36">
        <f t="shared" si="3"/>
        <v>7.3</v>
      </c>
      <c r="J28" s="53">
        <f t="shared" si="4"/>
        <v>0.42634918332368354</v>
      </c>
      <c r="K28" s="53">
        <f t="shared" si="5"/>
        <v>0.5063491833236835</v>
      </c>
      <c r="L28" s="53">
        <f t="shared" si="6"/>
        <v>0.58634918332368358</v>
      </c>
      <c r="N28">
        <f>VLOOKUP(J28,Foelkel!$C$4:$E$31,2,1)</f>
        <v>0.54340000000000044</v>
      </c>
      <c r="O28">
        <f>VLOOKUP(K28,Foelkel!$C$4:$E$31,2,1)</f>
        <v>0.53220000000000078</v>
      </c>
      <c r="P28">
        <f>VLOOKUP(L28,Foelkel!$C$4:$E$31,2,1)</f>
        <v>0.52100000000000113</v>
      </c>
      <c r="R28" s="36">
        <f t="shared" si="7"/>
        <v>7.3</v>
      </c>
      <c r="S28" s="53">
        <f t="shared" si="8"/>
        <v>0.23167814621808983</v>
      </c>
      <c r="T28" s="53">
        <f t="shared" si="9"/>
        <v>0.26947903536486478</v>
      </c>
      <c r="U28" s="53">
        <f t="shared" si="10"/>
        <v>0.30548792451163981</v>
      </c>
      <c r="W28">
        <v>218</v>
      </c>
      <c r="X28" t="s">
        <v>150</v>
      </c>
      <c r="Y28">
        <v>0.36909175059921046</v>
      </c>
      <c r="Z28">
        <v>0.5</v>
      </c>
      <c r="AA28">
        <v>0.60020329970409025</v>
      </c>
      <c r="AB28">
        <f t="shared" si="13"/>
        <v>0.22145505035952628</v>
      </c>
      <c r="AC28">
        <f t="shared" si="14"/>
        <v>0.1</v>
      </c>
      <c r="AD28">
        <f t="shared" si="15"/>
        <v>0.12004065994081806</v>
      </c>
      <c r="AE28">
        <f t="shared" si="16"/>
        <v>0.44149571030034429</v>
      </c>
      <c r="AF28">
        <f t="shared" si="17"/>
        <v>0.88299142060068858</v>
      </c>
    </row>
    <row r="29" spans="2:32" x14ac:dyDescent="0.25">
      <c r="B29" s="43">
        <v>7.4</v>
      </c>
      <c r="C29">
        <v>0.19769999999999999</v>
      </c>
      <c r="D29">
        <v>0.15129999999999999</v>
      </c>
      <c r="E29" s="29">
        <f t="shared" si="1"/>
        <v>2.0014800002101243</v>
      </c>
      <c r="F29" s="29">
        <f t="shared" si="2"/>
        <v>0.30282392403179176</v>
      </c>
      <c r="G29" s="29">
        <f t="shared" si="11"/>
        <v>0.5005239240317918</v>
      </c>
      <c r="I29" s="36">
        <f t="shared" si="3"/>
        <v>7.4</v>
      </c>
      <c r="J29" s="53">
        <f t="shared" si="4"/>
        <v>0.42840771847972292</v>
      </c>
      <c r="K29" s="53">
        <f t="shared" si="5"/>
        <v>0.50840771847972288</v>
      </c>
      <c r="L29" s="53">
        <f t="shared" si="6"/>
        <v>0.58840771847972295</v>
      </c>
      <c r="N29">
        <f>VLOOKUP(J29,Foelkel!$C$4:$E$31,2,1)</f>
        <v>0.54340000000000044</v>
      </c>
      <c r="O29">
        <f>VLOOKUP(K29,Foelkel!$C$4:$E$31,2,1)</f>
        <v>0.53220000000000078</v>
      </c>
      <c r="P29">
        <f>VLOOKUP(L29,Foelkel!$C$4:$E$31,2,1)</f>
        <v>0.52100000000000113</v>
      </c>
      <c r="R29" s="36">
        <f t="shared" si="7"/>
        <v>7.4</v>
      </c>
      <c r="S29" s="53">
        <f t="shared" si="8"/>
        <v>0.23279675422188162</v>
      </c>
      <c r="T29" s="53">
        <f t="shared" si="9"/>
        <v>0.27057458777490889</v>
      </c>
      <c r="U29" s="53">
        <f t="shared" si="10"/>
        <v>0.30656042132793632</v>
      </c>
    </row>
    <row r="30" spans="2:32" x14ac:dyDescent="0.25">
      <c r="B30" s="43">
        <v>7.5</v>
      </c>
      <c r="C30">
        <v>0.19769999999999999</v>
      </c>
      <c r="D30">
        <v>0.15129999999999999</v>
      </c>
      <c r="E30" s="29">
        <f t="shared" si="1"/>
        <v>2.0149030205422647</v>
      </c>
      <c r="F30" s="29">
        <f t="shared" si="2"/>
        <v>0.30485482700804462</v>
      </c>
      <c r="G30" s="29">
        <f t="shared" si="11"/>
        <v>0.50255482700804466</v>
      </c>
      <c r="I30" s="36">
        <f t="shared" si="3"/>
        <v>7.5</v>
      </c>
      <c r="J30" s="53">
        <f t="shared" si="4"/>
        <v>0.43043862145597578</v>
      </c>
      <c r="K30" s="53">
        <f t="shared" si="5"/>
        <v>0.51043862145597574</v>
      </c>
      <c r="L30" s="53">
        <f t="shared" si="6"/>
        <v>0.59043862145597581</v>
      </c>
      <c r="N30">
        <f>VLOOKUP(J30,Foelkel!$C$4:$E$31,2,1)</f>
        <v>0.54200000000000048</v>
      </c>
      <c r="O30">
        <f>VLOOKUP(K30,Foelkel!$C$4:$E$31,2,1)</f>
        <v>0.53080000000000083</v>
      </c>
      <c r="P30">
        <f>VLOOKUP(L30,Foelkel!$C$4:$E$31,2,1)</f>
        <v>0.51960000000000117</v>
      </c>
      <c r="R30" s="36">
        <f t="shared" si="7"/>
        <v>7.5</v>
      </c>
      <c r="S30" s="53">
        <f t="shared" si="8"/>
        <v>0.23329773282913907</v>
      </c>
      <c r="T30" s="53">
        <f t="shared" si="9"/>
        <v>0.27094082026883232</v>
      </c>
      <c r="U30" s="53">
        <f t="shared" si="10"/>
        <v>0.30679190770852571</v>
      </c>
    </row>
    <row r="31" spans="2:32" x14ac:dyDescent="0.25">
      <c r="B31" s="43">
        <v>7.6</v>
      </c>
      <c r="C31">
        <v>0.19769999999999999</v>
      </c>
      <c r="D31">
        <v>0.15129999999999999</v>
      </c>
      <c r="E31" s="29">
        <f t="shared" si="1"/>
        <v>2.0281482472922852</v>
      </c>
      <c r="F31" s="29">
        <f t="shared" si="2"/>
        <v>0.3068588298153227</v>
      </c>
      <c r="G31" s="29">
        <f t="shared" si="11"/>
        <v>0.50455882981532274</v>
      </c>
      <c r="I31" s="36">
        <f t="shared" si="3"/>
        <v>7.6</v>
      </c>
      <c r="J31" s="53">
        <f t="shared" si="4"/>
        <v>0.43244262426325386</v>
      </c>
      <c r="K31" s="53">
        <f t="shared" si="5"/>
        <v>0.51244262426325382</v>
      </c>
      <c r="L31" s="53">
        <f t="shared" si="6"/>
        <v>0.59244262426325389</v>
      </c>
      <c r="N31">
        <f>VLOOKUP(J31,Foelkel!$C$4:$E$31,2,1)</f>
        <v>0.54200000000000048</v>
      </c>
      <c r="O31">
        <f>VLOOKUP(K31,Foelkel!$C$4:$E$31,2,1)</f>
        <v>0.53080000000000083</v>
      </c>
      <c r="P31">
        <f>VLOOKUP(L31,Foelkel!$C$4:$E$31,2,1)</f>
        <v>0.51960000000000117</v>
      </c>
      <c r="R31" s="36">
        <f t="shared" si="7"/>
        <v>7.6</v>
      </c>
      <c r="S31" s="53">
        <f t="shared" si="8"/>
        <v>0.23438390235068379</v>
      </c>
      <c r="T31" s="53">
        <f t="shared" si="9"/>
        <v>0.27200454495893556</v>
      </c>
      <c r="U31" s="53">
        <f t="shared" si="10"/>
        <v>0.30783318756718742</v>
      </c>
    </row>
    <row r="32" spans="2:32" x14ac:dyDescent="0.25">
      <c r="B32" s="43">
        <v>7.7</v>
      </c>
      <c r="C32">
        <v>0.19769999999999999</v>
      </c>
      <c r="D32">
        <v>0.15129999999999999</v>
      </c>
      <c r="E32" s="29">
        <f t="shared" si="1"/>
        <v>2.0412203288596382</v>
      </c>
      <c r="F32" s="29">
        <f t="shared" si="2"/>
        <v>0.30883663575646325</v>
      </c>
      <c r="G32" s="29">
        <f t="shared" si="11"/>
        <v>0.50653663575646324</v>
      </c>
      <c r="I32" s="36">
        <f t="shared" si="3"/>
        <v>7.7</v>
      </c>
      <c r="J32" s="53">
        <f t="shared" si="4"/>
        <v>0.43442043020439436</v>
      </c>
      <c r="K32" s="53">
        <f t="shared" si="5"/>
        <v>0.51442043020439443</v>
      </c>
      <c r="L32" s="53">
        <f t="shared" si="6"/>
        <v>0.59442043020439428</v>
      </c>
      <c r="N32">
        <f>VLOOKUP(J32,Foelkel!$C$4:$E$31,2,1)</f>
        <v>0.54200000000000048</v>
      </c>
      <c r="O32">
        <f>VLOOKUP(K32,Foelkel!$C$4:$E$31,2,1)</f>
        <v>0.53080000000000083</v>
      </c>
      <c r="P32">
        <f>VLOOKUP(L32,Foelkel!$C$4:$E$31,2,1)</f>
        <v>0.51960000000000117</v>
      </c>
      <c r="R32" s="36">
        <f t="shared" si="7"/>
        <v>7.7</v>
      </c>
      <c r="S32" s="53">
        <f t="shared" si="8"/>
        <v>0.23545587317078195</v>
      </c>
      <c r="T32" s="53">
        <f t="shared" si="9"/>
        <v>0.27305436435249297</v>
      </c>
      <c r="U32" s="53">
        <f t="shared" si="10"/>
        <v>0.30886085553420395</v>
      </c>
    </row>
    <row r="33" spans="2:21" x14ac:dyDescent="0.25">
      <c r="B33" s="43">
        <v>7.8</v>
      </c>
      <c r="C33">
        <v>0.19769999999999999</v>
      </c>
      <c r="D33">
        <v>0.15129999999999999</v>
      </c>
      <c r="E33" s="29">
        <f t="shared" si="1"/>
        <v>2.0541237336955462</v>
      </c>
      <c r="F33" s="29">
        <f t="shared" si="2"/>
        <v>0.31078892090813615</v>
      </c>
      <c r="G33" s="29">
        <f t="shared" si="11"/>
        <v>0.50848892090813613</v>
      </c>
      <c r="I33" s="36">
        <f t="shared" si="3"/>
        <v>7.8</v>
      </c>
      <c r="J33" s="53">
        <f t="shared" si="4"/>
        <v>0.43637271535606725</v>
      </c>
      <c r="K33" s="53">
        <f t="shared" si="5"/>
        <v>0.51637271535606732</v>
      </c>
      <c r="L33" s="53">
        <f t="shared" si="6"/>
        <v>0.59637271535606717</v>
      </c>
      <c r="N33">
        <f>VLOOKUP(J33,Foelkel!$C$4:$E$31,2,1)</f>
        <v>0.54200000000000048</v>
      </c>
      <c r="O33">
        <f>VLOOKUP(K33,Foelkel!$C$4:$E$31,2,1)</f>
        <v>0.53080000000000083</v>
      </c>
      <c r="P33">
        <f>VLOOKUP(L33,Foelkel!$C$4:$E$31,2,1)</f>
        <v>0.51960000000000117</v>
      </c>
      <c r="R33" s="36">
        <f t="shared" si="7"/>
        <v>7.8</v>
      </c>
      <c r="S33" s="53">
        <f t="shared" si="8"/>
        <v>0.23651401172298867</v>
      </c>
      <c r="T33" s="53">
        <f t="shared" si="9"/>
        <v>0.27409063731100097</v>
      </c>
      <c r="U33" s="53">
        <f t="shared" si="10"/>
        <v>0.30987526289901318</v>
      </c>
    </row>
    <row r="34" spans="2:21" x14ac:dyDescent="0.25">
      <c r="B34" s="43">
        <v>7.9</v>
      </c>
      <c r="C34">
        <v>0.19769999999999999</v>
      </c>
      <c r="D34">
        <v>0.15129999999999999</v>
      </c>
      <c r="E34" s="29">
        <f t="shared" ref="E34:E38" si="18">LN(B34)</f>
        <v>2.066862759472976</v>
      </c>
      <c r="F34" s="29">
        <f t="shared" ref="F34:F38" si="19">D34*E34</f>
        <v>0.31271633550826128</v>
      </c>
      <c r="G34" s="29">
        <f t="shared" ref="G34:G38" si="20">F34+C34</f>
        <v>0.51041633550826127</v>
      </c>
      <c r="I34" s="36">
        <f t="shared" si="3"/>
        <v>7.9</v>
      </c>
      <c r="J34" s="53">
        <f t="shared" si="4"/>
        <v>0.43830012995619239</v>
      </c>
      <c r="K34" s="53">
        <f t="shared" si="5"/>
        <v>0.51830012995619246</v>
      </c>
      <c r="L34" s="53">
        <f t="shared" si="6"/>
        <v>0.59830012995619231</v>
      </c>
      <c r="N34">
        <f>VLOOKUP(J34,Foelkel!$C$4:$E$31,2,1)</f>
        <v>0.54200000000000048</v>
      </c>
      <c r="O34">
        <f>VLOOKUP(K34,Foelkel!$C$4:$E$31,2,1)</f>
        <v>0.53080000000000083</v>
      </c>
      <c r="P34">
        <f>VLOOKUP(L34,Foelkel!$C$4:$E$31,2,1)</f>
        <v>0.51960000000000117</v>
      </c>
      <c r="R34" s="36">
        <f t="shared" si="7"/>
        <v>7.9</v>
      </c>
      <c r="S34" s="53">
        <f t="shared" si="8"/>
        <v>0.23755867043625647</v>
      </c>
      <c r="T34" s="53">
        <f t="shared" si="9"/>
        <v>0.27511370898074738</v>
      </c>
      <c r="U34" s="53">
        <f t="shared" si="10"/>
        <v>0.31087674752523825</v>
      </c>
    </row>
    <row r="35" spans="2:21" x14ac:dyDescent="0.25">
      <c r="B35" s="43">
        <v>8</v>
      </c>
      <c r="C35">
        <v>0.19769999999999999</v>
      </c>
      <c r="D35">
        <v>0.15129999999999999</v>
      </c>
      <c r="E35" s="29">
        <f t="shared" si="18"/>
        <v>2.0794415416798357</v>
      </c>
      <c r="F35" s="29">
        <f t="shared" si="19"/>
        <v>0.31461950525615912</v>
      </c>
      <c r="G35" s="29">
        <f t="shared" si="20"/>
        <v>0.5123195052561591</v>
      </c>
      <c r="I35" s="36">
        <f t="shared" si="3"/>
        <v>8</v>
      </c>
      <c r="J35" s="53">
        <f t="shared" si="4"/>
        <v>0.44020329970409022</v>
      </c>
      <c r="K35" s="53">
        <f t="shared" si="5"/>
        <v>0.52020329970409018</v>
      </c>
      <c r="L35" s="53">
        <f t="shared" si="6"/>
        <v>0.60020329970409025</v>
      </c>
      <c r="N35">
        <f>VLOOKUP(J35,Foelkel!$C$4:$E$31,2,1)</f>
        <v>0.54060000000000052</v>
      </c>
      <c r="O35">
        <f>VLOOKUP(K35,Foelkel!$C$4:$E$31,2,1)</f>
        <v>0.52940000000000087</v>
      </c>
      <c r="P35">
        <f>VLOOKUP(L35,Foelkel!$C$4:$E$31,2,1)</f>
        <v>0.51820000000000122</v>
      </c>
      <c r="R35" s="36">
        <f t="shared" si="7"/>
        <v>8</v>
      </c>
      <c r="S35" s="53">
        <f t="shared" si="8"/>
        <v>0.23797390382003142</v>
      </c>
      <c r="T35" s="53">
        <f t="shared" si="9"/>
        <v>0.27539562686334579</v>
      </c>
      <c r="U35" s="53">
        <f t="shared" si="10"/>
        <v>0.31102534990666031</v>
      </c>
    </row>
    <row r="36" spans="2:21" x14ac:dyDescent="0.25">
      <c r="B36" s="43">
        <v>8.1</v>
      </c>
      <c r="C36">
        <v>0.19769999999999999</v>
      </c>
      <c r="D36">
        <v>0.15129999999999999</v>
      </c>
      <c r="E36" s="29">
        <f t="shared" si="18"/>
        <v>2.0918640616783932</v>
      </c>
      <c r="F36" s="29">
        <f t="shared" si="19"/>
        <v>0.31649903253194089</v>
      </c>
      <c r="G36" s="29">
        <f t="shared" si="20"/>
        <v>0.51419903253194088</v>
      </c>
      <c r="I36" s="36">
        <f t="shared" si="3"/>
        <v>8.1</v>
      </c>
      <c r="J36" s="37">
        <f t="shared" si="4"/>
        <v>0.442082826979872</v>
      </c>
      <c r="K36" s="37">
        <f t="shared" si="5"/>
        <v>0.52208282697987207</v>
      </c>
      <c r="L36" s="37">
        <f t="shared" si="6"/>
        <v>0.60208282697987192</v>
      </c>
      <c r="N36">
        <f>VLOOKUP(J36,Foelkel!$C$4:$E$31,2,1)</f>
        <v>0.54060000000000052</v>
      </c>
      <c r="O36">
        <f>VLOOKUP(K36,Foelkel!$C$4:$E$31,2,1)</f>
        <v>0.52940000000000087</v>
      </c>
      <c r="P36">
        <f>VLOOKUP(L36,Foelkel!$C$4:$E$31,2,1)</f>
        <v>0.51820000000000122</v>
      </c>
      <c r="R36" s="36">
        <f t="shared" si="7"/>
        <v>8.1</v>
      </c>
      <c r="S36" s="37">
        <f t="shared" si="8"/>
        <v>0.23898997626531904</v>
      </c>
      <c r="T36" s="37">
        <f t="shared" si="9"/>
        <v>0.27639064860314472</v>
      </c>
      <c r="U36" s="37">
        <f t="shared" si="10"/>
        <v>0.31199932094097038</v>
      </c>
    </row>
    <row r="37" spans="2:21" x14ac:dyDescent="0.25">
      <c r="B37" s="43">
        <v>8.1999999999999993</v>
      </c>
      <c r="C37">
        <v>0.19769999999999999</v>
      </c>
      <c r="D37">
        <v>0.15129999999999999</v>
      </c>
      <c r="E37" s="29">
        <f t="shared" si="18"/>
        <v>2.1041341542702074</v>
      </c>
      <c r="F37" s="29">
        <f t="shared" si="19"/>
        <v>0.31835549754108239</v>
      </c>
      <c r="G37" s="29">
        <f t="shared" si="20"/>
        <v>0.51605549754108238</v>
      </c>
      <c r="I37" s="36">
        <f t="shared" si="3"/>
        <v>8.1999999999999993</v>
      </c>
      <c r="J37" s="37">
        <f t="shared" si="4"/>
        <v>0.4439392919890135</v>
      </c>
      <c r="K37" s="37">
        <f t="shared" si="5"/>
        <v>0.52393929198901357</v>
      </c>
      <c r="L37" s="37">
        <f t="shared" si="6"/>
        <v>0.60393929198901342</v>
      </c>
      <c r="N37">
        <f>VLOOKUP(J37,Foelkel!$C$4:$E$31,2,1)</f>
        <v>0.54060000000000052</v>
      </c>
      <c r="O37">
        <f>VLOOKUP(K37,Foelkel!$C$4:$E$31,2,1)</f>
        <v>0.52940000000000087</v>
      </c>
      <c r="P37">
        <f>VLOOKUP(L37,Foelkel!$C$4:$E$31,2,1)</f>
        <v>0.51820000000000122</v>
      </c>
      <c r="R37" s="36">
        <f t="shared" si="7"/>
        <v>8.1999999999999993</v>
      </c>
      <c r="S37" s="37">
        <f t="shared" si="8"/>
        <v>0.23999358124926093</v>
      </c>
      <c r="T37" s="37">
        <f t="shared" si="9"/>
        <v>0.27737346117898426</v>
      </c>
      <c r="U37" s="37">
        <f t="shared" si="10"/>
        <v>0.31296134110870749</v>
      </c>
    </row>
    <row r="38" spans="2:21" x14ac:dyDescent="0.25">
      <c r="B38" s="43">
        <v>8.3000000000000007</v>
      </c>
      <c r="C38">
        <v>0.19769999999999999</v>
      </c>
      <c r="D38">
        <v>0.15129999999999999</v>
      </c>
      <c r="E38" s="29">
        <f t="shared" si="18"/>
        <v>2.1162555148025524</v>
      </c>
      <c r="F38" s="29">
        <f t="shared" si="19"/>
        <v>0.32018945938962617</v>
      </c>
      <c r="G38" s="29">
        <f t="shared" si="20"/>
        <v>0.51788945938962616</v>
      </c>
      <c r="I38" s="36">
        <f t="shared" si="3"/>
        <v>8.3000000000000007</v>
      </c>
      <c r="J38" s="37">
        <f t="shared" si="4"/>
        <v>0.44577325383755728</v>
      </c>
      <c r="K38" s="37">
        <f t="shared" si="5"/>
        <v>0.52577325383755724</v>
      </c>
      <c r="L38" s="37">
        <f t="shared" si="6"/>
        <v>0.60577325383755731</v>
      </c>
      <c r="N38">
        <f>VLOOKUP(J38,Foelkel!$C$4:$E$31,2,1)</f>
        <v>0.54060000000000052</v>
      </c>
      <c r="O38">
        <f>VLOOKUP(K38,Foelkel!$C$4:$E$31,2,1)</f>
        <v>0.52940000000000087</v>
      </c>
      <c r="P38">
        <f>VLOOKUP(L38,Foelkel!$C$4:$E$31,2,1)</f>
        <v>0.51820000000000122</v>
      </c>
      <c r="R38" s="36">
        <f t="shared" si="7"/>
        <v>8.3000000000000007</v>
      </c>
      <c r="S38" s="37">
        <f t="shared" si="8"/>
        <v>0.24098502102458369</v>
      </c>
      <c r="T38" s="37">
        <f t="shared" si="9"/>
        <v>0.27834436058160328</v>
      </c>
      <c r="U38" s="37">
        <f t="shared" si="10"/>
        <v>0.31391170013862296</v>
      </c>
    </row>
    <row r="39" spans="2:21" x14ac:dyDescent="0.25">
      <c r="B39" s="43">
        <v>8.4</v>
      </c>
      <c r="C39">
        <v>0.19769999999999999</v>
      </c>
      <c r="D39">
        <v>0.15129999999999999</v>
      </c>
      <c r="E39" s="29">
        <f t="shared" ref="E39:E49" si="21">LN(B39)</f>
        <v>2.1282317058492679</v>
      </c>
      <c r="F39" s="29">
        <f t="shared" ref="F39:F49" si="22">D39*E39</f>
        <v>0.32200145709499423</v>
      </c>
      <c r="G39" s="29">
        <f t="shared" ref="G39:G49" si="23">F39+C39</f>
        <v>0.51970145709499427</v>
      </c>
      <c r="I39" s="36">
        <f t="shared" si="3"/>
        <v>8.4</v>
      </c>
      <c r="J39" s="37">
        <f t="shared" si="4"/>
        <v>0.44758525154292539</v>
      </c>
      <c r="K39" s="37">
        <f t="shared" si="5"/>
        <v>0.52758525154292535</v>
      </c>
      <c r="L39" s="37">
        <f t="shared" si="6"/>
        <v>0.60758525154292542</v>
      </c>
      <c r="N39">
        <f>VLOOKUP(J39,Foelkel!$C$4:$E$31,2,1)</f>
        <v>0.54060000000000052</v>
      </c>
      <c r="O39">
        <f>VLOOKUP(K39,Foelkel!$C$4:$E$31,2,1)</f>
        <v>0.52940000000000087</v>
      </c>
      <c r="P39">
        <f>VLOOKUP(L39,Foelkel!$C$4:$E$31,2,1)</f>
        <v>0.51820000000000122</v>
      </c>
      <c r="R39" s="36">
        <f t="shared" si="7"/>
        <v>8.4</v>
      </c>
      <c r="S39" s="37">
        <f t="shared" si="8"/>
        <v>0.2419645869841057</v>
      </c>
      <c r="T39" s="37">
        <f t="shared" si="9"/>
        <v>0.27930363216682513</v>
      </c>
      <c r="U39" s="37">
        <f t="shared" si="10"/>
        <v>0.31485067734954469</v>
      </c>
    </row>
    <row r="40" spans="2:21" x14ac:dyDescent="0.25">
      <c r="B40" s="43">
        <v>8.5</v>
      </c>
      <c r="C40">
        <v>0.19769999999999999</v>
      </c>
      <c r="D40">
        <v>0.15129999999999999</v>
      </c>
      <c r="E40" s="29">
        <f t="shared" si="21"/>
        <v>2.1400661634962708</v>
      </c>
      <c r="F40" s="29">
        <f t="shared" si="22"/>
        <v>0.32379201053698575</v>
      </c>
      <c r="G40" s="29">
        <f t="shared" si="23"/>
        <v>0.52149201053698579</v>
      </c>
      <c r="I40" s="36">
        <f t="shared" si="3"/>
        <v>8.5</v>
      </c>
      <c r="J40" s="37">
        <f t="shared" si="4"/>
        <v>0.44937580498491692</v>
      </c>
      <c r="K40" s="37">
        <f t="shared" si="5"/>
        <v>0.52937580498491688</v>
      </c>
      <c r="L40" s="37">
        <f t="shared" si="6"/>
        <v>0.60937580498491695</v>
      </c>
      <c r="N40">
        <f>VLOOKUP(J40,Foelkel!$C$4:$E$31,2,1)</f>
        <v>0.54060000000000052</v>
      </c>
      <c r="O40">
        <f>VLOOKUP(K40,Foelkel!$C$4:$E$31,2,1)</f>
        <v>0.52940000000000087</v>
      </c>
      <c r="P40">
        <f>VLOOKUP(L40,Foelkel!$C$4:$E$31,2,1)</f>
        <v>0.51820000000000122</v>
      </c>
      <c r="R40" s="36">
        <f t="shared" si="7"/>
        <v>8.5</v>
      </c>
      <c r="S40" s="37">
        <f t="shared" si="8"/>
        <v>0.24293256017484632</v>
      </c>
      <c r="T40" s="37">
        <f t="shared" si="9"/>
        <v>0.28025155115901546</v>
      </c>
      <c r="U40" s="37">
        <f t="shared" si="10"/>
        <v>0.31577854214318468</v>
      </c>
    </row>
    <row r="41" spans="2:21" x14ac:dyDescent="0.25">
      <c r="B41" s="43">
        <v>8.6</v>
      </c>
      <c r="C41">
        <v>0.19769999999999999</v>
      </c>
      <c r="D41">
        <v>0.15129999999999999</v>
      </c>
      <c r="E41" s="29">
        <f t="shared" si="21"/>
        <v>2.1517622032594619</v>
      </c>
      <c r="F41" s="29">
        <f t="shared" si="22"/>
        <v>0.32556162135315658</v>
      </c>
      <c r="G41" s="29">
        <f t="shared" si="23"/>
        <v>0.52326162135315657</v>
      </c>
      <c r="I41" s="36">
        <f t="shared" si="3"/>
        <v>8.6</v>
      </c>
      <c r="J41" s="37">
        <f t="shared" si="4"/>
        <v>0.45114541580108769</v>
      </c>
      <c r="K41" s="37">
        <f t="shared" si="5"/>
        <v>0.53114541580108776</v>
      </c>
      <c r="L41" s="37">
        <f t="shared" si="6"/>
        <v>0.61114541580108761</v>
      </c>
      <c r="N41">
        <f>VLOOKUP(J41,Foelkel!$C$4:$E$31,2,1)</f>
        <v>0.53920000000000057</v>
      </c>
      <c r="O41">
        <f>VLOOKUP(K41,Foelkel!$C$4:$E$31,2,1)</f>
        <v>0.52800000000000091</v>
      </c>
      <c r="P41">
        <f>VLOOKUP(L41,Foelkel!$C$4:$E$31,2,1)</f>
        <v>0.51820000000000122</v>
      </c>
      <c r="R41" s="36">
        <f t="shared" si="7"/>
        <v>8.6</v>
      </c>
      <c r="S41" s="37">
        <f t="shared" si="8"/>
        <v>0.24325760819994674</v>
      </c>
      <c r="T41" s="37">
        <f t="shared" si="9"/>
        <v>0.28044477954297481</v>
      </c>
      <c r="U41" s="37">
        <f t="shared" si="10"/>
        <v>0.31669555446812436</v>
      </c>
    </row>
    <row r="42" spans="2:21" x14ac:dyDescent="0.25">
      <c r="B42" s="43">
        <v>8.6999999999999993</v>
      </c>
      <c r="C42">
        <v>0.19769999999999999</v>
      </c>
      <c r="D42">
        <v>0.15129999999999999</v>
      </c>
      <c r="E42" s="29">
        <f t="shared" si="21"/>
        <v>2.1633230256605378</v>
      </c>
      <c r="F42" s="29">
        <f t="shared" si="22"/>
        <v>0.32731077378243933</v>
      </c>
      <c r="G42" s="29">
        <f t="shared" si="23"/>
        <v>0.52501077378243932</v>
      </c>
      <c r="I42" s="36">
        <f t="shared" si="3"/>
        <v>8.6999999999999993</v>
      </c>
      <c r="J42" s="37">
        <f t="shared" si="4"/>
        <v>0.45289456823037044</v>
      </c>
      <c r="K42" s="37">
        <f t="shared" si="5"/>
        <v>0.53289456823037051</v>
      </c>
      <c r="L42" s="37">
        <f t="shared" si="6"/>
        <v>0.61289456823037036</v>
      </c>
      <c r="N42">
        <f>VLOOKUP(J42,Foelkel!$C$4:$E$31,2,1)</f>
        <v>0.53920000000000057</v>
      </c>
      <c r="O42">
        <f>VLOOKUP(K42,Foelkel!$C$4:$E$31,2,1)</f>
        <v>0.52800000000000091</v>
      </c>
      <c r="P42">
        <f>VLOOKUP(L42,Foelkel!$C$4:$E$31,2,1)</f>
        <v>0.51820000000000122</v>
      </c>
      <c r="R42" s="36">
        <f t="shared" si="7"/>
        <v>8.6999999999999993</v>
      </c>
      <c r="S42" s="37">
        <f t="shared" si="8"/>
        <v>0.24420075118981599</v>
      </c>
      <c r="T42" s="37">
        <f t="shared" si="9"/>
        <v>0.2813683320256361</v>
      </c>
      <c r="U42" s="37">
        <f t="shared" si="10"/>
        <v>0.31760196525697865</v>
      </c>
    </row>
    <row r="43" spans="2:21" x14ac:dyDescent="0.25">
      <c r="B43" s="43">
        <v>8.8000000000000007</v>
      </c>
      <c r="C43">
        <v>0.19769999999999999</v>
      </c>
      <c r="D43">
        <v>0.15129999999999999</v>
      </c>
      <c r="E43" s="29">
        <f t="shared" si="21"/>
        <v>2.174751721484161</v>
      </c>
      <c r="F43" s="29">
        <f t="shared" si="22"/>
        <v>0.32903993546055355</v>
      </c>
      <c r="G43" s="29">
        <f t="shared" si="23"/>
        <v>0.52673993546055353</v>
      </c>
      <c r="I43" s="36">
        <f t="shared" si="3"/>
        <v>8.8000000000000007</v>
      </c>
      <c r="J43" s="37">
        <f t="shared" si="4"/>
        <v>0.45462372990848465</v>
      </c>
      <c r="K43" s="37">
        <f t="shared" si="5"/>
        <v>0.53462372990848461</v>
      </c>
      <c r="L43" s="37">
        <f t="shared" si="6"/>
        <v>0.61462372990848468</v>
      </c>
      <c r="N43">
        <f>VLOOKUP(J43,Foelkel!$C$4:$E$31,2,1)</f>
        <v>0.53920000000000057</v>
      </c>
      <c r="O43">
        <f>VLOOKUP(K43,Foelkel!$C$4:$E$31,2,1)</f>
        <v>0.52800000000000091</v>
      </c>
      <c r="P43">
        <f>VLOOKUP(L43,Foelkel!$C$4:$E$31,2,1)</f>
        <v>0.51820000000000122</v>
      </c>
      <c r="R43" s="36">
        <f t="shared" si="7"/>
        <v>8.8000000000000007</v>
      </c>
      <c r="S43" s="37">
        <f t="shared" si="8"/>
        <v>0.24513311516665517</v>
      </c>
      <c r="T43" s="37">
        <f t="shared" si="9"/>
        <v>0.28228132939168038</v>
      </c>
      <c r="U43" s="37">
        <f t="shared" si="10"/>
        <v>0.31849801683857754</v>
      </c>
    </row>
    <row r="44" spans="2:21" x14ac:dyDescent="0.25">
      <c r="B44" s="43">
        <v>8.9</v>
      </c>
      <c r="C44">
        <v>0.19769999999999999</v>
      </c>
      <c r="D44">
        <v>0.15129999999999999</v>
      </c>
      <c r="E44" s="29">
        <f t="shared" si="21"/>
        <v>2.1860512767380942</v>
      </c>
      <c r="F44" s="29">
        <f t="shared" si="22"/>
        <v>0.33074955817047363</v>
      </c>
      <c r="G44" s="29">
        <f t="shared" si="23"/>
        <v>0.52844955817047357</v>
      </c>
      <c r="I44" s="36">
        <f t="shared" si="3"/>
        <v>8.9</v>
      </c>
      <c r="J44" s="37">
        <f t="shared" si="4"/>
        <v>0.45633335261840469</v>
      </c>
      <c r="K44" s="37">
        <f t="shared" si="5"/>
        <v>0.53633335261840465</v>
      </c>
      <c r="L44" s="37">
        <f t="shared" si="6"/>
        <v>0.61633335261840472</v>
      </c>
      <c r="N44">
        <f>VLOOKUP(J44,Foelkel!$C$4:$E$31,2,1)</f>
        <v>0.53920000000000057</v>
      </c>
      <c r="O44">
        <f>VLOOKUP(K44,Foelkel!$C$4:$E$31,2,1)</f>
        <v>0.52800000000000091</v>
      </c>
      <c r="P44">
        <f>VLOOKUP(L44,Foelkel!$C$4:$E$31,2,1)</f>
        <v>0.51820000000000122</v>
      </c>
      <c r="R44" s="36">
        <f t="shared" si="7"/>
        <v>8.9</v>
      </c>
      <c r="S44" s="37">
        <f t="shared" si="8"/>
        <v>0.24605494373184406</v>
      </c>
      <c r="T44" s="37">
        <f t="shared" si="9"/>
        <v>0.28318401018251815</v>
      </c>
      <c r="U44" s="37">
        <f t="shared" si="10"/>
        <v>0.3193839433268581</v>
      </c>
    </row>
    <row r="45" spans="2:21" x14ac:dyDescent="0.25">
      <c r="B45" s="43">
        <v>9</v>
      </c>
      <c r="C45">
        <v>0.19769999999999999</v>
      </c>
      <c r="D45">
        <v>0.15129999999999999</v>
      </c>
      <c r="E45" s="29">
        <f t="shared" si="21"/>
        <v>2.1972245773362196</v>
      </c>
      <c r="F45" s="29">
        <f t="shared" si="22"/>
        <v>0.33244007855097002</v>
      </c>
      <c r="G45" s="29">
        <f t="shared" si="23"/>
        <v>0.53014007855097001</v>
      </c>
      <c r="I45" s="36">
        <f t="shared" si="3"/>
        <v>9</v>
      </c>
      <c r="J45" s="37">
        <f t="shared" si="4"/>
        <v>0.45802387299890113</v>
      </c>
      <c r="K45" s="37">
        <f t="shared" si="5"/>
        <v>0.53802387299890109</v>
      </c>
      <c r="L45" s="37">
        <f t="shared" si="6"/>
        <v>0.61802387299890116</v>
      </c>
      <c r="N45">
        <f>VLOOKUP(J45,Foelkel!$C$4:$E$31,2,1)</f>
        <v>0.53920000000000057</v>
      </c>
      <c r="O45">
        <f>VLOOKUP(K45,Foelkel!$C$4:$E$31,2,1)</f>
        <v>0.52800000000000091</v>
      </c>
      <c r="P45">
        <f>VLOOKUP(L45,Foelkel!$C$4:$E$31,2,1)</f>
        <v>0.51820000000000122</v>
      </c>
      <c r="R45" s="36">
        <f t="shared" si="7"/>
        <v>9</v>
      </c>
      <c r="S45" s="37">
        <f t="shared" si="8"/>
        <v>0.24696647232100774</v>
      </c>
      <c r="T45" s="37">
        <f t="shared" si="9"/>
        <v>0.28407660494342024</v>
      </c>
      <c r="U45" s="37">
        <f t="shared" si="10"/>
        <v>0.32025997098803133</v>
      </c>
    </row>
    <row r="46" spans="2:21" x14ac:dyDescent="0.25">
      <c r="B46" s="43">
        <v>9.1</v>
      </c>
      <c r="C46">
        <v>0.19769999999999999</v>
      </c>
      <c r="D46">
        <v>0.15129999999999999</v>
      </c>
      <c r="E46" s="29">
        <f t="shared" si="21"/>
        <v>2.2082744135228043</v>
      </c>
      <c r="F46" s="29">
        <f t="shared" si="22"/>
        <v>0.33411191876600027</v>
      </c>
      <c r="G46" s="29">
        <f t="shared" si="23"/>
        <v>0.5318119187660002</v>
      </c>
      <c r="I46" s="36">
        <f t="shared" si="3"/>
        <v>9.1</v>
      </c>
      <c r="J46" s="37">
        <f t="shared" si="4"/>
        <v>0.45969571321393132</v>
      </c>
      <c r="K46" s="37">
        <f t="shared" si="5"/>
        <v>0.53969571321393128</v>
      </c>
      <c r="L46" s="37">
        <f t="shared" si="6"/>
        <v>0.61969571321393135</v>
      </c>
      <c r="N46">
        <f>VLOOKUP(J46,Foelkel!$C$4:$E$31,2,1)</f>
        <v>0.53920000000000057</v>
      </c>
      <c r="O46">
        <f>VLOOKUP(K46,Foelkel!$C$4:$E$31,2,1)</f>
        <v>0.52800000000000091</v>
      </c>
      <c r="P46">
        <f>VLOOKUP(L46,Foelkel!$C$4:$E$31,2,1)</f>
        <v>0.51820000000000122</v>
      </c>
      <c r="R46" s="36">
        <f t="shared" si="7"/>
        <v>9.1</v>
      </c>
      <c r="S46" s="37">
        <f t="shared" si="8"/>
        <v>0.24786792856495202</v>
      </c>
      <c r="T46" s="37">
        <f t="shared" si="9"/>
        <v>0.28495933657695621</v>
      </c>
      <c r="U46" s="37">
        <f t="shared" si="10"/>
        <v>0.32112631858745999</v>
      </c>
    </row>
    <row r="47" spans="2:21" x14ac:dyDescent="0.25">
      <c r="B47" s="43">
        <v>9.1999999999999993</v>
      </c>
      <c r="C47">
        <v>0.19769999999999999</v>
      </c>
      <c r="D47">
        <v>0.15129999999999999</v>
      </c>
      <c r="E47" s="29">
        <f t="shared" si="21"/>
        <v>2.2192034840549946</v>
      </c>
      <c r="F47" s="29">
        <f t="shared" si="22"/>
        <v>0.33576548713752064</v>
      </c>
      <c r="G47" s="29">
        <f t="shared" si="23"/>
        <v>0.53346548713752062</v>
      </c>
      <c r="I47" s="36">
        <f t="shared" si="3"/>
        <v>9.1999999999999993</v>
      </c>
      <c r="J47" s="37">
        <f t="shared" si="4"/>
        <v>0.46134928158545174</v>
      </c>
      <c r="K47" s="37">
        <f t="shared" si="5"/>
        <v>0.5413492815854517</v>
      </c>
      <c r="L47" s="37">
        <f t="shared" si="6"/>
        <v>0.62134928158545177</v>
      </c>
      <c r="N47">
        <f>VLOOKUP(J47,Foelkel!$C$4:$E$31,2,1)</f>
        <v>0.53780000000000061</v>
      </c>
      <c r="O47">
        <f>VLOOKUP(K47,Foelkel!$C$4:$E$31,2,1)</f>
        <v>0.52660000000000096</v>
      </c>
      <c r="P47">
        <f>VLOOKUP(L47,Foelkel!$C$4:$E$31,2,1)</f>
        <v>0.51820000000000122</v>
      </c>
      <c r="R47" s="36">
        <f t="shared" si="7"/>
        <v>9.1999999999999993</v>
      </c>
      <c r="S47" s="37">
        <f t="shared" si="8"/>
        <v>0.24811364363665622</v>
      </c>
      <c r="T47" s="37">
        <f t="shared" si="9"/>
        <v>0.28507453168289937</v>
      </c>
      <c r="U47" s="37">
        <f t="shared" si="10"/>
        <v>0.32198319771758188</v>
      </c>
    </row>
    <row r="48" spans="2:21" x14ac:dyDescent="0.25">
      <c r="B48" s="43">
        <v>9.3000000000000007</v>
      </c>
      <c r="C48">
        <v>0.19769999999999999</v>
      </c>
      <c r="D48">
        <v>0.15129999999999999</v>
      </c>
      <c r="E48" s="29">
        <f t="shared" si="21"/>
        <v>2.2300144001592104</v>
      </c>
      <c r="F48" s="29">
        <f t="shared" si="22"/>
        <v>0.33740117874408848</v>
      </c>
      <c r="G48" s="29">
        <f t="shared" si="23"/>
        <v>0.53510117874408847</v>
      </c>
      <c r="I48" s="36">
        <f t="shared" si="3"/>
        <v>9.3000000000000007</v>
      </c>
      <c r="J48" s="37">
        <f t="shared" si="4"/>
        <v>0.46298497319201959</v>
      </c>
      <c r="K48" s="37">
        <f t="shared" si="5"/>
        <v>0.54298497319201955</v>
      </c>
      <c r="L48" s="37">
        <f t="shared" si="6"/>
        <v>0.62298497319201962</v>
      </c>
      <c r="N48">
        <f>VLOOKUP(J48,Foelkel!$C$4:$E$31,2,1)</f>
        <v>0.53780000000000061</v>
      </c>
      <c r="O48">
        <f>VLOOKUP(K48,Foelkel!$C$4:$E$31,2,1)</f>
        <v>0.52660000000000096</v>
      </c>
      <c r="P48">
        <f>VLOOKUP(L48,Foelkel!$C$4:$E$31,2,1)</f>
        <v>0.51820000000000122</v>
      </c>
      <c r="R48" s="36">
        <f t="shared" si="7"/>
        <v>9.3000000000000007</v>
      </c>
      <c r="S48" s="37">
        <f t="shared" si="8"/>
        <v>0.2489933185826684</v>
      </c>
      <c r="T48" s="37">
        <f t="shared" si="9"/>
        <v>0.28593588688291799</v>
      </c>
      <c r="U48" s="37">
        <f t="shared" si="10"/>
        <v>0.3228308131081053</v>
      </c>
    </row>
    <row r="49" spans="2:21" x14ac:dyDescent="0.25">
      <c r="B49" s="43">
        <v>9.4</v>
      </c>
      <c r="C49">
        <v>0.19769999999999999</v>
      </c>
      <c r="D49">
        <v>0.15129999999999999</v>
      </c>
      <c r="E49" s="29">
        <f t="shared" si="21"/>
        <v>2.2407096892759584</v>
      </c>
      <c r="F49" s="29">
        <f t="shared" si="22"/>
        <v>0.33901937598745246</v>
      </c>
      <c r="G49" s="29">
        <f t="shared" si="23"/>
        <v>0.53671937598745245</v>
      </c>
      <c r="I49" s="36">
        <f t="shared" si="3"/>
        <v>9.4</v>
      </c>
      <c r="J49" s="37">
        <f t="shared" si="4"/>
        <v>0.46460317043538357</v>
      </c>
      <c r="K49" s="37">
        <f t="shared" si="5"/>
        <v>0.54460317043538353</v>
      </c>
      <c r="L49" s="37">
        <f t="shared" si="6"/>
        <v>0.6246031704353836</v>
      </c>
      <c r="N49">
        <f>VLOOKUP(J49,Foelkel!$C$4:$E$31,2,1)</f>
        <v>0.53780000000000061</v>
      </c>
      <c r="O49">
        <f>VLOOKUP(K49,Foelkel!$C$4:$E$31,2,1)</f>
        <v>0.52660000000000096</v>
      </c>
      <c r="P49">
        <f>VLOOKUP(L49,Foelkel!$C$4:$E$31,2,1)</f>
        <v>0.51820000000000122</v>
      </c>
      <c r="R49" s="36">
        <f t="shared" si="7"/>
        <v>9.4</v>
      </c>
      <c r="S49" s="37">
        <f t="shared" si="8"/>
        <v>0.24986358506014958</v>
      </c>
      <c r="T49" s="37">
        <f t="shared" si="9"/>
        <v>0.28678802955127347</v>
      </c>
      <c r="U49" s="37">
        <f t="shared" si="10"/>
        <v>0.32366936291961657</v>
      </c>
    </row>
  </sheetData>
  <mergeCells count="3">
    <mergeCell ref="J3:L3"/>
    <mergeCell ref="S3:U3"/>
    <mergeCell ref="N3:P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23F08-1F0E-4D05-B82B-439716A4522B}">
  <dimension ref="C1:E31"/>
  <sheetViews>
    <sheetView workbookViewId="0">
      <selection activeCell="G33" sqref="G33"/>
    </sheetView>
  </sheetViews>
  <sheetFormatPr defaultRowHeight="15" x14ac:dyDescent="0.25"/>
  <cols>
    <col min="3" max="3" width="11.28515625" customWidth="1"/>
    <col min="4" max="4" width="12.28515625" customWidth="1"/>
    <col min="5" max="5" width="14.7109375" customWidth="1"/>
  </cols>
  <sheetData>
    <row r="1" spans="3:5" x14ac:dyDescent="0.25">
      <c r="D1">
        <v>1.4E-3</v>
      </c>
    </row>
    <row r="2" spans="3:5" x14ac:dyDescent="0.25">
      <c r="C2" t="s">
        <v>71</v>
      </c>
    </row>
    <row r="3" spans="3:5" s="49" customFormat="1" ht="32.25" customHeight="1" x14ac:dyDescent="0.25">
      <c r="C3" s="49" t="s">
        <v>72</v>
      </c>
      <c r="D3" s="49" t="s">
        <v>73</v>
      </c>
      <c r="E3" s="49" t="s">
        <v>74</v>
      </c>
    </row>
    <row r="4" spans="3:5" s="49" customFormat="1" ht="17.25" customHeight="1" x14ac:dyDescent="0.25">
      <c r="C4" s="38">
        <v>0.33</v>
      </c>
      <c r="D4" s="47">
        <v>0.55600000000000005</v>
      </c>
      <c r="E4" s="29">
        <f>C4*D4</f>
        <v>0.18348000000000003</v>
      </c>
    </row>
    <row r="5" spans="3:5" s="49" customFormat="1" ht="17.25" customHeight="1" x14ac:dyDescent="0.25">
      <c r="C5" s="38">
        <v>0.34</v>
      </c>
      <c r="D5" s="48">
        <f>D4-$D$1</f>
        <v>0.55460000000000009</v>
      </c>
      <c r="E5" s="29">
        <f t="shared" ref="E5:E31" si="0">C5*D5</f>
        <v>0.18856400000000004</v>
      </c>
    </row>
    <row r="6" spans="3:5" s="49" customFormat="1" ht="17.25" customHeight="1" x14ac:dyDescent="0.25">
      <c r="C6" s="38">
        <v>0.35</v>
      </c>
      <c r="D6" s="48">
        <f t="shared" ref="D6:D31" si="1">D5-$D$1</f>
        <v>0.55320000000000014</v>
      </c>
      <c r="E6" s="29">
        <f t="shared" si="0"/>
        <v>0.19362000000000004</v>
      </c>
    </row>
    <row r="7" spans="3:5" s="49" customFormat="1" ht="17.25" customHeight="1" x14ac:dyDescent="0.25">
      <c r="C7" s="38">
        <v>0.36</v>
      </c>
      <c r="D7" s="48">
        <f t="shared" si="1"/>
        <v>0.55180000000000018</v>
      </c>
      <c r="E7" s="29">
        <f t="shared" si="0"/>
        <v>0.19864800000000005</v>
      </c>
    </row>
    <row r="8" spans="3:5" s="49" customFormat="1" ht="17.25" customHeight="1" x14ac:dyDescent="0.25">
      <c r="C8" s="38">
        <v>0.37</v>
      </c>
      <c r="D8" s="48">
        <f t="shared" si="1"/>
        <v>0.55040000000000022</v>
      </c>
      <c r="E8" s="29">
        <f t="shared" si="0"/>
        <v>0.20364800000000008</v>
      </c>
    </row>
    <row r="9" spans="3:5" s="49" customFormat="1" ht="17.25" customHeight="1" x14ac:dyDescent="0.25">
      <c r="C9" s="38">
        <v>0.38</v>
      </c>
      <c r="D9" s="48">
        <f t="shared" si="1"/>
        <v>0.54900000000000027</v>
      </c>
      <c r="E9" s="29">
        <f t="shared" si="0"/>
        <v>0.20862000000000011</v>
      </c>
    </row>
    <row r="10" spans="3:5" x14ac:dyDescent="0.25">
      <c r="C10" s="38">
        <v>0.39</v>
      </c>
      <c r="D10" s="48">
        <f t="shared" si="1"/>
        <v>0.54760000000000031</v>
      </c>
      <c r="E10" s="29">
        <f t="shared" si="0"/>
        <v>0.21356400000000011</v>
      </c>
    </row>
    <row r="11" spans="3:5" x14ac:dyDescent="0.25">
      <c r="C11" s="38">
        <v>0.4</v>
      </c>
      <c r="D11" s="48">
        <f t="shared" si="1"/>
        <v>0.54620000000000035</v>
      </c>
      <c r="E11" s="29">
        <f t="shared" si="0"/>
        <v>0.21848000000000015</v>
      </c>
    </row>
    <row r="12" spans="3:5" x14ac:dyDescent="0.25">
      <c r="C12" s="38">
        <v>0.41</v>
      </c>
      <c r="D12" s="48">
        <f t="shared" si="1"/>
        <v>0.5448000000000004</v>
      </c>
      <c r="E12" s="29">
        <f t="shared" si="0"/>
        <v>0.22336800000000015</v>
      </c>
    </row>
    <row r="13" spans="3:5" x14ac:dyDescent="0.25">
      <c r="C13" s="38">
        <v>0.42</v>
      </c>
      <c r="D13" s="48">
        <f t="shared" si="1"/>
        <v>0.54340000000000044</v>
      </c>
      <c r="E13" s="29">
        <f t="shared" si="0"/>
        <v>0.22822800000000018</v>
      </c>
    </row>
    <row r="14" spans="3:5" x14ac:dyDescent="0.25">
      <c r="C14" s="38">
        <v>0.43</v>
      </c>
      <c r="D14" s="48">
        <f t="shared" si="1"/>
        <v>0.54200000000000048</v>
      </c>
      <c r="E14" s="29">
        <f t="shared" si="0"/>
        <v>0.23306000000000021</v>
      </c>
    </row>
    <row r="15" spans="3:5" x14ac:dyDescent="0.25">
      <c r="C15" s="38">
        <v>0.44</v>
      </c>
      <c r="D15" s="48">
        <f t="shared" si="1"/>
        <v>0.54060000000000052</v>
      </c>
      <c r="E15" s="29">
        <f t="shared" si="0"/>
        <v>0.23786400000000024</v>
      </c>
    </row>
    <row r="16" spans="3:5" x14ac:dyDescent="0.25">
      <c r="C16" s="38">
        <v>0.45</v>
      </c>
      <c r="D16" s="48">
        <f t="shared" si="1"/>
        <v>0.53920000000000057</v>
      </c>
      <c r="E16" s="29">
        <f t="shared" si="0"/>
        <v>0.24264000000000027</v>
      </c>
    </row>
    <row r="17" spans="3:5" x14ac:dyDescent="0.25">
      <c r="C17" s="38">
        <v>0.46</v>
      </c>
      <c r="D17" s="48">
        <f t="shared" si="1"/>
        <v>0.53780000000000061</v>
      </c>
      <c r="E17" s="29">
        <f t="shared" si="0"/>
        <v>0.2473880000000003</v>
      </c>
    </row>
    <row r="18" spans="3:5" x14ac:dyDescent="0.25">
      <c r="C18" s="38">
        <v>0.47</v>
      </c>
      <c r="D18" s="48">
        <f t="shared" si="1"/>
        <v>0.53640000000000065</v>
      </c>
      <c r="E18" s="29">
        <f t="shared" si="0"/>
        <v>0.25210800000000028</v>
      </c>
    </row>
    <row r="19" spans="3:5" x14ac:dyDescent="0.25">
      <c r="C19" s="38">
        <v>0.48</v>
      </c>
      <c r="D19" s="48">
        <f t="shared" si="1"/>
        <v>0.5350000000000007</v>
      </c>
      <c r="E19" s="29">
        <f t="shared" si="0"/>
        <v>0.25680000000000031</v>
      </c>
    </row>
    <row r="20" spans="3:5" x14ac:dyDescent="0.25">
      <c r="C20" s="38">
        <v>0.49</v>
      </c>
      <c r="D20" s="48">
        <f t="shared" si="1"/>
        <v>0.53360000000000074</v>
      </c>
      <c r="E20" s="29">
        <f t="shared" si="0"/>
        <v>0.26146400000000036</v>
      </c>
    </row>
    <row r="21" spans="3:5" x14ac:dyDescent="0.25">
      <c r="C21" s="38">
        <v>0.5</v>
      </c>
      <c r="D21" s="48">
        <f t="shared" si="1"/>
        <v>0.53220000000000078</v>
      </c>
      <c r="E21" s="29">
        <f t="shared" si="0"/>
        <v>0.26610000000000039</v>
      </c>
    </row>
    <row r="22" spans="3:5" x14ac:dyDescent="0.25">
      <c r="C22" s="38">
        <v>0.50999999999999901</v>
      </c>
      <c r="D22" s="48">
        <f t="shared" si="1"/>
        <v>0.53080000000000083</v>
      </c>
      <c r="E22" s="29">
        <f t="shared" si="0"/>
        <v>0.27070799999999989</v>
      </c>
    </row>
    <row r="23" spans="3:5" x14ac:dyDescent="0.25">
      <c r="C23" s="38">
        <v>0.51999999999999902</v>
      </c>
      <c r="D23" s="48">
        <f t="shared" si="1"/>
        <v>0.52940000000000087</v>
      </c>
      <c r="E23" s="29">
        <f t="shared" si="0"/>
        <v>0.27528799999999992</v>
      </c>
    </row>
    <row r="24" spans="3:5" x14ac:dyDescent="0.25">
      <c r="C24" s="38">
        <v>0.52999999999999903</v>
      </c>
      <c r="D24" s="48">
        <f t="shared" si="1"/>
        <v>0.52800000000000091</v>
      </c>
      <c r="E24" s="29">
        <f t="shared" si="0"/>
        <v>0.27983999999999998</v>
      </c>
    </row>
    <row r="25" spans="3:5" x14ac:dyDescent="0.25">
      <c r="C25" s="38">
        <v>0.53999999999999904</v>
      </c>
      <c r="D25" s="48">
        <f t="shared" si="1"/>
        <v>0.52660000000000096</v>
      </c>
      <c r="E25" s="29">
        <f t="shared" si="0"/>
        <v>0.28436400000000001</v>
      </c>
    </row>
    <row r="26" spans="3:5" x14ac:dyDescent="0.25">
      <c r="C26" s="38">
        <v>0.54999999999999905</v>
      </c>
      <c r="D26" s="48">
        <f t="shared" si="1"/>
        <v>0.525200000000001</v>
      </c>
      <c r="E26" s="29">
        <f t="shared" si="0"/>
        <v>0.28886000000000006</v>
      </c>
    </row>
    <row r="27" spans="3:5" x14ac:dyDescent="0.25">
      <c r="C27" s="38">
        <v>0.55999999999999905</v>
      </c>
      <c r="D27" s="48">
        <f t="shared" si="1"/>
        <v>0.52380000000000104</v>
      </c>
      <c r="E27" s="29">
        <f t="shared" si="0"/>
        <v>0.29332800000000009</v>
      </c>
    </row>
    <row r="28" spans="3:5" x14ac:dyDescent="0.25">
      <c r="C28" s="38">
        <v>0.56999999999999895</v>
      </c>
      <c r="D28" s="48">
        <f t="shared" si="1"/>
        <v>0.52240000000000109</v>
      </c>
      <c r="E28" s="29">
        <f t="shared" si="0"/>
        <v>0.29776800000000009</v>
      </c>
    </row>
    <row r="29" spans="3:5" x14ac:dyDescent="0.25">
      <c r="C29" s="38">
        <v>0.57999999999999896</v>
      </c>
      <c r="D29" s="48">
        <f t="shared" si="1"/>
        <v>0.52100000000000113</v>
      </c>
      <c r="E29" s="29">
        <f t="shared" si="0"/>
        <v>0.30218000000000012</v>
      </c>
    </row>
    <row r="30" spans="3:5" x14ac:dyDescent="0.25">
      <c r="C30" s="38">
        <v>0.58999999999999897</v>
      </c>
      <c r="D30" s="48">
        <f t="shared" si="1"/>
        <v>0.51960000000000117</v>
      </c>
      <c r="E30" s="29">
        <f t="shared" si="0"/>
        <v>0.30656400000000017</v>
      </c>
    </row>
    <row r="31" spans="3:5" x14ac:dyDescent="0.25">
      <c r="C31" s="38">
        <v>0.59999999999999898</v>
      </c>
      <c r="D31" s="48">
        <f t="shared" si="1"/>
        <v>0.51820000000000122</v>
      </c>
      <c r="E31" s="29">
        <f t="shared" si="0"/>
        <v>0.3109200000000002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CF7CC-9927-4EE4-872C-F4E128559190}">
  <dimension ref="A1:AG55"/>
  <sheetViews>
    <sheetView workbookViewId="0">
      <selection activeCell="Q35" sqref="Q35:Q42"/>
    </sheetView>
  </sheetViews>
  <sheetFormatPr defaultRowHeight="15" x14ac:dyDescent="0.25"/>
  <cols>
    <col min="8" max="9" width="12.85546875" customWidth="1"/>
    <col min="10" max="10" width="11.5703125" customWidth="1"/>
    <col min="11" max="11" width="13.42578125" customWidth="1"/>
    <col min="12" max="12" width="14.28515625" customWidth="1"/>
    <col min="13" max="13" width="12.7109375" customWidth="1"/>
    <col min="14" max="14" width="10.42578125" customWidth="1"/>
    <col min="25" max="25" width="19.42578125" bestFit="1" customWidth="1"/>
  </cols>
  <sheetData>
    <row r="1" spans="1:33" s="52" customFormat="1" ht="33" customHeight="1" x14ac:dyDescent="0.25">
      <c r="A1" s="52" t="s">
        <v>318</v>
      </c>
      <c r="B1" s="51" t="s">
        <v>83</v>
      </c>
      <c r="C1" s="51" t="s">
        <v>84</v>
      </c>
      <c r="D1" s="51" t="s">
        <v>85</v>
      </c>
      <c r="E1" s="51" t="s">
        <v>86</v>
      </c>
      <c r="F1" s="51" t="s">
        <v>87</v>
      </c>
      <c r="G1" s="51" t="s">
        <v>88</v>
      </c>
      <c r="H1" s="51" t="s">
        <v>89</v>
      </c>
      <c r="I1" s="56" t="s">
        <v>94</v>
      </c>
      <c r="J1" s="56" t="s">
        <v>95</v>
      </c>
      <c r="K1" s="56" t="s">
        <v>96</v>
      </c>
      <c r="L1" s="56" t="s">
        <v>97</v>
      </c>
      <c r="M1" s="56" t="s">
        <v>101</v>
      </c>
      <c r="N1" s="56" t="s">
        <v>102</v>
      </c>
      <c r="R1" s="51" t="s">
        <v>105</v>
      </c>
      <c r="S1" s="51" t="s">
        <v>106</v>
      </c>
      <c r="T1" s="51" t="s">
        <v>85</v>
      </c>
      <c r="U1" s="51" t="s">
        <v>86</v>
      </c>
      <c r="V1" s="51" t="s">
        <v>87</v>
      </c>
      <c r="W1" s="51" t="s">
        <v>88</v>
      </c>
      <c r="X1" s="51" t="s">
        <v>107</v>
      </c>
      <c r="Y1" s="51" t="s">
        <v>97</v>
      </c>
      <c r="AB1" s="52" t="s">
        <v>108</v>
      </c>
      <c r="AC1" s="52" t="s">
        <v>109</v>
      </c>
      <c r="AD1" s="52" t="s">
        <v>106</v>
      </c>
      <c r="AE1" s="52" t="s">
        <v>107</v>
      </c>
      <c r="AF1" s="52" t="s">
        <v>110</v>
      </c>
      <c r="AG1" s="52" t="s">
        <v>111</v>
      </c>
    </row>
    <row r="2" spans="1:33" x14ac:dyDescent="0.25">
      <c r="A2" t="str">
        <f>C2&amp;"-"&amp;G2</f>
        <v>cl1-1</v>
      </c>
      <c r="B2">
        <v>1</v>
      </c>
      <c r="C2" t="s">
        <v>90</v>
      </c>
      <c r="D2">
        <v>1</v>
      </c>
      <c r="E2">
        <v>1</v>
      </c>
      <c r="F2">
        <v>1</v>
      </c>
      <c r="G2">
        <v>1</v>
      </c>
      <c r="H2" s="28">
        <v>10.676</v>
      </c>
      <c r="I2" s="28">
        <f t="shared" ref="I2:I33" si="0">H2/G2</f>
        <v>10.676</v>
      </c>
      <c r="J2" s="29">
        <f>_xlfn.IFNA(VLOOKUP(G2,Saligna!$B$5:$L$49,12-E2,0),VLOOKUP(5,Saligna!$B$5:$L$49,12-E2,0))</f>
        <v>0.52909175059921043</v>
      </c>
      <c r="K2">
        <f>VLOOKUP(J2,Foelkel!$C$4:$D$31,2,1)</f>
        <v>0.52940000000000087</v>
      </c>
      <c r="L2" s="37">
        <f>K2*J2</f>
        <v>0.28010117276722246</v>
      </c>
      <c r="M2" s="36">
        <f>L2*H2</f>
        <v>2.9903601204628671</v>
      </c>
      <c r="N2" s="36">
        <f t="shared" ref="N2:N33" si="1">M2/G2</f>
        <v>2.9903601204628671</v>
      </c>
      <c r="R2">
        <v>1</v>
      </c>
      <c r="S2">
        <v>1</v>
      </c>
      <c r="T2">
        <v>1</v>
      </c>
      <c r="U2">
        <v>1</v>
      </c>
      <c r="V2">
        <v>1</v>
      </c>
      <c r="W2">
        <v>1</v>
      </c>
      <c r="X2">
        <v>1</v>
      </c>
      <c r="Y2" s="37">
        <v>0.28010117276722246</v>
      </c>
      <c r="AB2">
        <v>1</v>
      </c>
      <c r="AC2">
        <v>1</v>
      </c>
      <c r="AD2">
        <v>1</v>
      </c>
      <c r="AE2">
        <v>1</v>
      </c>
      <c r="AF2">
        <v>0</v>
      </c>
      <c r="AG2">
        <v>1000000</v>
      </c>
    </row>
    <row r="3" spans="1:33" x14ac:dyDescent="0.25">
      <c r="A3" t="str">
        <f t="shared" ref="A3:A55" si="2">C3&amp;"-"&amp;G3</f>
        <v>cl1-2</v>
      </c>
      <c r="B3">
        <v>2</v>
      </c>
      <c r="C3" t="s">
        <v>90</v>
      </c>
      <c r="D3">
        <v>1</v>
      </c>
      <c r="E3">
        <v>1</v>
      </c>
      <c r="F3">
        <v>1</v>
      </c>
      <c r="G3">
        <v>2</v>
      </c>
      <c r="H3" s="28">
        <v>35.334499999999998</v>
      </c>
      <c r="I3" s="28">
        <f t="shared" si="0"/>
        <v>17.667249999999999</v>
      </c>
      <c r="J3" s="29">
        <f>_xlfn.IFNA(VLOOKUP(G3,Saligna!$B$5:$L$49,12-E3,0),VLOOKUP(5,Saligna!$B$5:$L$49,12-E3,0))</f>
        <v>0.52909175059921043</v>
      </c>
      <c r="K3">
        <f>VLOOKUP(J3,Foelkel!$C$4:$D$31,2,1)</f>
        <v>0.52940000000000087</v>
      </c>
      <c r="L3" s="37">
        <f t="shared" ref="L3:L55" si="3">K3*J3</f>
        <v>0.28010117276722246</v>
      </c>
      <c r="M3" s="36">
        <f t="shared" ref="M3:M55" si="4">L3*H3</f>
        <v>9.8972348891434212</v>
      </c>
      <c r="N3" s="36">
        <f t="shared" si="1"/>
        <v>4.9486174445717106</v>
      </c>
      <c r="R3">
        <v>2</v>
      </c>
      <c r="S3">
        <v>1</v>
      </c>
      <c r="T3">
        <v>1</v>
      </c>
      <c r="U3">
        <v>1</v>
      </c>
      <c r="V3">
        <v>1</v>
      </c>
      <c r="W3">
        <v>2</v>
      </c>
      <c r="X3">
        <v>1</v>
      </c>
      <c r="Y3" s="37">
        <v>0.28010117276722246</v>
      </c>
      <c r="AB3">
        <v>2</v>
      </c>
      <c r="AC3">
        <v>2</v>
      </c>
      <c r="AD3">
        <v>1</v>
      </c>
      <c r="AE3">
        <v>1</v>
      </c>
      <c r="AF3">
        <v>0</v>
      </c>
      <c r="AG3">
        <v>1000000</v>
      </c>
    </row>
    <row r="4" spans="1:33" x14ac:dyDescent="0.25">
      <c r="A4" t="str">
        <f t="shared" si="2"/>
        <v>cl1-3</v>
      </c>
      <c r="B4">
        <v>3</v>
      </c>
      <c r="C4" t="s">
        <v>90</v>
      </c>
      <c r="D4">
        <v>1</v>
      </c>
      <c r="E4">
        <v>1</v>
      </c>
      <c r="F4">
        <v>1</v>
      </c>
      <c r="G4">
        <v>3</v>
      </c>
      <c r="H4" s="28">
        <v>75.114500000000007</v>
      </c>
      <c r="I4" s="28">
        <f t="shared" si="0"/>
        <v>25.038166666666669</v>
      </c>
      <c r="J4" s="29">
        <f>_xlfn.IFNA(VLOOKUP(G4,Saligna!$B$5:$L$49,12-E4,0),VLOOKUP(5,Saligna!$B$5:$L$49,12-E4,0))</f>
        <v>0.52909175059921043</v>
      </c>
      <c r="K4">
        <f>VLOOKUP(J4,Foelkel!$C$4:$D$31,2,1)</f>
        <v>0.52940000000000087</v>
      </c>
      <c r="L4" s="37">
        <f t="shared" si="3"/>
        <v>0.28010117276722246</v>
      </c>
      <c r="M4" s="36">
        <f t="shared" si="4"/>
        <v>21.039659541823532</v>
      </c>
      <c r="N4" s="36">
        <f t="shared" si="1"/>
        <v>7.0132198472745104</v>
      </c>
      <c r="R4">
        <v>3</v>
      </c>
      <c r="S4">
        <v>1</v>
      </c>
      <c r="T4">
        <v>1</v>
      </c>
      <c r="U4">
        <v>1</v>
      </c>
      <c r="V4">
        <v>1</v>
      </c>
      <c r="W4">
        <v>3</v>
      </c>
      <c r="X4">
        <v>1</v>
      </c>
      <c r="Y4" s="37">
        <v>0.28010117276722246</v>
      </c>
      <c r="AB4">
        <v>3</v>
      </c>
      <c r="AC4">
        <v>3</v>
      </c>
      <c r="AD4">
        <v>1</v>
      </c>
      <c r="AE4">
        <v>1</v>
      </c>
      <c r="AF4">
        <v>0</v>
      </c>
      <c r="AG4">
        <v>1000000</v>
      </c>
    </row>
    <row r="5" spans="1:33" x14ac:dyDescent="0.25">
      <c r="A5" t="str">
        <f t="shared" si="2"/>
        <v>cl1-4</v>
      </c>
      <c r="B5">
        <v>4</v>
      </c>
      <c r="C5" t="s">
        <v>90</v>
      </c>
      <c r="D5">
        <v>1</v>
      </c>
      <c r="E5">
        <v>1</v>
      </c>
      <c r="F5">
        <v>1</v>
      </c>
      <c r="G5">
        <v>4</v>
      </c>
      <c r="H5" s="28">
        <v>144.3725</v>
      </c>
      <c r="I5" s="28">
        <f t="shared" si="0"/>
        <v>36.093125000000001</v>
      </c>
      <c r="J5" s="29">
        <f>_xlfn.IFNA(VLOOKUP(G5,Saligna!$B$5:$L$49,12-E5,0),VLOOKUP(5,Saligna!$B$5:$L$49,12-E5,0))</f>
        <v>0.52909175059921043</v>
      </c>
      <c r="K5">
        <f>VLOOKUP(J5,Foelkel!$C$4:$D$31,2,1)</f>
        <v>0.52940000000000087</v>
      </c>
      <c r="L5" s="37">
        <f t="shared" si="3"/>
        <v>0.28010117276722246</v>
      </c>
      <c r="M5" s="36">
        <f t="shared" si="4"/>
        <v>40.438906565335827</v>
      </c>
      <c r="N5" s="36">
        <f t="shared" si="1"/>
        <v>10.109726641333957</v>
      </c>
      <c r="R5">
        <v>4</v>
      </c>
      <c r="S5">
        <v>1</v>
      </c>
      <c r="T5">
        <v>1</v>
      </c>
      <c r="U5">
        <v>1</v>
      </c>
      <c r="V5">
        <v>1</v>
      </c>
      <c r="W5">
        <v>4</v>
      </c>
      <c r="X5">
        <v>1</v>
      </c>
      <c r="Y5" s="37">
        <v>0.28010117276722246</v>
      </c>
      <c r="AB5">
        <v>4</v>
      </c>
      <c r="AC5">
        <v>4</v>
      </c>
      <c r="AD5">
        <v>1</v>
      </c>
      <c r="AE5">
        <v>1</v>
      </c>
      <c r="AF5">
        <v>0</v>
      </c>
      <c r="AG5">
        <v>1000000</v>
      </c>
    </row>
    <row r="6" spans="1:33" x14ac:dyDescent="0.25">
      <c r="A6" t="str">
        <f t="shared" si="2"/>
        <v>cl1-5</v>
      </c>
      <c r="B6">
        <v>5</v>
      </c>
      <c r="C6" t="s">
        <v>90</v>
      </c>
      <c r="D6">
        <v>1</v>
      </c>
      <c r="E6">
        <v>1</v>
      </c>
      <c r="F6">
        <v>1</v>
      </c>
      <c r="G6">
        <v>5</v>
      </c>
      <c r="H6" s="28">
        <v>208.28399999999999</v>
      </c>
      <c r="I6" s="28">
        <f t="shared" si="0"/>
        <v>41.656799999999997</v>
      </c>
      <c r="J6" s="29">
        <f>_xlfn.IFNA(VLOOKUP(G6,Saligna!$B$5:$L$49,12-E6,0),VLOOKUP(5,Saligna!$B$5:$L$49,12-E6,0))</f>
        <v>0.52909175059921043</v>
      </c>
      <c r="K6">
        <f>VLOOKUP(J6,Foelkel!$C$4:$D$31,2,1)</f>
        <v>0.52940000000000087</v>
      </c>
      <c r="L6" s="37">
        <f t="shared" si="3"/>
        <v>0.28010117276722246</v>
      </c>
      <c r="M6" s="36">
        <f t="shared" si="4"/>
        <v>58.340592668648164</v>
      </c>
      <c r="N6" s="36">
        <f t="shared" si="1"/>
        <v>11.668118533729633</v>
      </c>
      <c r="R6">
        <v>5</v>
      </c>
      <c r="S6">
        <v>1</v>
      </c>
      <c r="T6">
        <v>1</v>
      </c>
      <c r="U6">
        <v>1</v>
      </c>
      <c r="V6">
        <v>1</v>
      </c>
      <c r="W6">
        <v>5</v>
      </c>
      <c r="X6">
        <v>1</v>
      </c>
      <c r="Y6" s="37">
        <v>0.28010117276722246</v>
      </c>
      <c r="AB6">
        <v>5</v>
      </c>
      <c r="AC6">
        <v>5</v>
      </c>
      <c r="AD6">
        <v>1</v>
      </c>
      <c r="AE6">
        <v>1</v>
      </c>
      <c r="AF6">
        <v>0</v>
      </c>
      <c r="AG6">
        <v>1000000</v>
      </c>
    </row>
    <row r="7" spans="1:33" x14ac:dyDescent="0.25">
      <c r="A7" t="str">
        <f t="shared" si="2"/>
        <v>cl1-6</v>
      </c>
      <c r="B7">
        <v>6</v>
      </c>
      <c r="C7" t="s">
        <v>90</v>
      </c>
      <c r="D7">
        <v>1</v>
      </c>
      <c r="E7">
        <v>1</v>
      </c>
      <c r="F7">
        <v>1</v>
      </c>
      <c r="G7">
        <v>6</v>
      </c>
      <c r="H7" s="28">
        <v>269.08449999999999</v>
      </c>
      <c r="I7" s="28">
        <f t="shared" si="0"/>
        <v>44.847416666666668</v>
      </c>
      <c r="J7" s="29">
        <f>_xlfn.IFNA(VLOOKUP(G7,Saligna!$B$5:$L$49,12-E7,0),VLOOKUP(5,Saligna!$B$5:$L$49,12-E7,0))</f>
        <v>0.55667700214213578</v>
      </c>
      <c r="K7">
        <f>VLOOKUP(J7,Foelkel!$C$4:$D$31,2,1)</f>
        <v>0.525200000000001</v>
      </c>
      <c r="L7" s="37">
        <f t="shared" si="3"/>
        <v>0.29236676152505026</v>
      </c>
      <c r="M7" s="36">
        <f t="shared" si="4"/>
        <v>78.671363841587379</v>
      </c>
      <c r="N7" s="36">
        <f t="shared" si="1"/>
        <v>13.111893973597896</v>
      </c>
      <c r="R7">
        <v>6</v>
      </c>
      <c r="S7">
        <v>1</v>
      </c>
      <c r="T7">
        <v>1</v>
      </c>
      <c r="U7">
        <v>1</v>
      </c>
      <c r="V7">
        <v>1</v>
      </c>
      <c r="W7">
        <v>6</v>
      </c>
      <c r="X7">
        <v>1</v>
      </c>
      <c r="Y7" s="37">
        <v>0.29236676152505026</v>
      </c>
      <c r="AB7">
        <v>6</v>
      </c>
      <c r="AC7">
        <v>6</v>
      </c>
      <c r="AD7">
        <v>1</v>
      </c>
      <c r="AE7">
        <v>1</v>
      </c>
      <c r="AF7">
        <v>0</v>
      </c>
      <c r="AG7">
        <v>1000000</v>
      </c>
    </row>
    <row r="8" spans="1:33" x14ac:dyDescent="0.25">
      <c r="A8" t="str">
        <f t="shared" si="2"/>
        <v>cl1-7</v>
      </c>
      <c r="B8">
        <v>7</v>
      </c>
      <c r="C8" t="s">
        <v>90</v>
      </c>
      <c r="D8">
        <v>1</v>
      </c>
      <c r="E8">
        <v>1</v>
      </c>
      <c r="F8">
        <v>1</v>
      </c>
      <c r="G8">
        <v>7</v>
      </c>
      <c r="H8" s="28">
        <v>299.48050000000001</v>
      </c>
      <c r="I8" s="28">
        <f t="shared" si="0"/>
        <v>42.78292857142857</v>
      </c>
      <c r="J8" s="29">
        <f>_xlfn.IFNA(VLOOKUP(G8,Saligna!$B$5:$L$49,12-E8,0),VLOOKUP(5,Saligna!$B$5:$L$49,12-E8,0))</f>
        <v>0.57999999999999996</v>
      </c>
      <c r="K8">
        <f>VLOOKUP(J8,Foelkel!$C$4:$D$31,2,1)</f>
        <v>0.52100000000000113</v>
      </c>
      <c r="L8" s="37">
        <f t="shared" si="3"/>
        <v>0.30218000000000061</v>
      </c>
      <c r="M8" s="36">
        <f t="shared" si="4"/>
        <v>90.497017490000189</v>
      </c>
      <c r="N8" s="36">
        <f t="shared" si="1"/>
        <v>12.928145355714312</v>
      </c>
      <c r="R8">
        <v>7</v>
      </c>
      <c r="S8">
        <v>1</v>
      </c>
      <c r="T8">
        <v>1</v>
      </c>
      <c r="U8">
        <v>1</v>
      </c>
      <c r="V8">
        <v>1</v>
      </c>
      <c r="W8">
        <v>7</v>
      </c>
      <c r="X8">
        <v>1</v>
      </c>
      <c r="Y8" s="37">
        <v>0.30218000000000061</v>
      </c>
      <c r="AB8">
        <v>7</v>
      </c>
      <c r="AC8">
        <v>7</v>
      </c>
      <c r="AD8">
        <v>1</v>
      </c>
      <c r="AE8">
        <v>1</v>
      </c>
      <c r="AF8">
        <v>0</v>
      </c>
      <c r="AG8">
        <v>1000000</v>
      </c>
    </row>
    <row r="9" spans="1:33" x14ac:dyDescent="0.25">
      <c r="A9" t="str">
        <f t="shared" si="2"/>
        <v>cl1-8</v>
      </c>
      <c r="B9">
        <v>8</v>
      </c>
      <c r="C9" t="s">
        <v>90</v>
      </c>
      <c r="D9">
        <v>1</v>
      </c>
      <c r="E9">
        <v>1</v>
      </c>
      <c r="F9">
        <v>1</v>
      </c>
      <c r="G9">
        <v>8</v>
      </c>
      <c r="H9" s="28">
        <v>314.67849999999999</v>
      </c>
      <c r="I9" s="28">
        <f t="shared" si="0"/>
        <v>39.334812499999998</v>
      </c>
      <c r="J9" s="29">
        <f>_xlfn.IFNA(VLOOKUP(G9,Saligna!$B$5:$L$49,12-E9,0),VLOOKUP(5,Saligna!$B$5:$L$49,12-E9,0))</f>
        <v>0.60020329970409025</v>
      </c>
      <c r="K9">
        <f>VLOOKUP(J9,Foelkel!$C$4:$D$31,2,1)</f>
        <v>0.51820000000000122</v>
      </c>
      <c r="L9" s="37">
        <f t="shared" si="3"/>
        <v>0.31102534990666031</v>
      </c>
      <c r="M9" s="36">
        <f t="shared" si="4"/>
        <v>97.872990570603008</v>
      </c>
      <c r="N9" s="36">
        <f t="shared" si="1"/>
        <v>12.234123821325376</v>
      </c>
      <c r="R9">
        <v>8</v>
      </c>
      <c r="S9">
        <v>1</v>
      </c>
      <c r="T9">
        <v>1</v>
      </c>
      <c r="U9">
        <v>1</v>
      </c>
      <c r="V9">
        <v>1</v>
      </c>
      <c r="W9">
        <v>8</v>
      </c>
      <c r="X9">
        <v>1</v>
      </c>
      <c r="Y9" s="37">
        <v>0.31102534990666031</v>
      </c>
      <c r="AB9">
        <v>8</v>
      </c>
      <c r="AC9">
        <v>8</v>
      </c>
      <c r="AD9">
        <v>1</v>
      </c>
      <c r="AE9">
        <v>1</v>
      </c>
      <c r="AF9">
        <v>0</v>
      </c>
      <c r="AG9">
        <v>1000000</v>
      </c>
    </row>
    <row r="10" spans="1:33" x14ac:dyDescent="0.25">
      <c r="A10" t="str">
        <f t="shared" si="2"/>
        <v>cl1-9</v>
      </c>
      <c r="B10">
        <v>9</v>
      </c>
      <c r="C10" t="s">
        <v>90</v>
      </c>
      <c r="D10">
        <v>1</v>
      </c>
      <c r="E10">
        <v>1</v>
      </c>
      <c r="F10">
        <v>1</v>
      </c>
      <c r="G10">
        <v>9</v>
      </c>
      <c r="H10" s="28">
        <v>322.27749999999997</v>
      </c>
      <c r="I10" s="28">
        <f t="shared" si="0"/>
        <v>35.808611111111105</v>
      </c>
      <c r="J10" s="29">
        <f>_xlfn.IFNA(VLOOKUP(G10,Saligna!$B$5:$L$49,12-E10,0),VLOOKUP(5,Saligna!$B$5:$L$49,12-E10,0))</f>
        <v>0.61802387299890116</v>
      </c>
      <c r="K10">
        <f>VLOOKUP(J10,Foelkel!$C$4:$D$31,2,1)</f>
        <v>0.51820000000000122</v>
      </c>
      <c r="L10" s="37">
        <f t="shared" si="3"/>
        <v>0.32025997098803133</v>
      </c>
      <c r="M10" s="36">
        <f t="shared" si="4"/>
        <v>103.21258280009526</v>
      </c>
      <c r="N10" s="36">
        <f t="shared" si="1"/>
        <v>11.468064755566139</v>
      </c>
      <c r="R10">
        <v>9</v>
      </c>
      <c r="S10">
        <v>1</v>
      </c>
      <c r="T10">
        <v>1</v>
      </c>
      <c r="U10">
        <v>1</v>
      </c>
      <c r="V10">
        <v>1</v>
      </c>
      <c r="W10">
        <v>9</v>
      </c>
      <c r="X10">
        <v>1</v>
      </c>
      <c r="Y10" s="37">
        <v>0.32025997098803133</v>
      </c>
      <c r="AB10">
        <v>9</v>
      </c>
      <c r="AC10">
        <v>9</v>
      </c>
      <c r="AD10">
        <v>1</v>
      </c>
      <c r="AE10">
        <v>1</v>
      </c>
      <c r="AF10">
        <v>0</v>
      </c>
      <c r="AG10">
        <v>1000000</v>
      </c>
    </row>
    <row r="11" spans="1:33" x14ac:dyDescent="0.25">
      <c r="A11" t="str">
        <f t="shared" si="2"/>
        <v>ina-1</v>
      </c>
      <c r="B11">
        <v>10</v>
      </c>
      <c r="C11" t="s">
        <v>91</v>
      </c>
      <c r="D11">
        <v>1</v>
      </c>
      <c r="E11">
        <v>1</v>
      </c>
      <c r="F11">
        <v>1</v>
      </c>
      <c r="G11">
        <v>1</v>
      </c>
      <c r="H11" s="28">
        <v>10.676</v>
      </c>
      <c r="I11" s="28">
        <f t="shared" si="0"/>
        <v>10.676</v>
      </c>
      <c r="J11" s="29">
        <f>_xlfn.IFNA(VLOOKUP(G11,Saligna!$B$5:$L$49,12-E11,0),VLOOKUP(5,Saligna!$B$5:$L$49,12-E11,0))</f>
        <v>0.52909175059921043</v>
      </c>
      <c r="K11">
        <f>VLOOKUP(J11,Foelkel!$C$4:$D$31,2,1)</f>
        <v>0.52940000000000087</v>
      </c>
      <c r="L11" s="37">
        <f t="shared" si="3"/>
        <v>0.28010117276722246</v>
      </c>
      <c r="M11" s="36">
        <f t="shared" si="4"/>
        <v>2.9903601204628671</v>
      </c>
      <c r="N11" s="36">
        <f t="shared" si="1"/>
        <v>2.9903601204628671</v>
      </c>
      <c r="R11">
        <v>10</v>
      </c>
      <c r="S11">
        <v>1</v>
      </c>
      <c r="T11">
        <v>1</v>
      </c>
      <c r="U11">
        <v>2</v>
      </c>
      <c r="V11">
        <v>1</v>
      </c>
      <c r="W11">
        <v>1</v>
      </c>
      <c r="X11">
        <v>1</v>
      </c>
      <c r="Y11" s="37">
        <v>0.24277900037393341</v>
      </c>
      <c r="AB11">
        <v>10</v>
      </c>
      <c r="AC11">
        <v>10</v>
      </c>
      <c r="AD11">
        <v>1</v>
      </c>
      <c r="AE11">
        <v>1</v>
      </c>
      <c r="AF11">
        <v>0</v>
      </c>
      <c r="AG11">
        <v>1000000</v>
      </c>
    </row>
    <row r="12" spans="1:33" x14ac:dyDescent="0.25">
      <c r="A12" t="str">
        <f t="shared" si="2"/>
        <v>ina-2</v>
      </c>
      <c r="B12">
        <v>11</v>
      </c>
      <c r="C12" t="s">
        <v>91</v>
      </c>
      <c r="D12">
        <v>1</v>
      </c>
      <c r="E12">
        <v>1</v>
      </c>
      <c r="F12">
        <v>1</v>
      </c>
      <c r="G12">
        <v>2</v>
      </c>
      <c r="H12" s="28">
        <v>35.334499999999998</v>
      </c>
      <c r="I12" s="28">
        <f t="shared" si="0"/>
        <v>17.667249999999999</v>
      </c>
      <c r="J12" s="29">
        <f>_xlfn.IFNA(VLOOKUP(G12,Saligna!$B$5:$L$49,12-E12,0),VLOOKUP(5,Saligna!$B$5:$L$49,12-E12,0))</f>
        <v>0.52909175059921043</v>
      </c>
      <c r="K12">
        <f>VLOOKUP(J12,Foelkel!$C$4:$D$31,2,1)</f>
        <v>0.52940000000000087</v>
      </c>
      <c r="L12" s="37">
        <f t="shared" si="3"/>
        <v>0.28010117276722246</v>
      </c>
      <c r="M12" s="36">
        <f t="shared" si="4"/>
        <v>9.8972348891434212</v>
      </c>
      <c r="N12" s="36">
        <f t="shared" si="1"/>
        <v>4.9486174445717106</v>
      </c>
      <c r="R12">
        <v>11</v>
      </c>
      <c r="S12">
        <v>1</v>
      </c>
      <c r="T12">
        <v>1</v>
      </c>
      <c r="U12">
        <v>2</v>
      </c>
      <c r="V12">
        <v>1</v>
      </c>
      <c r="W12">
        <v>2</v>
      </c>
      <c r="X12">
        <v>1</v>
      </c>
      <c r="Y12" s="37">
        <v>0.24277900037393341</v>
      </c>
      <c r="AB12">
        <v>11</v>
      </c>
      <c r="AC12">
        <v>11</v>
      </c>
      <c r="AD12">
        <v>1</v>
      </c>
      <c r="AE12">
        <v>1</v>
      </c>
      <c r="AF12">
        <v>0</v>
      </c>
      <c r="AG12">
        <v>1000000</v>
      </c>
    </row>
    <row r="13" spans="1:33" x14ac:dyDescent="0.25">
      <c r="A13" t="str">
        <f t="shared" si="2"/>
        <v>ina-3</v>
      </c>
      <c r="B13">
        <v>12</v>
      </c>
      <c r="C13" t="s">
        <v>91</v>
      </c>
      <c r="D13">
        <v>1</v>
      </c>
      <c r="E13">
        <v>1</v>
      </c>
      <c r="F13">
        <v>1</v>
      </c>
      <c r="G13">
        <v>3</v>
      </c>
      <c r="H13" s="28">
        <v>75.114500000000007</v>
      </c>
      <c r="I13" s="28">
        <f t="shared" si="0"/>
        <v>25.038166666666669</v>
      </c>
      <c r="J13" s="29">
        <f>_xlfn.IFNA(VLOOKUP(G13,Saligna!$B$5:$L$49,12-E13,0),VLOOKUP(5,Saligna!$B$5:$L$49,12-E13,0))</f>
        <v>0.52909175059921043</v>
      </c>
      <c r="K13">
        <f>VLOOKUP(J13,Foelkel!$C$4:$D$31,2,1)</f>
        <v>0.52940000000000087</v>
      </c>
      <c r="L13" s="37">
        <f t="shared" si="3"/>
        <v>0.28010117276722246</v>
      </c>
      <c r="M13" s="36">
        <f t="shared" si="4"/>
        <v>21.039659541823532</v>
      </c>
      <c r="N13" s="36">
        <f t="shared" si="1"/>
        <v>7.0132198472745104</v>
      </c>
      <c r="R13">
        <v>12</v>
      </c>
      <c r="S13">
        <v>1</v>
      </c>
      <c r="T13">
        <v>1</v>
      </c>
      <c r="U13">
        <v>2</v>
      </c>
      <c r="V13">
        <v>1</v>
      </c>
      <c r="W13">
        <v>3</v>
      </c>
      <c r="X13">
        <v>1</v>
      </c>
      <c r="Y13" s="37">
        <v>0.24277900037393341</v>
      </c>
      <c r="AB13">
        <v>12</v>
      </c>
      <c r="AC13">
        <v>12</v>
      </c>
      <c r="AD13">
        <v>1</v>
      </c>
      <c r="AE13">
        <v>1</v>
      </c>
      <c r="AF13">
        <v>0</v>
      </c>
      <c r="AG13">
        <v>1000000</v>
      </c>
    </row>
    <row r="14" spans="1:33" x14ac:dyDescent="0.25">
      <c r="A14" t="str">
        <f t="shared" si="2"/>
        <v>ina-4</v>
      </c>
      <c r="B14">
        <v>13</v>
      </c>
      <c r="C14" t="s">
        <v>91</v>
      </c>
      <c r="D14">
        <v>1</v>
      </c>
      <c r="E14">
        <v>1</v>
      </c>
      <c r="F14">
        <v>1</v>
      </c>
      <c r="G14">
        <v>4</v>
      </c>
      <c r="H14" s="28">
        <v>144.3725</v>
      </c>
      <c r="I14" s="28">
        <f t="shared" si="0"/>
        <v>36.093125000000001</v>
      </c>
      <c r="J14" s="29">
        <f>_xlfn.IFNA(VLOOKUP(G14,Saligna!$B$5:$L$49,12-E14,0),VLOOKUP(5,Saligna!$B$5:$L$49,12-E14,0))</f>
        <v>0.52909175059921043</v>
      </c>
      <c r="K14">
        <f>VLOOKUP(J14,Foelkel!$C$4:$D$31,2,1)</f>
        <v>0.52940000000000087</v>
      </c>
      <c r="L14" s="37">
        <f t="shared" si="3"/>
        <v>0.28010117276722246</v>
      </c>
      <c r="M14" s="36">
        <f t="shared" si="4"/>
        <v>40.438906565335827</v>
      </c>
      <c r="N14" s="36">
        <f t="shared" si="1"/>
        <v>10.109726641333957</v>
      </c>
      <c r="R14">
        <v>13</v>
      </c>
      <c r="S14">
        <v>1</v>
      </c>
      <c r="T14">
        <v>1</v>
      </c>
      <c r="U14">
        <v>2</v>
      </c>
      <c r="V14">
        <v>1</v>
      </c>
      <c r="W14">
        <v>4</v>
      </c>
      <c r="X14">
        <v>1</v>
      </c>
      <c r="Y14" s="37">
        <v>0.24277900037393341</v>
      </c>
      <c r="AB14">
        <v>13</v>
      </c>
      <c r="AC14">
        <v>13</v>
      </c>
      <c r="AD14">
        <v>1</v>
      </c>
      <c r="AE14">
        <v>1</v>
      </c>
      <c r="AF14">
        <v>0</v>
      </c>
      <c r="AG14">
        <v>1000000</v>
      </c>
    </row>
    <row r="15" spans="1:33" x14ac:dyDescent="0.25">
      <c r="A15" t="str">
        <f t="shared" si="2"/>
        <v>ina-5</v>
      </c>
      <c r="B15">
        <v>14</v>
      </c>
      <c r="C15" t="s">
        <v>91</v>
      </c>
      <c r="D15">
        <v>1</v>
      </c>
      <c r="E15">
        <v>1</v>
      </c>
      <c r="F15">
        <v>1</v>
      </c>
      <c r="G15">
        <v>5</v>
      </c>
      <c r="H15" s="28">
        <v>208.28399999999999</v>
      </c>
      <c r="I15" s="28">
        <f t="shared" si="0"/>
        <v>41.656799999999997</v>
      </c>
      <c r="J15" s="29">
        <f>_xlfn.IFNA(VLOOKUP(G15,Saligna!$B$5:$L$49,12-E15,0),VLOOKUP(5,Saligna!$B$5:$L$49,12-E15,0))</f>
        <v>0.52909175059921043</v>
      </c>
      <c r="K15">
        <f>VLOOKUP(J15,Foelkel!$C$4:$D$31,2,1)</f>
        <v>0.52940000000000087</v>
      </c>
      <c r="L15" s="37">
        <f t="shared" si="3"/>
        <v>0.28010117276722246</v>
      </c>
      <c r="M15" s="36">
        <f t="shared" si="4"/>
        <v>58.340592668648164</v>
      </c>
      <c r="N15" s="36">
        <f t="shared" si="1"/>
        <v>11.668118533729633</v>
      </c>
      <c r="R15">
        <v>14</v>
      </c>
      <c r="S15">
        <v>1</v>
      </c>
      <c r="T15">
        <v>1</v>
      </c>
      <c r="U15">
        <v>2</v>
      </c>
      <c r="V15">
        <v>1</v>
      </c>
      <c r="W15">
        <v>5</v>
      </c>
      <c r="X15">
        <v>1</v>
      </c>
      <c r="Y15" s="37">
        <v>0.24277900037393341</v>
      </c>
      <c r="AB15">
        <v>14</v>
      </c>
      <c r="AC15">
        <v>14</v>
      </c>
      <c r="AD15">
        <v>1</v>
      </c>
      <c r="AE15">
        <v>1</v>
      </c>
      <c r="AF15">
        <v>0</v>
      </c>
      <c r="AG15">
        <v>1000000</v>
      </c>
    </row>
    <row r="16" spans="1:33" x14ac:dyDescent="0.25">
      <c r="A16" t="str">
        <f t="shared" si="2"/>
        <v>ina-6</v>
      </c>
      <c r="B16">
        <v>15</v>
      </c>
      <c r="C16" t="s">
        <v>91</v>
      </c>
      <c r="D16">
        <v>1</v>
      </c>
      <c r="E16">
        <v>1</v>
      </c>
      <c r="F16">
        <v>1</v>
      </c>
      <c r="G16">
        <v>6</v>
      </c>
      <c r="H16" s="28">
        <v>269.08449999999999</v>
      </c>
      <c r="I16" s="28">
        <f t="shared" si="0"/>
        <v>44.847416666666668</v>
      </c>
      <c r="J16" s="29">
        <f>_xlfn.IFNA(VLOOKUP(G16,Saligna!$B$5:$L$49,12-E16,0),VLOOKUP(5,Saligna!$B$5:$L$49,12-E16,0))</f>
        <v>0.55667700214213578</v>
      </c>
      <c r="K16">
        <f>VLOOKUP(J16,Foelkel!$C$4:$D$31,2,1)</f>
        <v>0.525200000000001</v>
      </c>
      <c r="L16" s="37">
        <f t="shared" si="3"/>
        <v>0.29236676152505026</v>
      </c>
      <c r="M16" s="36">
        <f t="shared" si="4"/>
        <v>78.671363841587379</v>
      </c>
      <c r="N16" s="36">
        <f t="shared" si="1"/>
        <v>13.111893973597896</v>
      </c>
      <c r="R16">
        <v>15</v>
      </c>
      <c r="S16">
        <v>1</v>
      </c>
      <c r="T16">
        <v>1</v>
      </c>
      <c r="U16">
        <v>2</v>
      </c>
      <c r="V16">
        <v>1</v>
      </c>
      <c r="W16">
        <v>6</v>
      </c>
      <c r="X16">
        <v>1</v>
      </c>
      <c r="Y16" s="37">
        <v>0.25568954394904198</v>
      </c>
      <c r="AB16">
        <v>15</v>
      </c>
      <c r="AC16">
        <v>15</v>
      </c>
      <c r="AD16">
        <v>1</v>
      </c>
      <c r="AE16">
        <v>1</v>
      </c>
      <c r="AF16">
        <v>0</v>
      </c>
      <c r="AG16">
        <v>1000000</v>
      </c>
    </row>
    <row r="17" spans="1:33" x14ac:dyDescent="0.25">
      <c r="A17" t="str">
        <f t="shared" si="2"/>
        <v>ina-7</v>
      </c>
      <c r="B17">
        <v>16</v>
      </c>
      <c r="C17" t="s">
        <v>91</v>
      </c>
      <c r="D17">
        <v>1</v>
      </c>
      <c r="E17">
        <v>1</v>
      </c>
      <c r="F17">
        <v>1</v>
      </c>
      <c r="G17">
        <v>7</v>
      </c>
      <c r="H17" s="28">
        <v>299.48050000000001</v>
      </c>
      <c r="I17" s="28">
        <f t="shared" si="0"/>
        <v>42.78292857142857</v>
      </c>
      <c r="J17" s="29">
        <f>_xlfn.IFNA(VLOOKUP(G17,Saligna!$B$5:$L$49,12-E17,0),VLOOKUP(5,Saligna!$B$5:$L$49,12-E17,0))</f>
        <v>0.57999999999999996</v>
      </c>
      <c r="K17">
        <f>VLOOKUP(J17,Foelkel!$C$4:$D$31,2,1)</f>
        <v>0.52100000000000113</v>
      </c>
      <c r="L17" s="37">
        <f t="shared" si="3"/>
        <v>0.30218000000000061</v>
      </c>
      <c r="M17" s="36">
        <f t="shared" si="4"/>
        <v>90.497017490000189</v>
      </c>
      <c r="N17" s="36">
        <f t="shared" si="1"/>
        <v>12.928145355714312</v>
      </c>
      <c r="R17">
        <v>16</v>
      </c>
      <c r="S17">
        <v>1</v>
      </c>
      <c r="T17">
        <v>1</v>
      </c>
      <c r="U17">
        <v>2</v>
      </c>
      <c r="V17">
        <v>1</v>
      </c>
      <c r="W17">
        <v>7</v>
      </c>
      <c r="X17">
        <v>1</v>
      </c>
      <c r="Y17" s="37">
        <v>0.26610000000000039</v>
      </c>
      <c r="AB17">
        <v>16</v>
      </c>
      <c r="AC17">
        <v>16</v>
      </c>
      <c r="AD17">
        <v>1</v>
      </c>
      <c r="AE17">
        <v>1</v>
      </c>
      <c r="AF17">
        <v>0</v>
      </c>
      <c r="AG17">
        <v>1000000</v>
      </c>
    </row>
    <row r="18" spans="1:33" x14ac:dyDescent="0.25">
      <c r="A18" t="str">
        <f t="shared" si="2"/>
        <v>ina-8</v>
      </c>
      <c r="B18">
        <v>17</v>
      </c>
      <c r="C18" t="s">
        <v>91</v>
      </c>
      <c r="D18">
        <v>1</v>
      </c>
      <c r="E18">
        <v>1</v>
      </c>
      <c r="F18">
        <v>1</v>
      </c>
      <c r="G18">
        <v>8</v>
      </c>
      <c r="H18" s="28">
        <v>314.67849999999999</v>
      </c>
      <c r="I18" s="28">
        <f t="shared" si="0"/>
        <v>39.334812499999998</v>
      </c>
      <c r="J18" s="29">
        <f>_xlfn.IFNA(VLOOKUP(G18,Saligna!$B$5:$L$49,12-E18,0),VLOOKUP(5,Saligna!$B$5:$L$49,12-E18,0))</f>
        <v>0.60020329970409025</v>
      </c>
      <c r="K18">
        <f>VLOOKUP(J18,Foelkel!$C$4:$D$31,2,1)</f>
        <v>0.51820000000000122</v>
      </c>
      <c r="L18" s="37">
        <f t="shared" si="3"/>
        <v>0.31102534990666031</v>
      </c>
      <c r="M18" s="36">
        <f t="shared" si="4"/>
        <v>97.872990570603008</v>
      </c>
      <c r="N18" s="36">
        <f t="shared" si="1"/>
        <v>12.234123821325376</v>
      </c>
      <c r="R18">
        <v>17</v>
      </c>
      <c r="S18">
        <v>1</v>
      </c>
      <c r="T18">
        <v>1</v>
      </c>
      <c r="U18">
        <v>2</v>
      </c>
      <c r="V18">
        <v>1</v>
      </c>
      <c r="W18">
        <v>8</v>
      </c>
      <c r="X18">
        <v>1</v>
      </c>
      <c r="Y18" s="37">
        <v>0.27539562686334579</v>
      </c>
      <c r="AB18">
        <v>17</v>
      </c>
      <c r="AC18">
        <v>17</v>
      </c>
      <c r="AD18">
        <v>1</v>
      </c>
      <c r="AE18">
        <v>1</v>
      </c>
      <c r="AF18">
        <v>0</v>
      </c>
      <c r="AG18">
        <v>1000000</v>
      </c>
    </row>
    <row r="19" spans="1:33" x14ac:dyDescent="0.25">
      <c r="A19" t="str">
        <f t="shared" si="2"/>
        <v>ina-9</v>
      </c>
      <c r="B19">
        <v>18</v>
      </c>
      <c r="C19" t="s">
        <v>91</v>
      </c>
      <c r="D19">
        <v>1</v>
      </c>
      <c r="E19">
        <v>1</v>
      </c>
      <c r="F19">
        <v>1</v>
      </c>
      <c r="G19">
        <v>9</v>
      </c>
      <c r="H19" s="28">
        <v>322.27749999999997</v>
      </c>
      <c r="I19" s="28">
        <f t="shared" si="0"/>
        <v>35.808611111111105</v>
      </c>
      <c r="J19" s="29">
        <f>_xlfn.IFNA(VLOOKUP(G19,Saligna!$B$5:$L$49,12-E19,0),VLOOKUP(5,Saligna!$B$5:$L$49,12-E19,0))</f>
        <v>0.61802387299890116</v>
      </c>
      <c r="K19">
        <f>VLOOKUP(J19,Foelkel!$C$4:$D$31,2,1)</f>
        <v>0.51820000000000122</v>
      </c>
      <c r="L19" s="37">
        <f t="shared" si="3"/>
        <v>0.32025997098803133</v>
      </c>
      <c r="M19" s="36">
        <f t="shared" si="4"/>
        <v>103.21258280009526</v>
      </c>
      <c r="N19" s="36">
        <f t="shared" si="1"/>
        <v>11.468064755566139</v>
      </c>
      <c r="R19">
        <v>18</v>
      </c>
      <c r="S19">
        <v>1</v>
      </c>
      <c r="T19">
        <v>1</v>
      </c>
      <c r="U19">
        <v>2</v>
      </c>
      <c r="V19">
        <v>1</v>
      </c>
      <c r="W19">
        <v>9</v>
      </c>
      <c r="X19">
        <v>1</v>
      </c>
      <c r="Y19" s="37">
        <v>0.28407660494342024</v>
      </c>
      <c r="AB19">
        <v>18</v>
      </c>
      <c r="AC19">
        <v>18</v>
      </c>
      <c r="AD19">
        <v>1</v>
      </c>
      <c r="AE19">
        <v>1</v>
      </c>
      <c r="AF19">
        <v>0</v>
      </c>
      <c r="AG19">
        <v>1000000</v>
      </c>
    </row>
    <row r="20" spans="1:33" x14ac:dyDescent="0.25">
      <c r="A20" t="str">
        <f t="shared" si="2"/>
        <v>cl2-1</v>
      </c>
      <c r="B20">
        <v>19</v>
      </c>
      <c r="C20" t="s">
        <v>92</v>
      </c>
      <c r="D20">
        <v>1</v>
      </c>
      <c r="E20">
        <v>2</v>
      </c>
      <c r="F20">
        <v>1</v>
      </c>
      <c r="G20">
        <v>1</v>
      </c>
      <c r="H20" s="28">
        <v>13.7615</v>
      </c>
      <c r="I20" s="28">
        <f t="shared" si="0"/>
        <v>13.7615</v>
      </c>
      <c r="J20" s="29">
        <f>_xlfn.IFNA(VLOOKUP(G20,Saligna!$B$5:$L$49,12-E20,0),VLOOKUP(5,Saligna!$B$5:$L$49,12-E20,0))</f>
        <v>0.44909175059921047</v>
      </c>
      <c r="K20">
        <f>VLOOKUP(J20,Foelkel!$C$4:$D$31,2,1)</f>
        <v>0.54060000000000052</v>
      </c>
      <c r="L20" s="37">
        <f t="shared" si="3"/>
        <v>0.24277900037393341</v>
      </c>
      <c r="M20" s="36">
        <f t="shared" si="4"/>
        <v>3.3410032136458847</v>
      </c>
      <c r="N20" s="36">
        <f t="shared" si="1"/>
        <v>3.3410032136458847</v>
      </c>
      <c r="R20">
        <v>19</v>
      </c>
      <c r="S20">
        <v>1</v>
      </c>
      <c r="T20">
        <v>1</v>
      </c>
      <c r="U20">
        <v>3</v>
      </c>
      <c r="V20">
        <v>1</v>
      </c>
      <c r="W20">
        <v>1</v>
      </c>
      <c r="X20">
        <v>1</v>
      </c>
      <c r="Y20" s="37">
        <v>0.20366482798064439</v>
      </c>
      <c r="AB20">
        <v>19</v>
      </c>
      <c r="AC20">
        <v>19</v>
      </c>
      <c r="AD20">
        <v>1</v>
      </c>
      <c r="AE20">
        <v>1</v>
      </c>
      <c r="AF20">
        <v>0</v>
      </c>
      <c r="AG20">
        <v>1000000</v>
      </c>
    </row>
    <row r="21" spans="1:33" x14ac:dyDescent="0.25">
      <c r="A21" t="str">
        <f t="shared" si="2"/>
        <v>cl2-2</v>
      </c>
      <c r="B21">
        <v>20</v>
      </c>
      <c r="C21" t="s">
        <v>92</v>
      </c>
      <c r="D21">
        <v>1</v>
      </c>
      <c r="E21">
        <v>2</v>
      </c>
      <c r="F21">
        <v>1</v>
      </c>
      <c r="G21">
        <v>2</v>
      </c>
      <c r="H21" s="28">
        <v>45.56</v>
      </c>
      <c r="I21" s="28">
        <f t="shared" si="0"/>
        <v>22.78</v>
      </c>
      <c r="J21" s="29">
        <f>_xlfn.IFNA(VLOOKUP(G21,Saligna!$B$5:$L$49,12-E21,0),VLOOKUP(5,Saligna!$B$5:$L$49,12-E21,0))</f>
        <v>0.44909175059921047</v>
      </c>
      <c r="K21">
        <f>VLOOKUP(J21,Foelkel!$C$4:$D$31,2,1)</f>
        <v>0.54060000000000052</v>
      </c>
      <c r="L21" s="37">
        <f t="shared" si="3"/>
        <v>0.24277900037393341</v>
      </c>
      <c r="M21" s="36">
        <f t="shared" si="4"/>
        <v>11.061011257036407</v>
      </c>
      <c r="N21" s="36">
        <f t="shared" si="1"/>
        <v>5.5305056285182035</v>
      </c>
      <c r="R21">
        <v>20</v>
      </c>
      <c r="S21">
        <v>1</v>
      </c>
      <c r="T21">
        <v>1</v>
      </c>
      <c r="U21">
        <v>3</v>
      </c>
      <c r="V21">
        <v>1</v>
      </c>
      <c r="W21">
        <v>2</v>
      </c>
      <c r="X21">
        <v>1</v>
      </c>
      <c r="Y21" s="37">
        <v>0.20366482798064439</v>
      </c>
      <c r="AB21">
        <v>20</v>
      </c>
      <c r="AC21">
        <v>20</v>
      </c>
      <c r="AD21">
        <v>1</v>
      </c>
      <c r="AE21">
        <v>1</v>
      </c>
      <c r="AF21">
        <v>0</v>
      </c>
      <c r="AG21">
        <v>1000000</v>
      </c>
    </row>
    <row r="22" spans="1:33" x14ac:dyDescent="0.25">
      <c r="A22" t="str">
        <f t="shared" si="2"/>
        <v>cl2-3</v>
      </c>
      <c r="B22">
        <v>21</v>
      </c>
      <c r="C22" t="s">
        <v>92</v>
      </c>
      <c r="D22">
        <v>1</v>
      </c>
      <c r="E22">
        <v>2</v>
      </c>
      <c r="F22">
        <v>1</v>
      </c>
      <c r="G22">
        <v>3</v>
      </c>
      <c r="H22" s="28">
        <v>96.84899999999999</v>
      </c>
      <c r="I22" s="28">
        <f t="shared" si="0"/>
        <v>32.282999999999994</v>
      </c>
      <c r="J22" s="29">
        <f>_xlfn.IFNA(VLOOKUP(G22,Saligna!$B$5:$L$49,12-E22,0),VLOOKUP(5,Saligna!$B$5:$L$49,12-E22,0))</f>
        <v>0.44909175059921047</v>
      </c>
      <c r="K22">
        <f>VLOOKUP(J22,Foelkel!$C$4:$D$31,2,1)</f>
        <v>0.54060000000000052</v>
      </c>
      <c r="L22" s="37">
        <f t="shared" si="3"/>
        <v>0.24277900037393341</v>
      </c>
      <c r="M22" s="36">
        <f t="shared" si="4"/>
        <v>23.512903407215074</v>
      </c>
      <c r="N22" s="36">
        <f t="shared" si="1"/>
        <v>7.8376344690716913</v>
      </c>
      <c r="R22">
        <v>21</v>
      </c>
      <c r="S22">
        <v>1</v>
      </c>
      <c r="T22">
        <v>1</v>
      </c>
      <c r="U22">
        <v>3</v>
      </c>
      <c r="V22">
        <v>1</v>
      </c>
      <c r="W22">
        <v>3</v>
      </c>
      <c r="X22">
        <v>1</v>
      </c>
      <c r="Y22" s="37">
        <v>0.20366482798064439</v>
      </c>
      <c r="AB22">
        <v>21</v>
      </c>
      <c r="AC22">
        <v>21</v>
      </c>
      <c r="AD22">
        <v>1</v>
      </c>
      <c r="AE22">
        <v>1</v>
      </c>
      <c r="AF22">
        <v>0</v>
      </c>
      <c r="AG22">
        <v>1000000</v>
      </c>
    </row>
    <row r="23" spans="1:33" x14ac:dyDescent="0.25">
      <c r="A23" t="str">
        <f t="shared" si="2"/>
        <v>cl2-4</v>
      </c>
      <c r="B23">
        <v>22</v>
      </c>
      <c r="C23" t="s">
        <v>92</v>
      </c>
      <c r="D23">
        <v>1</v>
      </c>
      <c r="E23">
        <v>2</v>
      </c>
      <c r="F23">
        <v>1</v>
      </c>
      <c r="G23">
        <v>4</v>
      </c>
      <c r="H23" s="28">
        <v>171.428</v>
      </c>
      <c r="I23" s="28">
        <f t="shared" si="0"/>
        <v>42.856999999999999</v>
      </c>
      <c r="J23" s="29">
        <f>_xlfn.IFNA(VLOOKUP(G23,Saligna!$B$5:$L$49,12-E23,0),VLOOKUP(5,Saligna!$B$5:$L$49,12-E23,0))</f>
        <v>0.44909175059921047</v>
      </c>
      <c r="K23">
        <f>VLOOKUP(J23,Foelkel!$C$4:$D$31,2,1)</f>
        <v>0.54060000000000052</v>
      </c>
      <c r="L23" s="37">
        <f t="shared" si="3"/>
        <v>0.24277900037393341</v>
      </c>
      <c r="M23" s="36">
        <f t="shared" si="4"/>
        <v>41.619118476102656</v>
      </c>
      <c r="N23" s="36">
        <f t="shared" si="1"/>
        <v>10.404779619025664</v>
      </c>
      <c r="R23">
        <v>22</v>
      </c>
      <c r="S23">
        <v>1</v>
      </c>
      <c r="T23">
        <v>1</v>
      </c>
      <c r="U23">
        <v>3</v>
      </c>
      <c r="V23">
        <v>1</v>
      </c>
      <c r="W23">
        <v>4</v>
      </c>
      <c r="X23">
        <v>1</v>
      </c>
      <c r="Y23" s="37">
        <v>0.20366482798064439</v>
      </c>
      <c r="AB23">
        <v>22</v>
      </c>
      <c r="AC23">
        <v>22</v>
      </c>
      <c r="AD23">
        <v>1</v>
      </c>
      <c r="AE23">
        <v>1</v>
      </c>
      <c r="AF23">
        <v>0</v>
      </c>
      <c r="AG23">
        <v>1000000</v>
      </c>
    </row>
    <row r="24" spans="1:33" x14ac:dyDescent="0.25">
      <c r="A24" t="str">
        <f t="shared" si="2"/>
        <v>cl2-5</v>
      </c>
      <c r="B24">
        <v>23</v>
      </c>
      <c r="C24" t="s">
        <v>92</v>
      </c>
      <c r="D24">
        <v>1</v>
      </c>
      <c r="E24">
        <v>2</v>
      </c>
      <c r="F24">
        <v>1</v>
      </c>
      <c r="G24">
        <v>5</v>
      </c>
      <c r="H24" s="28">
        <v>250.32499999999999</v>
      </c>
      <c r="I24" s="28">
        <f t="shared" si="0"/>
        <v>50.064999999999998</v>
      </c>
      <c r="J24" s="29">
        <f>_xlfn.IFNA(VLOOKUP(G24,Saligna!$B$5:$L$49,12-E24,0),VLOOKUP(5,Saligna!$B$5:$L$49,12-E24,0))</f>
        <v>0.44909175059921047</v>
      </c>
      <c r="K24">
        <f>VLOOKUP(J24,Foelkel!$C$4:$D$31,2,1)</f>
        <v>0.54060000000000052</v>
      </c>
      <c r="L24" s="37">
        <f t="shared" si="3"/>
        <v>0.24277900037393341</v>
      </c>
      <c r="M24" s="36">
        <f t="shared" si="4"/>
        <v>60.773653268604875</v>
      </c>
      <c r="N24" s="36">
        <f t="shared" si="1"/>
        <v>12.154730653720975</v>
      </c>
      <c r="R24">
        <v>23</v>
      </c>
      <c r="S24">
        <v>1</v>
      </c>
      <c r="T24">
        <v>1</v>
      </c>
      <c r="U24">
        <v>3</v>
      </c>
      <c r="V24">
        <v>1</v>
      </c>
      <c r="W24">
        <v>5</v>
      </c>
      <c r="X24">
        <v>1</v>
      </c>
      <c r="Y24" s="37">
        <v>0.20366482798064439</v>
      </c>
      <c r="AB24">
        <v>23</v>
      </c>
      <c r="AC24">
        <v>23</v>
      </c>
      <c r="AD24">
        <v>1</v>
      </c>
      <c r="AE24">
        <v>1</v>
      </c>
      <c r="AF24">
        <v>0</v>
      </c>
      <c r="AG24">
        <v>1000000</v>
      </c>
    </row>
    <row r="25" spans="1:33" x14ac:dyDescent="0.25">
      <c r="A25" t="str">
        <f t="shared" si="2"/>
        <v>cl2-6</v>
      </c>
      <c r="B25">
        <v>24</v>
      </c>
      <c r="C25" t="s">
        <v>92</v>
      </c>
      <c r="D25">
        <v>1</v>
      </c>
      <c r="E25">
        <v>2</v>
      </c>
      <c r="F25">
        <v>1</v>
      </c>
      <c r="G25">
        <v>6</v>
      </c>
      <c r="H25" s="28">
        <v>308.142</v>
      </c>
      <c r="I25" s="28">
        <f t="shared" si="0"/>
        <v>51.356999999999999</v>
      </c>
      <c r="J25" s="29">
        <f>_xlfn.IFNA(VLOOKUP(G25,Saligna!$B$5:$L$49,12-E25,0),VLOOKUP(5,Saligna!$B$5:$L$49,12-E25,0))</f>
        <v>0.47667700214213582</v>
      </c>
      <c r="K25">
        <f>VLOOKUP(J25,Foelkel!$C$4:$D$31,2,1)</f>
        <v>0.53640000000000065</v>
      </c>
      <c r="L25" s="37">
        <f t="shared" si="3"/>
        <v>0.25568954394904198</v>
      </c>
      <c r="M25" s="36">
        <f t="shared" si="4"/>
        <v>78.788687451545698</v>
      </c>
      <c r="N25" s="36">
        <f t="shared" si="1"/>
        <v>13.13144790859095</v>
      </c>
      <c r="R25">
        <v>24</v>
      </c>
      <c r="S25">
        <v>1</v>
      </c>
      <c r="T25">
        <v>1</v>
      </c>
      <c r="U25">
        <v>3</v>
      </c>
      <c r="V25">
        <v>1</v>
      </c>
      <c r="W25">
        <v>6</v>
      </c>
      <c r="X25">
        <v>1</v>
      </c>
      <c r="Y25" s="37">
        <v>0.21722032637303368</v>
      </c>
      <c r="AB25">
        <v>24</v>
      </c>
      <c r="AC25">
        <v>24</v>
      </c>
      <c r="AD25">
        <v>1</v>
      </c>
      <c r="AE25">
        <v>1</v>
      </c>
      <c r="AF25">
        <v>0</v>
      </c>
      <c r="AG25">
        <v>1000000</v>
      </c>
    </row>
    <row r="26" spans="1:33" x14ac:dyDescent="0.25">
      <c r="A26" t="str">
        <f t="shared" si="2"/>
        <v>cl2-7</v>
      </c>
      <c r="B26">
        <v>25</v>
      </c>
      <c r="C26" t="s">
        <v>92</v>
      </c>
      <c r="D26">
        <v>1</v>
      </c>
      <c r="E26">
        <v>2</v>
      </c>
      <c r="F26">
        <v>1</v>
      </c>
      <c r="G26">
        <v>7</v>
      </c>
      <c r="H26" s="28">
        <v>337.05049999999994</v>
      </c>
      <c r="I26" s="28">
        <f t="shared" si="0"/>
        <v>48.150071428571422</v>
      </c>
      <c r="J26" s="29">
        <f>_xlfn.IFNA(VLOOKUP(G26,Saligna!$B$5:$L$49,12-E26,0),VLOOKUP(5,Saligna!$B$5:$L$49,12-E26,0))</f>
        <v>0.5</v>
      </c>
      <c r="K26">
        <f>VLOOKUP(J26,Foelkel!$C$4:$D$31,2,1)</f>
        <v>0.53220000000000078</v>
      </c>
      <c r="L26" s="37">
        <f t="shared" si="3"/>
        <v>0.26610000000000039</v>
      </c>
      <c r="M26" s="36">
        <f t="shared" si="4"/>
        <v>89.689138050000111</v>
      </c>
      <c r="N26" s="36">
        <f t="shared" si="1"/>
        <v>12.812734007142874</v>
      </c>
      <c r="R26">
        <v>25</v>
      </c>
      <c r="S26">
        <v>1</v>
      </c>
      <c r="T26">
        <v>1</v>
      </c>
      <c r="U26">
        <v>3</v>
      </c>
      <c r="V26">
        <v>1</v>
      </c>
      <c r="W26">
        <v>7</v>
      </c>
      <c r="X26">
        <v>1</v>
      </c>
      <c r="Y26" s="37">
        <v>0.22822800000000018</v>
      </c>
      <c r="AB26">
        <v>25</v>
      </c>
      <c r="AC26">
        <v>25</v>
      </c>
      <c r="AD26">
        <v>1</v>
      </c>
      <c r="AE26">
        <v>1</v>
      </c>
      <c r="AF26">
        <v>0</v>
      </c>
      <c r="AG26">
        <v>1000000</v>
      </c>
    </row>
    <row r="27" spans="1:33" x14ac:dyDescent="0.25">
      <c r="A27" t="str">
        <f t="shared" si="2"/>
        <v>cl2-8</v>
      </c>
      <c r="B27">
        <v>26</v>
      </c>
      <c r="C27" t="s">
        <v>92</v>
      </c>
      <c r="D27">
        <v>1</v>
      </c>
      <c r="E27">
        <v>2</v>
      </c>
      <c r="F27">
        <v>1</v>
      </c>
      <c r="G27">
        <v>8</v>
      </c>
      <c r="H27" s="28">
        <v>351.50049999999999</v>
      </c>
      <c r="I27" s="28">
        <f t="shared" si="0"/>
        <v>43.937562499999999</v>
      </c>
      <c r="J27" s="29">
        <f>_xlfn.IFNA(VLOOKUP(G27,Saligna!$B$5:$L$49,12-E27,0),VLOOKUP(5,Saligna!$B$5:$L$49,12-E27,0))</f>
        <v>0.52020329970409018</v>
      </c>
      <c r="K27">
        <f>VLOOKUP(J27,Foelkel!$C$4:$D$31,2,1)</f>
        <v>0.52940000000000087</v>
      </c>
      <c r="L27" s="37">
        <f t="shared" si="3"/>
        <v>0.27539562686334579</v>
      </c>
      <c r="M27" s="36">
        <f t="shared" si="4"/>
        <v>96.801700540279469</v>
      </c>
      <c r="N27" s="36">
        <f t="shared" si="1"/>
        <v>12.100212567534934</v>
      </c>
      <c r="R27">
        <v>26</v>
      </c>
      <c r="S27">
        <v>1</v>
      </c>
      <c r="T27">
        <v>1</v>
      </c>
      <c r="U27">
        <v>3</v>
      </c>
      <c r="V27">
        <v>1</v>
      </c>
      <c r="W27">
        <v>8</v>
      </c>
      <c r="X27">
        <v>1</v>
      </c>
      <c r="Y27" s="37">
        <v>0.23797390382003142</v>
      </c>
      <c r="AB27">
        <v>26</v>
      </c>
      <c r="AC27">
        <v>26</v>
      </c>
      <c r="AD27">
        <v>1</v>
      </c>
      <c r="AE27">
        <v>1</v>
      </c>
      <c r="AF27">
        <v>0</v>
      </c>
      <c r="AG27">
        <v>1000000</v>
      </c>
    </row>
    <row r="28" spans="1:33" x14ac:dyDescent="0.25">
      <c r="A28" t="str">
        <f t="shared" si="2"/>
        <v>cl2-9</v>
      </c>
      <c r="B28">
        <v>27</v>
      </c>
      <c r="C28" t="s">
        <v>92</v>
      </c>
      <c r="D28">
        <v>1</v>
      </c>
      <c r="E28">
        <v>2</v>
      </c>
      <c r="F28">
        <v>1</v>
      </c>
      <c r="G28">
        <v>9</v>
      </c>
      <c r="H28" s="28">
        <v>358.72549999999995</v>
      </c>
      <c r="I28" s="28">
        <f t="shared" si="0"/>
        <v>39.858388888888882</v>
      </c>
      <c r="J28" s="29">
        <f>_xlfn.IFNA(VLOOKUP(G28,Saligna!$B$5:$L$49,12-E28,0),VLOOKUP(5,Saligna!$B$5:$L$49,12-E28,0))</f>
        <v>0.53802387299890109</v>
      </c>
      <c r="K28">
        <f>VLOOKUP(J28,Foelkel!$C$4:$D$31,2,1)</f>
        <v>0.52800000000000091</v>
      </c>
      <c r="L28" s="37">
        <f t="shared" si="3"/>
        <v>0.28407660494342024</v>
      </c>
      <c r="M28" s="36">
        <f t="shared" si="4"/>
        <v>101.90552214663089</v>
      </c>
      <c r="N28" s="36">
        <f t="shared" si="1"/>
        <v>11.322835794070098</v>
      </c>
      <c r="R28">
        <v>27</v>
      </c>
      <c r="S28">
        <v>1</v>
      </c>
      <c r="T28">
        <v>1</v>
      </c>
      <c r="U28">
        <v>3</v>
      </c>
      <c r="V28">
        <v>1</v>
      </c>
      <c r="W28">
        <v>9</v>
      </c>
      <c r="X28">
        <v>1</v>
      </c>
      <c r="Y28" s="37">
        <v>0.24696647232100774</v>
      </c>
      <c r="AB28">
        <v>27</v>
      </c>
      <c r="AC28">
        <v>27</v>
      </c>
      <c r="AD28">
        <v>1</v>
      </c>
      <c r="AE28">
        <v>1</v>
      </c>
      <c r="AF28">
        <v>0</v>
      </c>
      <c r="AG28">
        <v>1000000</v>
      </c>
    </row>
    <row r="29" spans="1:33" x14ac:dyDescent="0.25">
      <c r="A29" t="str">
        <f t="shared" si="2"/>
        <v>ina-1</v>
      </c>
      <c r="B29">
        <v>28</v>
      </c>
      <c r="C29" t="s">
        <v>91</v>
      </c>
      <c r="D29">
        <v>1</v>
      </c>
      <c r="E29">
        <v>2</v>
      </c>
      <c r="F29">
        <v>1</v>
      </c>
      <c r="G29">
        <v>1</v>
      </c>
      <c r="H29" s="28">
        <v>13.7615</v>
      </c>
      <c r="I29" s="28">
        <f t="shared" si="0"/>
        <v>13.7615</v>
      </c>
      <c r="J29" s="29">
        <f>_xlfn.IFNA(VLOOKUP(G29,Saligna!$B$5:$L$49,12-E29,0),VLOOKUP(5,Saligna!$B$5:$L$49,12-E29,0))</f>
        <v>0.44909175059921047</v>
      </c>
      <c r="K29">
        <f>VLOOKUP(J29,Foelkel!$C$4:$D$31,2,1)</f>
        <v>0.54060000000000052</v>
      </c>
      <c r="L29" s="37">
        <f t="shared" si="3"/>
        <v>0.24277900037393341</v>
      </c>
      <c r="M29" s="36">
        <f t="shared" si="4"/>
        <v>3.3410032136458847</v>
      </c>
      <c r="N29" s="36">
        <f t="shared" si="1"/>
        <v>3.3410032136458847</v>
      </c>
      <c r="AB29">
        <v>28</v>
      </c>
      <c r="AC29">
        <v>28</v>
      </c>
      <c r="AD29">
        <v>1</v>
      </c>
      <c r="AE29">
        <v>1</v>
      </c>
      <c r="AF29">
        <v>0</v>
      </c>
      <c r="AG29">
        <v>1000000</v>
      </c>
    </row>
    <row r="30" spans="1:33" x14ac:dyDescent="0.25">
      <c r="A30" t="str">
        <f t="shared" si="2"/>
        <v>ina-2</v>
      </c>
      <c r="B30">
        <v>29</v>
      </c>
      <c r="C30" t="s">
        <v>91</v>
      </c>
      <c r="D30">
        <v>1</v>
      </c>
      <c r="E30">
        <v>2</v>
      </c>
      <c r="F30">
        <v>1</v>
      </c>
      <c r="G30">
        <v>2</v>
      </c>
      <c r="H30" s="28">
        <v>45.56</v>
      </c>
      <c r="I30" s="28">
        <f t="shared" si="0"/>
        <v>22.78</v>
      </c>
      <c r="J30" s="29">
        <f>_xlfn.IFNA(VLOOKUP(G30,Saligna!$B$5:$L$49,12-E30,0),VLOOKUP(5,Saligna!$B$5:$L$49,12-E30,0))</f>
        <v>0.44909175059921047</v>
      </c>
      <c r="K30">
        <f>VLOOKUP(J30,Foelkel!$C$4:$D$31,2,1)</f>
        <v>0.54060000000000052</v>
      </c>
      <c r="L30" s="37">
        <f t="shared" si="3"/>
        <v>0.24277900037393341</v>
      </c>
      <c r="M30" s="36">
        <f t="shared" si="4"/>
        <v>11.061011257036407</v>
      </c>
      <c r="N30" s="36">
        <f t="shared" si="1"/>
        <v>5.5305056285182035</v>
      </c>
      <c r="AB30">
        <v>29</v>
      </c>
      <c r="AC30">
        <v>29</v>
      </c>
      <c r="AD30">
        <v>1</v>
      </c>
      <c r="AE30">
        <v>1</v>
      </c>
      <c r="AF30">
        <v>0</v>
      </c>
      <c r="AG30">
        <v>1000000</v>
      </c>
    </row>
    <row r="31" spans="1:33" x14ac:dyDescent="0.25">
      <c r="A31" t="str">
        <f t="shared" si="2"/>
        <v>ina-3</v>
      </c>
      <c r="B31">
        <v>30</v>
      </c>
      <c r="C31" t="s">
        <v>91</v>
      </c>
      <c r="D31">
        <v>1</v>
      </c>
      <c r="E31">
        <v>2</v>
      </c>
      <c r="F31">
        <v>1</v>
      </c>
      <c r="G31">
        <v>3</v>
      </c>
      <c r="H31" s="28">
        <v>96.84899999999999</v>
      </c>
      <c r="I31" s="28">
        <f t="shared" si="0"/>
        <v>32.282999999999994</v>
      </c>
      <c r="J31" s="29">
        <f>_xlfn.IFNA(VLOOKUP(G31,Saligna!$B$5:$L$49,12-E31,0),VLOOKUP(5,Saligna!$B$5:$L$49,12-E31,0))</f>
        <v>0.44909175059921047</v>
      </c>
      <c r="K31">
        <f>VLOOKUP(J31,Foelkel!$C$4:$D$31,2,1)</f>
        <v>0.54060000000000052</v>
      </c>
      <c r="L31" s="37">
        <f t="shared" si="3"/>
        <v>0.24277900037393341</v>
      </c>
      <c r="M31" s="36">
        <f t="shared" si="4"/>
        <v>23.512903407215074</v>
      </c>
      <c r="N31" s="36">
        <f t="shared" si="1"/>
        <v>7.8376344690716913</v>
      </c>
      <c r="AB31">
        <v>30</v>
      </c>
      <c r="AC31">
        <v>30</v>
      </c>
      <c r="AD31">
        <v>1</v>
      </c>
      <c r="AE31">
        <v>1</v>
      </c>
      <c r="AF31">
        <v>0</v>
      </c>
      <c r="AG31">
        <v>1000000</v>
      </c>
    </row>
    <row r="32" spans="1:33" x14ac:dyDescent="0.25">
      <c r="A32" t="str">
        <f t="shared" si="2"/>
        <v>ina-4</v>
      </c>
      <c r="B32">
        <v>31</v>
      </c>
      <c r="C32" t="s">
        <v>91</v>
      </c>
      <c r="D32">
        <v>1</v>
      </c>
      <c r="E32">
        <v>2</v>
      </c>
      <c r="F32">
        <v>1</v>
      </c>
      <c r="G32">
        <v>4</v>
      </c>
      <c r="H32" s="28">
        <v>171.428</v>
      </c>
      <c r="I32" s="28">
        <f t="shared" si="0"/>
        <v>42.856999999999999</v>
      </c>
      <c r="J32" s="29">
        <f>_xlfn.IFNA(VLOOKUP(G32,Saligna!$B$5:$L$49,12-E32,0),VLOOKUP(5,Saligna!$B$5:$L$49,12-E32,0))</f>
        <v>0.44909175059921047</v>
      </c>
      <c r="K32">
        <f>VLOOKUP(J32,Foelkel!$C$4:$D$31,2,1)</f>
        <v>0.54060000000000052</v>
      </c>
      <c r="L32" s="37">
        <f t="shared" si="3"/>
        <v>0.24277900037393341</v>
      </c>
      <c r="M32" s="36">
        <f t="shared" si="4"/>
        <v>41.619118476102656</v>
      </c>
      <c r="N32" s="36">
        <f t="shared" si="1"/>
        <v>10.404779619025664</v>
      </c>
      <c r="AB32">
        <v>31</v>
      </c>
      <c r="AC32">
        <v>31</v>
      </c>
      <c r="AD32">
        <v>1</v>
      </c>
      <c r="AE32">
        <v>1</v>
      </c>
      <c r="AF32">
        <v>0</v>
      </c>
      <c r="AG32">
        <v>1000000</v>
      </c>
    </row>
    <row r="33" spans="1:33" x14ac:dyDescent="0.25">
      <c r="A33" t="str">
        <f t="shared" si="2"/>
        <v>ina-5</v>
      </c>
      <c r="B33">
        <v>32</v>
      </c>
      <c r="C33" t="s">
        <v>91</v>
      </c>
      <c r="D33">
        <v>1</v>
      </c>
      <c r="E33">
        <v>2</v>
      </c>
      <c r="F33">
        <v>1</v>
      </c>
      <c r="G33">
        <v>5</v>
      </c>
      <c r="H33" s="28">
        <v>250.32499999999999</v>
      </c>
      <c r="I33" s="28">
        <f t="shared" si="0"/>
        <v>50.064999999999998</v>
      </c>
      <c r="J33" s="29">
        <f>_xlfn.IFNA(VLOOKUP(G33,Saligna!$B$5:$L$49,12-E33,0),VLOOKUP(5,Saligna!$B$5:$L$49,12-E33,0))</f>
        <v>0.44909175059921047</v>
      </c>
      <c r="K33">
        <f>VLOOKUP(J33,Foelkel!$C$4:$D$31,2,1)</f>
        <v>0.54060000000000052</v>
      </c>
      <c r="L33" s="37">
        <f t="shared" si="3"/>
        <v>0.24277900037393341</v>
      </c>
      <c r="M33" s="36">
        <f t="shared" si="4"/>
        <v>60.773653268604875</v>
      </c>
      <c r="N33" s="36">
        <f t="shared" si="1"/>
        <v>12.154730653720975</v>
      </c>
      <c r="AB33">
        <v>32</v>
      </c>
      <c r="AC33">
        <v>32</v>
      </c>
      <c r="AD33">
        <v>1</v>
      </c>
      <c r="AE33">
        <v>1</v>
      </c>
      <c r="AF33">
        <v>0</v>
      </c>
      <c r="AG33">
        <v>1000000</v>
      </c>
    </row>
    <row r="34" spans="1:33" x14ac:dyDescent="0.25">
      <c r="A34" t="str">
        <f t="shared" si="2"/>
        <v>ina-6</v>
      </c>
      <c r="B34">
        <v>33</v>
      </c>
      <c r="C34" t="s">
        <v>91</v>
      </c>
      <c r="D34">
        <v>1</v>
      </c>
      <c r="E34">
        <v>2</v>
      </c>
      <c r="F34">
        <v>1</v>
      </c>
      <c r="G34">
        <v>6</v>
      </c>
      <c r="H34" s="28">
        <v>308.142</v>
      </c>
      <c r="I34" s="28">
        <f t="shared" ref="I34:I55" si="5">H34/G34</f>
        <v>51.356999999999999</v>
      </c>
      <c r="J34" s="29">
        <f>_xlfn.IFNA(VLOOKUP(G34,Saligna!$B$5:$L$49,12-E34,0),VLOOKUP(5,Saligna!$B$5:$L$49,12-E34,0))</f>
        <v>0.47667700214213582</v>
      </c>
      <c r="K34">
        <f>VLOOKUP(J34,Foelkel!$C$4:$D$31,2,1)</f>
        <v>0.53640000000000065</v>
      </c>
      <c r="L34" s="37">
        <f t="shared" si="3"/>
        <v>0.25568954394904198</v>
      </c>
      <c r="M34" s="36">
        <f t="shared" si="4"/>
        <v>78.788687451545698</v>
      </c>
      <c r="N34" s="36">
        <f t="shared" ref="N34:N55" si="6">M34/G34</f>
        <v>13.13144790859095</v>
      </c>
      <c r="AB34">
        <v>33</v>
      </c>
      <c r="AC34">
        <v>33</v>
      </c>
      <c r="AD34">
        <v>1</v>
      </c>
      <c r="AE34">
        <v>1</v>
      </c>
      <c r="AF34">
        <v>0</v>
      </c>
      <c r="AG34">
        <v>1000000</v>
      </c>
    </row>
    <row r="35" spans="1:33" x14ac:dyDescent="0.25">
      <c r="A35" t="str">
        <f t="shared" si="2"/>
        <v>ina-7</v>
      </c>
      <c r="B35">
        <v>34</v>
      </c>
      <c r="C35" t="s">
        <v>91</v>
      </c>
      <c r="D35">
        <v>1</v>
      </c>
      <c r="E35">
        <v>2</v>
      </c>
      <c r="F35">
        <v>1</v>
      </c>
      <c r="G35">
        <v>7</v>
      </c>
      <c r="H35" s="28">
        <v>337.05049999999994</v>
      </c>
      <c r="I35" s="28">
        <f t="shared" si="5"/>
        <v>48.150071428571422</v>
      </c>
      <c r="J35" s="29">
        <f>_xlfn.IFNA(VLOOKUP(G35,Saligna!$B$5:$L$49,12-E35,0),VLOOKUP(5,Saligna!$B$5:$L$49,12-E35,0))</f>
        <v>0.5</v>
      </c>
      <c r="K35">
        <f>VLOOKUP(J35,Foelkel!$C$4:$D$31,2,1)</f>
        <v>0.53220000000000078</v>
      </c>
      <c r="L35" s="37">
        <f t="shared" si="3"/>
        <v>0.26610000000000039</v>
      </c>
      <c r="M35" s="36">
        <f t="shared" si="4"/>
        <v>89.689138050000111</v>
      </c>
      <c r="N35" s="36">
        <f t="shared" si="6"/>
        <v>12.812734007142874</v>
      </c>
      <c r="Q35">
        <v>5742</v>
      </c>
      <c r="R35">
        <v>5850</v>
      </c>
      <c r="AB35">
        <v>34</v>
      </c>
      <c r="AC35">
        <v>34</v>
      </c>
      <c r="AD35">
        <v>1</v>
      </c>
      <c r="AE35">
        <v>1</v>
      </c>
      <c r="AF35">
        <v>0</v>
      </c>
      <c r="AG35">
        <v>1000000</v>
      </c>
    </row>
    <row r="36" spans="1:33" x14ac:dyDescent="0.25">
      <c r="A36" t="str">
        <f t="shared" si="2"/>
        <v>ina-8</v>
      </c>
      <c r="B36">
        <v>35</v>
      </c>
      <c r="C36" t="s">
        <v>91</v>
      </c>
      <c r="D36">
        <v>1</v>
      </c>
      <c r="E36">
        <v>2</v>
      </c>
      <c r="F36">
        <v>1</v>
      </c>
      <c r="G36">
        <v>8</v>
      </c>
      <c r="H36" s="28">
        <v>351.50049999999999</v>
      </c>
      <c r="I36" s="28">
        <f t="shared" si="5"/>
        <v>43.937562499999999</v>
      </c>
      <c r="J36" s="29">
        <f>_xlfn.IFNA(VLOOKUP(G36,Saligna!$B$5:$L$49,12-E36,0),VLOOKUP(5,Saligna!$B$5:$L$49,12-E36,0))</f>
        <v>0.52020329970409018</v>
      </c>
      <c r="K36">
        <f>VLOOKUP(J36,Foelkel!$C$4:$D$31,2,1)</f>
        <v>0.52940000000000087</v>
      </c>
      <c r="L36" s="37">
        <f t="shared" si="3"/>
        <v>0.27539562686334579</v>
      </c>
      <c r="M36" s="36">
        <f t="shared" si="4"/>
        <v>96.801700540279469</v>
      </c>
      <c r="N36" s="36">
        <f t="shared" si="6"/>
        <v>12.100212567534934</v>
      </c>
      <c r="Q36">
        <v>1100</v>
      </c>
      <c r="R36">
        <v>1300</v>
      </c>
      <c r="AB36">
        <v>35</v>
      </c>
      <c r="AC36">
        <v>35</v>
      </c>
      <c r="AD36">
        <v>1</v>
      </c>
      <c r="AE36">
        <v>1</v>
      </c>
      <c r="AF36">
        <v>0</v>
      </c>
      <c r="AG36">
        <v>1000000</v>
      </c>
    </row>
    <row r="37" spans="1:33" x14ac:dyDescent="0.25">
      <c r="A37" t="str">
        <f t="shared" si="2"/>
        <v>ina-9</v>
      </c>
      <c r="B37">
        <v>36</v>
      </c>
      <c r="C37" t="s">
        <v>91</v>
      </c>
      <c r="D37">
        <v>1</v>
      </c>
      <c r="E37">
        <v>2</v>
      </c>
      <c r="F37">
        <v>1</v>
      </c>
      <c r="G37">
        <v>9</v>
      </c>
      <c r="H37" s="28">
        <v>358.72549999999995</v>
      </c>
      <c r="I37" s="28">
        <f t="shared" si="5"/>
        <v>39.858388888888882</v>
      </c>
      <c r="J37" s="29">
        <f>_xlfn.IFNA(VLOOKUP(G37,Saligna!$B$5:$L$49,12-E37,0),VLOOKUP(5,Saligna!$B$5:$L$49,12-E37,0))</f>
        <v>0.53802387299890109</v>
      </c>
      <c r="K37">
        <f>VLOOKUP(J37,Foelkel!$C$4:$D$31,2,1)</f>
        <v>0.52800000000000091</v>
      </c>
      <c r="L37" s="37">
        <f t="shared" si="3"/>
        <v>0.28407660494342024</v>
      </c>
      <c r="M37" s="36">
        <f t="shared" si="4"/>
        <v>101.90552214663089</v>
      </c>
      <c r="N37" s="36">
        <f t="shared" si="6"/>
        <v>11.322835794070098</v>
      </c>
      <c r="Q37">
        <v>300</v>
      </c>
      <c r="R37">
        <v>400</v>
      </c>
      <c r="AB37">
        <v>36</v>
      </c>
      <c r="AC37">
        <v>36</v>
      </c>
      <c r="AD37">
        <v>1</v>
      </c>
      <c r="AE37">
        <v>1</v>
      </c>
      <c r="AF37">
        <v>0</v>
      </c>
      <c r="AG37">
        <v>1000000</v>
      </c>
    </row>
    <row r="38" spans="1:33" x14ac:dyDescent="0.25">
      <c r="A38" t="str">
        <f t="shared" si="2"/>
        <v>cl3-1</v>
      </c>
      <c r="B38">
        <v>37</v>
      </c>
      <c r="C38" t="s">
        <v>93</v>
      </c>
      <c r="D38">
        <v>1</v>
      </c>
      <c r="E38">
        <v>3</v>
      </c>
      <c r="F38">
        <v>1</v>
      </c>
      <c r="G38">
        <v>1</v>
      </c>
      <c r="H38" s="28">
        <v>17.7395</v>
      </c>
      <c r="I38" s="28">
        <f t="shared" si="5"/>
        <v>17.7395</v>
      </c>
      <c r="J38" s="29">
        <f>_xlfn.IFNA(VLOOKUP(G38,Saligna!$B$5:$L$49,12-E38,0),VLOOKUP(5,Saligna!$B$5:$L$49,12-E38,0))</f>
        <v>0.36909175059921046</v>
      </c>
      <c r="K38">
        <f>VLOOKUP(J38,Foelkel!$C$4:$D$31,2,1)</f>
        <v>0.55180000000000018</v>
      </c>
      <c r="L38" s="37">
        <f t="shared" si="3"/>
        <v>0.20366482798064439</v>
      </c>
      <c r="M38" s="36">
        <f t="shared" si="4"/>
        <v>3.6129122159626412</v>
      </c>
      <c r="N38" s="36">
        <f t="shared" si="6"/>
        <v>3.6129122159626412</v>
      </c>
      <c r="Q38">
        <v>300</v>
      </c>
      <c r="R38">
        <v>356</v>
      </c>
      <c r="Y38" s="37"/>
      <c r="AB38">
        <v>37</v>
      </c>
      <c r="AC38">
        <v>37</v>
      </c>
      <c r="AD38">
        <v>1</v>
      </c>
      <c r="AE38">
        <v>1</v>
      </c>
      <c r="AF38">
        <v>0</v>
      </c>
      <c r="AG38">
        <v>1000000</v>
      </c>
    </row>
    <row r="39" spans="1:33" x14ac:dyDescent="0.25">
      <c r="A39" t="str">
        <f t="shared" si="2"/>
        <v>cl3-2</v>
      </c>
      <c r="B39">
        <v>38</v>
      </c>
      <c r="C39" t="s">
        <v>93</v>
      </c>
      <c r="D39">
        <v>1</v>
      </c>
      <c r="E39">
        <v>3</v>
      </c>
      <c r="F39">
        <v>1</v>
      </c>
      <c r="G39">
        <v>2</v>
      </c>
      <c r="H39" s="28">
        <v>62.764000000000003</v>
      </c>
      <c r="I39" s="28">
        <f t="shared" si="5"/>
        <v>31.382000000000001</v>
      </c>
      <c r="J39" s="29">
        <f>_xlfn.IFNA(VLOOKUP(G39,Saligna!$B$5:$L$49,12-E39,0),VLOOKUP(5,Saligna!$B$5:$L$49,12-E39,0))</f>
        <v>0.36909175059921046</v>
      </c>
      <c r="K39">
        <f>VLOOKUP(J39,Foelkel!$C$4:$D$31,2,1)</f>
        <v>0.55180000000000018</v>
      </c>
      <c r="L39" s="37">
        <f t="shared" si="3"/>
        <v>0.20366482798064439</v>
      </c>
      <c r="M39" s="36">
        <f t="shared" si="4"/>
        <v>12.782819263377165</v>
      </c>
      <c r="N39" s="36">
        <f t="shared" si="6"/>
        <v>6.3914096316885827</v>
      </c>
      <c r="Q39">
        <v>300</v>
      </c>
      <c r="R39">
        <v>356</v>
      </c>
      <c r="Y39" s="37"/>
      <c r="AB39">
        <v>38</v>
      </c>
      <c r="AC39">
        <v>38</v>
      </c>
      <c r="AD39">
        <v>1</v>
      </c>
      <c r="AE39">
        <v>1</v>
      </c>
      <c r="AF39">
        <v>0</v>
      </c>
      <c r="AG39">
        <v>1000000</v>
      </c>
    </row>
    <row r="40" spans="1:33" x14ac:dyDescent="0.25">
      <c r="A40" t="str">
        <f t="shared" si="2"/>
        <v>cl3-3</v>
      </c>
      <c r="B40">
        <v>39</v>
      </c>
      <c r="C40" t="s">
        <v>93</v>
      </c>
      <c r="D40">
        <v>1</v>
      </c>
      <c r="E40">
        <v>3</v>
      </c>
      <c r="F40">
        <v>1</v>
      </c>
      <c r="G40">
        <v>3</v>
      </c>
      <c r="H40" s="28">
        <v>118.67700000000001</v>
      </c>
      <c r="I40" s="28">
        <f t="shared" si="5"/>
        <v>39.559000000000005</v>
      </c>
      <c r="J40" s="29">
        <f>_xlfn.IFNA(VLOOKUP(G40,Saligna!$B$5:$L$49,12-E40,0),VLOOKUP(5,Saligna!$B$5:$L$49,12-E40,0))</f>
        <v>0.36909175059921046</v>
      </c>
      <c r="K40">
        <f>VLOOKUP(J40,Foelkel!$C$4:$D$31,2,1)</f>
        <v>0.55180000000000018</v>
      </c>
      <c r="L40" s="37">
        <f t="shared" si="3"/>
        <v>0.20366482798064439</v>
      </c>
      <c r="M40" s="36">
        <f t="shared" si="4"/>
        <v>24.170330790258937</v>
      </c>
      <c r="N40" s="36">
        <f t="shared" si="6"/>
        <v>8.056776930086313</v>
      </c>
      <c r="Q40">
        <v>300</v>
      </c>
      <c r="R40">
        <v>356</v>
      </c>
      <c r="Y40" s="37"/>
      <c r="AB40">
        <v>39</v>
      </c>
      <c r="AC40">
        <v>39</v>
      </c>
      <c r="AD40">
        <v>1</v>
      </c>
      <c r="AE40">
        <v>1</v>
      </c>
      <c r="AF40">
        <v>0</v>
      </c>
      <c r="AG40">
        <v>1000000</v>
      </c>
    </row>
    <row r="41" spans="1:33" x14ac:dyDescent="0.25">
      <c r="A41" t="str">
        <f t="shared" si="2"/>
        <v>cl3-4</v>
      </c>
      <c r="B41">
        <v>40</v>
      </c>
      <c r="C41" t="s">
        <v>93</v>
      </c>
      <c r="D41">
        <v>1</v>
      </c>
      <c r="E41">
        <v>3</v>
      </c>
      <c r="F41">
        <v>1</v>
      </c>
      <c r="G41">
        <v>4</v>
      </c>
      <c r="H41" s="28">
        <v>193.05199999999999</v>
      </c>
      <c r="I41" s="28">
        <f t="shared" si="5"/>
        <v>48.262999999999998</v>
      </c>
      <c r="J41" s="29">
        <f>_xlfn.IFNA(VLOOKUP(G41,Saligna!$B$5:$L$49,12-E41,0),VLOOKUP(5,Saligna!$B$5:$L$49,12-E41,0))</f>
        <v>0.36909175059921046</v>
      </c>
      <c r="K41">
        <f>VLOOKUP(J41,Foelkel!$C$4:$D$31,2,1)</f>
        <v>0.55180000000000018</v>
      </c>
      <c r="L41" s="37">
        <f t="shared" si="3"/>
        <v>0.20366482798064439</v>
      </c>
      <c r="M41" s="36">
        <f t="shared" si="4"/>
        <v>39.317902371319363</v>
      </c>
      <c r="N41" s="36">
        <f t="shared" si="6"/>
        <v>9.8294755928298407</v>
      </c>
      <c r="Q41">
        <v>300</v>
      </c>
      <c r="R41">
        <v>356</v>
      </c>
      <c r="Y41" s="37"/>
      <c r="AB41">
        <v>40</v>
      </c>
      <c r="AC41">
        <v>40</v>
      </c>
      <c r="AD41">
        <v>1</v>
      </c>
      <c r="AE41">
        <v>1</v>
      </c>
      <c r="AF41">
        <v>0</v>
      </c>
      <c r="AG41">
        <v>1000000</v>
      </c>
    </row>
    <row r="42" spans="1:33" x14ac:dyDescent="0.25">
      <c r="A42" t="str">
        <f t="shared" si="2"/>
        <v>cl3-5</v>
      </c>
      <c r="B42">
        <v>41</v>
      </c>
      <c r="C42" t="s">
        <v>93</v>
      </c>
      <c r="D42">
        <v>1</v>
      </c>
      <c r="E42">
        <v>3</v>
      </c>
      <c r="F42">
        <v>1</v>
      </c>
      <c r="G42">
        <v>5</v>
      </c>
      <c r="H42" s="28">
        <v>274.32900000000001</v>
      </c>
      <c r="I42" s="28">
        <f t="shared" si="5"/>
        <v>54.8658</v>
      </c>
      <c r="J42" s="29">
        <f>_xlfn.IFNA(VLOOKUP(G42,Saligna!$B$5:$L$49,12-E42,0),VLOOKUP(5,Saligna!$B$5:$L$49,12-E42,0))</f>
        <v>0.36909175059921046</v>
      </c>
      <c r="K42">
        <f>VLOOKUP(J42,Foelkel!$C$4:$D$31,2,1)</f>
        <v>0.55180000000000018</v>
      </c>
      <c r="L42" s="37">
        <f t="shared" si="3"/>
        <v>0.20366482798064439</v>
      </c>
      <c r="M42" s="36">
        <f t="shared" si="4"/>
        <v>55.871168595102198</v>
      </c>
      <c r="N42" s="36">
        <f t="shared" si="6"/>
        <v>11.174233719020439</v>
      </c>
      <c r="Q42">
        <v>300</v>
      </c>
      <c r="R42">
        <v>356</v>
      </c>
      <c r="Y42" s="37"/>
      <c r="AB42">
        <v>41</v>
      </c>
      <c r="AC42">
        <v>41</v>
      </c>
      <c r="AD42">
        <v>1</v>
      </c>
      <c r="AE42">
        <v>1</v>
      </c>
      <c r="AF42">
        <v>0</v>
      </c>
      <c r="AG42">
        <v>1000000</v>
      </c>
    </row>
    <row r="43" spans="1:33" x14ac:dyDescent="0.25">
      <c r="A43" t="str">
        <f t="shared" si="2"/>
        <v>cl3-6</v>
      </c>
      <c r="B43">
        <v>42</v>
      </c>
      <c r="C43" t="s">
        <v>93</v>
      </c>
      <c r="D43">
        <v>1</v>
      </c>
      <c r="E43">
        <v>3</v>
      </c>
      <c r="F43">
        <v>1</v>
      </c>
      <c r="G43">
        <v>6</v>
      </c>
      <c r="H43" s="28">
        <v>338.52099999999996</v>
      </c>
      <c r="I43" s="28">
        <f t="shared" si="5"/>
        <v>56.42016666666666</v>
      </c>
      <c r="J43" s="29">
        <f>_xlfn.IFNA(VLOOKUP(G43,Saligna!$B$5:$L$49,12-E43,0),VLOOKUP(5,Saligna!$B$5:$L$49,12-E43,0))</f>
        <v>0.3966770021421358</v>
      </c>
      <c r="K43">
        <f>VLOOKUP(J43,Foelkel!$C$4:$D$31,2,1)</f>
        <v>0.54760000000000031</v>
      </c>
      <c r="L43" s="37">
        <f t="shared" si="3"/>
        <v>0.21722032637303368</v>
      </c>
      <c r="M43" s="36">
        <f t="shared" si="4"/>
        <v>73.533642104125718</v>
      </c>
      <c r="N43" s="36">
        <f t="shared" si="6"/>
        <v>12.255607017354286</v>
      </c>
      <c r="Y43" s="37"/>
      <c r="AB43">
        <v>42</v>
      </c>
      <c r="AC43">
        <v>42</v>
      </c>
      <c r="AD43">
        <v>1</v>
      </c>
      <c r="AE43">
        <v>1</v>
      </c>
      <c r="AF43">
        <v>0</v>
      </c>
      <c r="AG43">
        <v>1000000</v>
      </c>
    </row>
    <row r="44" spans="1:33" x14ac:dyDescent="0.25">
      <c r="A44" t="str">
        <f t="shared" si="2"/>
        <v>cl3-7</v>
      </c>
      <c r="B44">
        <v>43</v>
      </c>
      <c r="C44" t="s">
        <v>93</v>
      </c>
      <c r="D44">
        <v>1</v>
      </c>
      <c r="E44">
        <v>3</v>
      </c>
      <c r="F44">
        <v>1</v>
      </c>
      <c r="G44">
        <v>7</v>
      </c>
      <c r="H44" s="28">
        <v>370.61699999999996</v>
      </c>
      <c r="I44" s="28">
        <f t="shared" si="5"/>
        <v>52.94528571428571</v>
      </c>
      <c r="J44" s="29">
        <f>_xlfn.IFNA(VLOOKUP(G44,Saligna!$B$5:$L$49,12-E44,0),VLOOKUP(5,Saligna!$B$5:$L$49,12-E44,0))</f>
        <v>0.42</v>
      </c>
      <c r="K44">
        <f>VLOOKUP(J44,Foelkel!$C$4:$D$31,2,1)</f>
        <v>0.54340000000000044</v>
      </c>
      <c r="L44" s="37">
        <f t="shared" si="3"/>
        <v>0.22822800000000018</v>
      </c>
      <c r="M44" s="36">
        <f t="shared" si="4"/>
        <v>84.58517667600006</v>
      </c>
      <c r="N44" s="36">
        <f t="shared" si="6"/>
        <v>12.083596668000009</v>
      </c>
      <c r="Y44" s="37"/>
      <c r="AB44">
        <v>43</v>
      </c>
      <c r="AC44">
        <v>43</v>
      </c>
      <c r="AD44">
        <v>1</v>
      </c>
      <c r="AE44">
        <v>1</v>
      </c>
      <c r="AF44">
        <v>0</v>
      </c>
      <c r="AG44">
        <v>1000000</v>
      </c>
    </row>
    <row r="45" spans="1:33" x14ac:dyDescent="0.25">
      <c r="A45" t="str">
        <f t="shared" si="2"/>
        <v>cl3-8</v>
      </c>
      <c r="B45">
        <v>44</v>
      </c>
      <c r="C45" t="s">
        <v>93</v>
      </c>
      <c r="D45">
        <v>1</v>
      </c>
      <c r="E45">
        <v>3</v>
      </c>
      <c r="F45">
        <v>1</v>
      </c>
      <c r="G45">
        <v>8</v>
      </c>
      <c r="H45" s="28">
        <v>386.66499999999996</v>
      </c>
      <c r="I45" s="28">
        <f t="shared" si="5"/>
        <v>48.333124999999995</v>
      </c>
      <c r="J45" s="29">
        <f>_xlfn.IFNA(VLOOKUP(G45,Saligna!$B$5:$L$49,12-E45,0),VLOOKUP(5,Saligna!$B$5:$L$49,12-E45,0))</f>
        <v>0.44020329970409022</v>
      </c>
      <c r="K45">
        <f>VLOOKUP(J45,Foelkel!$C$4:$D$31,2,1)</f>
        <v>0.54060000000000052</v>
      </c>
      <c r="L45" s="37">
        <f t="shared" si="3"/>
        <v>0.23797390382003142</v>
      </c>
      <c r="M45" s="36">
        <f t="shared" si="4"/>
        <v>92.016179520572436</v>
      </c>
      <c r="N45" s="36">
        <f t="shared" si="6"/>
        <v>11.502022440071554</v>
      </c>
      <c r="Y45" s="37"/>
      <c r="AB45">
        <v>44</v>
      </c>
      <c r="AC45">
        <v>44</v>
      </c>
      <c r="AD45">
        <v>1</v>
      </c>
      <c r="AE45">
        <v>1</v>
      </c>
      <c r="AF45">
        <v>0</v>
      </c>
      <c r="AG45">
        <v>1000000</v>
      </c>
    </row>
    <row r="46" spans="1:33" x14ac:dyDescent="0.25">
      <c r="A46" t="str">
        <f t="shared" si="2"/>
        <v>cl3-9</v>
      </c>
      <c r="B46">
        <v>45</v>
      </c>
      <c r="C46" t="s">
        <v>93</v>
      </c>
      <c r="D46">
        <v>1</v>
      </c>
      <c r="E46">
        <v>3</v>
      </c>
      <c r="F46">
        <v>1</v>
      </c>
      <c r="G46">
        <v>9</v>
      </c>
      <c r="H46" s="28">
        <v>394.68899999999996</v>
      </c>
      <c r="I46" s="28">
        <f t="shared" si="5"/>
        <v>43.854333333333329</v>
      </c>
      <c r="J46" s="29">
        <f>_xlfn.IFNA(VLOOKUP(G46,Saligna!$B$5:$L$49,12-E46,0),VLOOKUP(5,Saligna!$B$5:$L$49,12-E46,0))</f>
        <v>0.45802387299890113</v>
      </c>
      <c r="K46">
        <f>VLOOKUP(J46,Foelkel!$C$4:$D$31,2,1)</f>
        <v>0.53920000000000057</v>
      </c>
      <c r="L46" s="37">
        <f t="shared" si="3"/>
        <v>0.24696647232100774</v>
      </c>
      <c r="M46" s="36">
        <f t="shared" si="4"/>
        <v>97.474949993906222</v>
      </c>
      <c r="N46" s="36">
        <f t="shared" si="6"/>
        <v>10.830549999322914</v>
      </c>
      <c r="Y46" s="37"/>
      <c r="AB46">
        <v>45</v>
      </c>
      <c r="AC46">
        <v>45</v>
      </c>
      <c r="AD46">
        <v>1</v>
      </c>
      <c r="AE46">
        <v>1</v>
      </c>
      <c r="AF46">
        <v>0</v>
      </c>
      <c r="AG46">
        <v>1000000</v>
      </c>
    </row>
    <row r="47" spans="1:33" x14ac:dyDescent="0.25">
      <c r="A47" t="str">
        <f t="shared" si="2"/>
        <v>ina-1</v>
      </c>
      <c r="B47">
        <v>46</v>
      </c>
      <c r="C47" t="s">
        <v>91</v>
      </c>
      <c r="D47">
        <v>1</v>
      </c>
      <c r="E47">
        <v>3</v>
      </c>
      <c r="F47">
        <v>1</v>
      </c>
      <c r="G47">
        <v>1</v>
      </c>
      <c r="H47" s="28">
        <v>17.7395</v>
      </c>
      <c r="I47" s="28">
        <f t="shared" si="5"/>
        <v>17.7395</v>
      </c>
      <c r="J47" s="29">
        <f>_xlfn.IFNA(VLOOKUP(G47,Saligna!$B$5:$L$49,12-E47,0),VLOOKUP(5,Saligna!$B$5:$L$49,12-E47,0))</f>
        <v>0.36909175059921046</v>
      </c>
      <c r="K47">
        <f>VLOOKUP(J47,Foelkel!$C$4:$D$31,2,1)</f>
        <v>0.55180000000000018</v>
      </c>
      <c r="L47" s="37">
        <f t="shared" si="3"/>
        <v>0.20366482798064439</v>
      </c>
      <c r="M47" s="36">
        <f t="shared" si="4"/>
        <v>3.6129122159626412</v>
      </c>
      <c r="N47" s="36">
        <f t="shared" si="6"/>
        <v>3.6129122159626412</v>
      </c>
      <c r="AB47">
        <v>46</v>
      </c>
      <c r="AC47">
        <v>46</v>
      </c>
      <c r="AD47">
        <v>1</v>
      </c>
      <c r="AE47">
        <v>1</v>
      </c>
      <c r="AF47">
        <v>0</v>
      </c>
      <c r="AG47">
        <v>1000000</v>
      </c>
    </row>
    <row r="48" spans="1:33" x14ac:dyDescent="0.25">
      <c r="A48" t="str">
        <f t="shared" si="2"/>
        <v>ina-2</v>
      </c>
      <c r="B48">
        <v>47</v>
      </c>
      <c r="C48" t="s">
        <v>91</v>
      </c>
      <c r="D48">
        <v>1</v>
      </c>
      <c r="E48">
        <v>3</v>
      </c>
      <c r="F48">
        <v>1</v>
      </c>
      <c r="G48">
        <v>2</v>
      </c>
      <c r="H48" s="28">
        <v>62.764000000000003</v>
      </c>
      <c r="I48" s="28">
        <f t="shared" si="5"/>
        <v>31.382000000000001</v>
      </c>
      <c r="J48" s="29">
        <f>_xlfn.IFNA(VLOOKUP(G48,Saligna!$B$5:$L$49,12-E48,0),VLOOKUP(5,Saligna!$B$5:$L$49,12-E48,0))</f>
        <v>0.36909175059921046</v>
      </c>
      <c r="K48">
        <f>VLOOKUP(J48,Foelkel!$C$4:$D$31,2,1)</f>
        <v>0.55180000000000018</v>
      </c>
      <c r="L48" s="37">
        <f t="shared" si="3"/>
        <v>0.20366482798064439</v>
      </c>
      <c r="M48" s="36">
        <f t="shared" si="4"/>
        <v>12.782819263377165</v>
      </c>
      <c r="N48" s="36">
        <f t="shared" si="6"/>
        <v>6.3914096316885827</v>
      </c>
      <c r="AB48">
        <v>47</v>
      </c>
      <c r="AC48">
        <v>47</v>
      </c>
      <c r="AD48">
        <v>1</v>
      </c>
      <c r="AE48">
        <v>1</v>
      </c>
      <c r="AF48">
        <v>0</v>
      </c>
      <c r="AG48">
        <v>1000000</v>
      </c>
    </row>
    <row r="49" spans="1:33" x14ac:dyDescent="0.25">
      <c r="A49" t="str">
        <f t="shared" si="2"/>
        <v>ina-3</v>
      </c>
      <c r="B49">
        <v>48</v>
      </c>
      <c r="C49" t="s">
        <v>91</v>
      </c>
      <c r="D49">
        <v>1</v>
      </c>
      <c r="E49">
        <v>3</v>
      </c>
      <c r="F49">
        <v>1</v>
      </c>
      <c r="G49">
        <v>3</v>
      </c>
      <c r="H49" s="28">
        <v>118.67700000000001</v>
      </c>
      <c r="I49" s="28">
        <f t="shared" si="5"/>
        <v>39.559000000000005</v>
      </c>
      <c r="J49" s="29">
        <f>_xlfn.IFNA(VLOOKUP(G49,Saligna!$B$5:$L$49,12-E49,0),VLOOKUP(5,Saligna!$B$5:$L$49,12-E49,0))</f>
        <v>0.36909175059921046</v>
      </c>
      <c r="K49">
        <f>VLOOKUP(J49,Foelkel!$C$4:$D$31,2,1)</f>
        <v>0.55180000000000018</v>
      </c>
      <c r="L49" s="37">
        <f t="shared" si="3"/>
        <v>0.20366482798064439</v>
      </c>
      <c r="M49" s="36">
        <f t="shared" si="4"/>
        <v>24.170330790258937</v>
      </c>
      <c r="N49" s="36">
        <f t="shared" si="6"/>
        <v>8.056776930086313</v>
      </c>
      <c r="AB49">
        <v>48</v>
      </c>
      <c r="AC49">
        <v>48</v>
      </c>
      <c r="AD49">
        <v>1</v>
      </c>
      <c r="AE49">
        <v>1</v>
      </c>
      <c r="AF49">
        <v>0</v>
      </c>
      <c r="AG49">
        <v>1000000</v>
      </c>
    </row>
    <row r="50" spans="1:33" x14ac:dyDescent="0.25">
      <c r="A50" t="str">
        <f t="shared" si="2"/>
        <v>ina-4</v>
      </c>
      <c r="B50">
        <v>49</v>
      </c>
      <c r="C50" t="s">
        <v>91</v>
      </c>
      <c r="D50">
        <v>1</v>
      </c>
      <c r="E50">
        <v>3</v>
      </c>
      <c r="F50">
        <v>1</v>
      </c>
      <c r="G50">
        <v>4</v>
      </c>
      <c r="H50" s="28">
        <v>193.05199999999999</v>
      </c>
      <c r="I50" s="28">
        <f t="shared" si="5"/>
        <v>48.262999999999998</v>
      </c>
      <c r="J50" s="29">
        <f>_xlfn.IFNA(VLOOKUP(G50,Saligna!$B$5:$L$49,12-E50,0),VLOOKUP(5,Saligna!$B$5:$L$49,12-E50,0))</f>
        <v>0.36909175059921046</v>
      </c>
      <c r="K50">
        <f>VLOOKUP(J50,Foelkel!$C$4:$D$31,2,1)</f>
        <v>0.55180000000000018</v>
      </c>
      <c r="L50" s="37">
        <f t="shared" si="3"/>
        <v>0.20366482798064439</v>
      </c>
      <c r="M50" s="36">
        <f t="shared" si="4"/>
        <v>39.317902371319363</v>
      </c>
      <c r="N50" s="36">
        <f t="shared" si="6"/>
        <v>9.8294755928298407</v>
      </c>
    </row>
    <row r="51" spans="1:33" x14ac:dyDescent="0.25">
      <c r="A51" t="str">
        <f t="shared" si="2"/>
        <v>ina-5</v>
      </c>
      <c r="B51">
        <v>50</v>
      </c>
      <c r="C51" t="s">
        <v>91</v>
      </c>
      <c r="D51">
        <v>1</v>
      </c>
      <c r="E51">
        <v>3</v>
      </c>
      <c r="F51">
        <v>1</v>
      </c>
      <c r="G51">
        <v>5</v>
      </c>
      <c r="H51" s="28">
        <v>274.32900000000001</v>
      </c>
      <c r="I51" s="28">
        <f t="shared" si="5"/>
        <v>54.8658</v>
      </c>
      <c r="J51" s="29">
        <f>_xlfn.IFNA(VLOOKUP(G51,Saligna!$B$5:$L$49,12-E51,0),VLOOKUP(5,Saligna!$B$5:$L$49,12-E51,0))</f>
        <v>0.36909175059921046</v>
      </c>
      <c r="K51">
        <f>VLOOKUP(J51,Foelkel!$C$4:$D$31,2,1)</f>
        <v>0.55180000000000018</v>
      </c>
      <c r="L51" s="37">
        <f t="shared" si="3"/>
        <v>0.20366482798064439</v>
      </c>
      <c r="M51" s="36">
        <f t="shared" si="4"/>
        <v>55.871168595102198</v>
      </c>
      <c r="N51" s="36">
        <f t="shared" si="6"/>
        <v>11.174233719020439</v>
      </c>
    </row>
    <row r="52" spans="1:33" x14ac:dyDescent="0.25">
      <c r="A52" t="str">
        <f t="shared" si="2"/>
        <v>ina-6</v>
      </c>
      <c r="B52">
        <v>51</v>
      </c>
      <c r="C52" t="s">
        <v>91</v>
      </c>
      <c r="D52">
        <v>1</v>
      </c>
      <c r="E52">
        <v>3</v>
      </c>
      <c r="F52">
        <v>1</v>
      </c>
      <c r="G52">
        <v>6</v>
      </c>
      <c r="H52" s="28">
        <v>338.52099999999996</v>
      </c>
      <c r="I52" s="28">
        <f t="shared" si="5"/>
        <v>56.42016666666666</v>
      </c>
      <c r="J52" s="29">
        <f>_xlfn.IFNA(VLOOKUP(G52,Saligna!$B$5:$L$49,12-E52,0),VLOOKUP(5,Saligna!$B$5:$L$49,12-E52,0))</f>
        <v>0.3966770021421358</v>
      </c>
      <c r="K52">
        <f>VLOOKUP(J52,Foelkel!$C$4:$D$31,2,1)</f>
        <v>0.54760000000000031</v>
      </c>
      <c r="L52" s="37">
        <f t="shared" si="3"/>
        <v>0.21722032637303368</v>
      </c>
      <c r="M52" s="36">
        <f t="shared" si="4"/>
        <v>73.533642104125718</v>
      </c>
      <c r="N52" s="36">
        <f t="shared" si="6"/>
        <v>12.255607017354286</v>
      </c>
    </row>
    <row r="53" spans="1:33" x14ac:dyDescent="0.25">
      <c r="A53" t="str">
        <f t="shared" si="2"/>
        <v>ina-7</v>
      </c>
      <c r="B53">
        <v>52</v>
      </c>
      <c r="C53" t="s">
        <v>91</v>
      </c>
      <c r="D53">
        <v>1</v>
      </c>
      <c r="E53">
        <v>3</v>
      </c>
      <c r="F53">
        <v>1</v>
      </c>
      <c r="G53">
        <v>7</v>
      </c>
      <c r="H53" s="28">
        <v>370.61699999999996</v>
      </c>
      <c r="I53" s="28">
        <f t="shared" si="5"/>
        <v>52.94528571428571</v>
      </c>
      <c r="J53" s="29">
        <f>_xlfn.IFNA(VLOOKUP(G53,Saligna!$B$5:$L$49,12-E53,0),VLOOKUP(5,Saligna!$B$5:$L$49,12-E53,0))</f>
        <v>0.42</v>
      </c>
      <c r="K53">
        <f>VLOOKUP(J53,Foelkel!$C$4:$D$31,2,1)</f>
        <v>0.54340000000000044</v>
      </c>
      <c r="L53" s="37">
        <f t="shared" si="3"/>
        <v>0.22822800000000018</v>
      </c>
      <c r="M53" s="36">
        <f t="shared" si="4"/>
        <v>84.58517667600006</v>
      </c>
      <c r="N53" s="36">
        <f t="shared" si="6"/>
        <v>12.083596668000009</v>
      </c>
    </row>
    <row r="54" spans="1:33" x14ac:dyDescent="0.25">
      <c r="A54" t="str">
        <f t="shared" si="2"/>
        <v>ina-8</v>
      </c>
      <c r="B54">
        <v>53</v>
      </c>
      <c r="C54" t="s">
        <v>91</v>
      </c>
      <c r="D54">
        <v>1</v>
      </c>
      <c r="E54">
        <v>3</v>
      </c>
      <c r="F54">
        <v>1</v>
      </c>
      <c r="G54">
        <v>8</v>
      </c>
      <c r="H54" s="28">
        <v>386.66499999999996</v>
      </c>
      <c r="I54" s="28">
        <f t="shared" si="5"/>
        <v>48.333124999999995</v>
      </c>
      <c r="J54" s="29">
        <f>_xlfn.IFNA(VLOOKUP(G54,Saligna!$B$5:$L$49,12-E54,0),VLOOKUP(5,Saligna!$B$5:$L$49,12-E54,0))</f>
        <v>0.44020329970409022</v>
      </c>
      <c r="K54">
        <f>VLOOKUP(J54,Foelkel!$C$4:$D$31,2,1)</f>
        <v>0.54060000000000052</v>
      </c>
      <c r="L54" s="37">
        <f t="shared" si="3"/>
        <v>0.23797390382003142</v>
      </c>
      <c r="M54" s="36">
        <f t="shared" si="4"/>
        <v>92.016179520572436</v>
      </c>
      <c r="N54" s="36">
        <f t="shared" si="6"/>
        <v>11.502022440071554</v>
      </c>
    </row>
    <row r="55" spans="1:33" x14ac:dyDescent="0.25">
      <c r="A55" t="str">
        <f t="shared" si="2"/>
        <v>ina-9</v>
      </c>
      <c r="B55">
        <v>54</v>
      </c>
      <c r="C55" t="s">
        <v>91</v>
      </c>
      <c r="D55">
        <v>1</v>
      </c>
      <c r="E55">
        <v>3</v>
      </c>
      <c r="F55">
        <v>1</v>
      </c>
      <c r="G55">
        <v>9</v>
      </c>
      <c r="H55" s="28">
        <v>394.68899999999996</v>
      </c>
      <c r="I55" s="28">
        <f t="shared" si="5"/>
        <v>43.854333333333329</v>
      </c>
      <c r="J55" s="29">
        <f>_xlfn.IFNA(VLOOKUP(G55,Saligna!$B$5:$L$49,12-E55,0),VLOOKUP(5,Saligna!$B$5:$L$49,12-E55,0))</f>
        <v>0.45802387299890113</v>
      </c>
      <c r="K55">
        <f>VLOOKUP(J55,Foelkel!$C$4:$D$31,2,1)</f>
        <v>0.53920000000000057</v>
      </c>
      <c r="L55" s="37">
        <f t="shared" si="3"/>
        <v>0.24696647232100774</v>
      </c>
      <c r="M55" s="36">
        <f t="shared" si="4"/>
        <v>97.474949993906222</v>
      </c>
      <c r="N55" s="36">
        <f t="shared" si="6"/>
        <v>10.830549999322914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B188B-8E98-4B08-A55F-775C9B7AB1AD}">
  <dimension ref="A1:M114"/>
  <sheetViews>
    <sheetView workbookViewId="0">
      <selection activeCell="A7" sqref="A7"/>
    </sheetView>
  </sheetViews>
  <sheetFormatPr defaultRowHeight="15" x14ac:dyDescent="0.25"/>
  <cols>
    <col min="1" max="1" width="13.42578125" bestFit="1" customWidth="1"/>
    <col min="2" max="2" width="10.85546875" customWidth="1"/>
    <col min="4" max="5" width="11.7109375" style="28" customWidth="1"/>
    <col min="6" max="6" width="11.140625" customWidth="1"/>
    <col min="7" max="7" width="10.28515625" customWidth="1"/>
    <col min="8" max="8" width="12.28515625" customWidth="1"/>
    <col min="9" max="10" width="18.85546875" customWidth="1"/>
    <col min="11" max="11" width="13.85546875" style="29" customWidth="1"/>
    <col min="12" max="12" width="24.28515625" style="29" customWidth="1"/>
    <col min="13" max="13" width="15.42578125" customWidth="1"/>
  </cols>
  <sheetData>
    <row r="1" spans="1:13" x14ac:dyDescent="0.25">
      <c r="F1" s="28" t="s">
        <v>43</v>
      </c>
      <c r="H1" s="124" t="s">
        <v>61</v>
      </c>
      <c r="I1" s="124"/>
      <c r="J1" s="39"/>
    </row>
    <row r="2" spans="1:13" x14ac:dyDescent="0.25">
      <c r="A2" s="24" t="s">
        <v>46</v>
      </c>
      <c r="B2" t="s">
        <v>47</v>
      </c>
      <c r="C2" t="s">
        <v>48</v>
      </c>
      <c r="D2" s="28" t="s">
        <v>40</v>
      </c>
      <c r="E2" s="28" t="s">
        <v>41</v>
      </c>
      <c r="F2" s="28" t="s">
        <v>41</v>
      </c>
      <c r="G2" s="30" t="s">
        <v>44</v>
      </c>
      <c r="H2" s="30" t="s">
        <v>45</v>
      </c>
      <c r="I2" s="40" t="s">
        <v>52</v>
      </c>
      <c r="J2" s="40" t="s">
        <v>51</v>
      </c>
      <c r="K2" s="29" t="s">
        <v>50</v>
      </c>
      <c r="L2" s="29" t="s">
        <v>60</v>
      </c>
    </row>
    <row r="3" spans="1:13" x14ac:dyDescent="0.25">
      <c r="A3" t="s">
        <v>25</v>
      </c>
      <c r="B3" t="s">
        <v>37</v>
      </c>
      <c r="C3">
        <v>10</v>
      </c>
      <c r="D3" s="29">
        <v>60.3</v>
      </c>
      <c r="E3" s="29">
        <v>24.9</v>
      </c>
      <c r="F3" s="29">
        <f t="shared" ref="F3:F34" si="0">E3/100</f>
        <v>0.249</v>
      </c>
      <c r="G3" s="29">
        <f>(1-Pulp!$C$5)*F3</f>
        <v>0.24526499999999998</v>
      </c>
      <c r="H3" s="44">
        <f>G3/Pulp!$C$10</f>
        <v>0.27251666666666663</v>
      </c>
      <c r="I3" s="29">
        <f>IF(B3="Rv",VLOOKUP(A3,Pulp!$H$3:$L$10,5,0),H3)</f>
        <v>0.27251666666666663</v>
      </c>
      <c r="J3" s="29">
        <f>I3/H3</f>
        <v>1</v>
      </c>
      <c r="K3" s="29">
        <f>VLOOKUP(A3,Pulp!$H$3:$L$10,2,0)</f>
        <v>0.45200000000000001</v>
      </c>
      <c r="L3" s="29">
        <f>H3/K3</f>
        <v>0.60291297935103239</v>
      </c>
      <c r="M3" s="41"/>
    </row>
    <row r="4" spans="1:13" ht="15" customHeight="1" x14ac:dyDescent="0.25">
      <c r="A4" t="s">
        <v>25</v>
      </c>
      <c r="B4" t="s">
        <v>38</v>
      </c>
      <c r="C4">
        <v>10</v>
      </c>
      <c r="D4" s="29">
        <v>27.2</v>
      </c>
      <c r="E4" s="29">
        <v>11.2</v>
      </c>
      <c r="F4" s="29">
        <f t="shared" si="0"/>
        <v>0.11199999999999999</v>
      </c>
      <c r="G4" s="29">
        <f>(1-Pulp!$C$5)*F4</f>
        <v>0.11031999999999999</v>
      </c>
      <c r="H4" s="29">
        <f>G4/Pulp!$C$10</f>
        <v>0.12257777777777776</v>
      </c>
      <c r="I4" s="29">
        <f>IF(B4="Rv",VLOOKUP(A4,Pulp!$H$3:$L$10,5,0),H4)</f>
        <v>0.24041880000000002</v>
      </c>
      <c r="J4" s="29">
        <f t="shared" ref="J4:J67" si="1">I4/H4</f>
        <v>1.9613571428571432</v>
      </c>
      <c r="K4" s="29">
        <f>VLOOKUP(A4,Pulp!$H$3:$L$10,2,0)</f>
        <v>0.45200000000000001</v>
      </c>
      <c r="L4" s="29">
        <f t="shared" ref="L4:L67" si="2">H4/K4</f>
        <v>0.27118977384464105</v>
      </c>
    </row>
    <row r="5" spans="1:13" ht="15" customHeight="1" x14ac:dyDescent="0.25">
      <c r="A5" t="s">
        <v>25</v>
      </c>
      <c r="B5" t="s">
        <v>37</v>
      </c>
      <c r="C5">
        <v>11</v>
      </c>
      <c r="D5" s="29">
        <v>57.4</v>
      </c>
      <c r="E5" s="29">
        <v>27.2</v>
      </c>
      <c r="F5" s="29">
        <f t="shared" si="0"/>
        <v>0.27200000000000002</v>
      </c>
      <c r="G5" s="29">
        <f>(1-Pulp!$C$5)*F5</f>
        <v>0.26791999999999999</v>
      </c>
      <c r="H5" s="29">
        <f>G5/Pulp!$C$10</f>
        <v>0.29768888888888889</v>
      </c>
      <c r="I5" s="29">
        <f>IF(B5="Rv",VLOOKUP(A5,Pulp!$H$3:$L$10,5,0),H5)</f>
        <v>0.29768888888888889</v>
      </c>
      <c r="J5" s="29">
        <f t="shared" si="1"/>
        <v>1</v>
      </c>
      <c r="K5" s="29">
        <f>VLOOKUP(A5,Pulp!$H$3:$L$10,2,0)</f>
        <v>0.45200000000000001</v>
      </c>
      <c r="L5" s="29">
        <f t="shared" si="2"/>
        <v>0.65860373647984272</v>
      </c>
    </row>
    <row r="6" spans="1:13" ht="15" customHeight="1" x14ac:dyDescent="0.25">
      <c r="A6" t="s">
        <v>25</v>
      </c>
      <c r="B6" t="s">
        <v>38</v>
      </c>
      <c r="C6">
        <v>11</v>
      </c>
      <c r="D6" s="29">
        <v>25.9</v>
      </c>
      <c r="E6" s="29">
        <v>12.3</v>
      </c>
      <c r="F6" s="29">
        <f t="shared" si="0"/>
        <v>0.12300000000000001</v>
      </c>
      <c r="G6" s="29">
        <f>(1-Pulp!$C$5)*F6</f>
        <v>0.12115500000000001</v>
      </c>
      <c r="H6" s="29">
        <f>G6/Pulp!$C$10</f>
        <v>0.13461666666666669</v>
      </c>
      <c r="I6" s="29">
        <f>IF(B6="Rv",VLOOKUP(A6,Pulp!$H$3:$L$10,5,0),H6)</f>
        <v>0.24041880000000002</v>
      </c>
      <c r="J6" s="29">
        <f t="shared" si="1"/>
        <v>1.7859512195121949</v>
      </c>
      <c r="K6" s="29">
        <f>VLOOKUP(A6,Pulp!$H$3:$L$10,2,0)</f>
        <v>0.45200000000000001</v>
      </c>
      <c r="L6" s="29">
        <f t="shared" si="2"/>
        <v>0.29782448377581128</v>
      </c>
    </row>
    <row r="7" spans="1:13" ht="15" customHeight="1" x14ac:dyDescent="0.25">
      <c r="A7" t="s">
        <v>25</v>
      </c>
      <c r="B7" t="s">
        <v>37</v>
      </c>
      <c r="C7">
        <v>12</v>
      </c>
      <c r="D7" s="29">
        <v>51.3</v>
      </c>
      <c r="E7" s="29">
        <v>40.799999999999997</v>
      </c>
      <c r="F7" s="29">
        <f t="shared" si="0"/>
        <v>0.40799999999999997</v>
      </c>
      <c r="G7" s="29">
        <f>(1-Pulp!$C$5)*F7</f>
        <v>0.40187999999999996</v>
      </c>
      <c r="H7" s="29">
        <f>G7/Pulp!$C$10</f>
        <v>0.44653333333333328</v>
      </c>
      <c r="I7" s="29">
        <f>IF(B7="Rv",VLOOKUP(A7,Pulp!$H$3:$L$10,5,0),H7)</f>
        <v>0.44653333333333328</v>
      </c>
      <c r="J7" s="29">
        <f t="shared" si="1"/>
        <v>1</v>
      </c>
      <c r="K7" s="29">
        <f>VLOOKUP(A7,Pulp!$H$3:$L$10,2,0)</f>
        <v>0.45200000000000001</v>
      </c>
      <c r="L7" s="29">
        <f t="shared" si="2"/>
        <v>0.98790560471976385</v>
      </c>
    </row>
    <row r="8" spans="1:13" ht="15" customHeight="1" x14ac:dyDescent="0.25">
      <c r="A8" t="s">
        <v>25</v>
      </c>
      <c r="B8" t="s">
        <v>38</v>
      </c>
      <c r="C8">
        <v>12</v>
      </c>
      <c r="D8" s="29">
        <v>23.2</v>
      </c>
      <c r="E8" s="29">
        <v>18.399999999999999</v>
      </c>
      <c r="F8" s="29">
        <f t="shared" si="0"/>
        <v>0.184</v>
      </c>
      <c r="G8" s="29">
        <f>(1-Pulp!$C$5)*F8</f>
        <v>0.18123999999999998</v>
      </c>
      <c r="H8" s="29">
        <f>G8/Pulp!$C$10</f>
        <v>0.20137777777777777</v>
      </c>
      <c r="I8" s="29">
        <f>IF(B8="Rv",VLOOKUP(A8,Pulp!$H$3:$L$10,5,0),H8)</f>
        <v>0.24041880000000002</v>
      </c>
      <c r="J8" s="29">
        <f t="shared" si="1"/>
        <v>1.1938695652173914</v>
      </c>
      <c r="K8" s="29">
        <f>VLOOKUP(A8,Pulp!$H$3:$L$10,2,0)</f>
        <v>0.45200000000000001</v>
      </c>
      <c r="L8" s="29">
        <f t="shared" si="2"/>
        <v>0.44552605703048176</v>
      </c>
    </row>
    <row r="9" spans="1:13" ht="15" customHeight="1" x14ac:dyDescent="0.25">
      <c r="A9" t="s">
        <v>25</v>
      </c>
      <c r="B9" t="s">
        <v>37</v>
      </c>
      <c r="C9">
        <v>13</v>
      </c>
      <c r="D9" s="29">
        <v>51.6</v>
      </c>
      <c r="E9" s="29">
        <v>40.5</v>
      </c>
      <c r="F9" s="29">
        <f t="shared" si="0"/>
        <v>0.40500000000000003</v>
      </c>
      <c r="G9" s="29">
        <f>(1-Pulp!$C$5)*F9</f>
        <v>0.39892500000000003</v>
      </c>
      <c r="H9" s="29">
        <f>G9/Pulp!$C$10</f>
        <v>0.44325000000000003</v>
      </c>
      <c r="I9" s="29">
        <f>IF(B9="Rv",VLOOKUP(A9,Pulp!$H$3:$L$10,5,0),H9)</f>
        <v>0.44325000000000003</v>
      </c>
      <c r="J9" s="29">
        <f t="shared" si="1"/>
        <v>1</v>
      </c>
      <c r="K9" s="29">
        <f>VLOOKUP(A9,Pulp!$H$3:$L$10,2,0)</f>
        <v>0.45200000000000001</v>
      </c>
      <c r="L9" s="29">
        <f t="shared" si="2"/>
        <v>0.98064159292035402</v>
      </c>
    </row>
    <row r="10" spans="1:13" x14ac:dyDescent="0.25">
      <c r="A10" t="s">
        <v>25</v>
      </c>
      <c r="B10" t="s">
        <v>38</v>
      </c>
      <c r="C10">
        <v>13</v>
      </c>
      <c r="D10" s="29">
        <v>23.3</v>
      </c>
      <c r="E10" s="29">
        <v>18.3</v>
      </c>
      <c r="F10" s="29">
        <f t="shared" si="0"/>
        <v>0.183</v>
      </c>
      <c r="G10" s="29">
        <f>(1-Pulp!$C$5)*F10</f>
        <v>0.180255</v>
      </c>
      <c r="H10" s="29">
        <f>G10/Pulp!$C$10</f>
        <v>0.20028333333333331</v>
      </c>
      <c r="I10" s="29">
        <f>IF(B10="Rv",VLOOKUP(A10,Pulp!$H$3:$L$10,5,0),H10)</f>
        <v>0.24041880000000002</v>
      </c>
      <c r="J10" s="29">
        <f t="shared" si="1"/>
        <v>1.200393442622951</v>
      </c>
      <c r="K10" s="29">
        <f>VLOOKUP(A10,Pulp!$H$3:$L$10,2,0)</f>
        <v>0.45200000000000001</v>
      </c>
      <c r="L10" s="29">
        <f t="shared" si="2"/>
        <v>0.44310471976401172</v>
      </c>
    </row>
    <row r="11" spans="1:13" x14ac:dyDescent="0.25">
      <c r="A11" t="s">
        <v>25</v>
      </c>
      <c r="B11" t="s">
        <v>37</v>
      </c>
      <c r="C11">
        <v>14</v>
      </c>
      <c r="D11" s="29">
        <v>46.9</v>
      </c>
      <c r="E11" s="29">
        <v>46.2</v>
      </c>
      <c r="F11" s="29">
        <f t="shared" si="0"/>
        <v>0.46200000000000002</v>
      </c>
      <c r="G11" s="29">
        <f>(1-Pulp!$C$5)*F11</f>
        <v>0.45507000000000003</v>
      </c>
      <c r="H11" s="29">
        <f>G11/Pulp!$C$10</f>
        <v>0.50563333333333338</v>
      </c>
      <c r="I11" s="29">
        <f>IF(B11="Rv",VLOOKUP(A11,Pulp!$H$3:$L$10,5,0),H11)</f>
        <v>0.50563333333333338</v>
      </c>
      <c r="J11" s="29">
        <f t="shared" si="1"/>
        <v>1</v>
      </c>
      <c r="K11" s="29">
        <f>VLOOKUP(A11,Pulp!$H$3:$L$10,2,0)</f>
        <v>0.45200000000000001</v>
      </c>
      <c r="L11" s="29">
        <f t="shared" si="2"/>
        <v>1.1186578171091446</v>
      </c>
    </row>
    <row r="12" spans="1:13" x14ac:dyDescent="0.25">
      <c r="A12" t="s">
        <v>25</v>
      </c>
      <c r="B12" t="s">
        <v>38</v>
      </c>
      <c r="C12">
        <v>14</v>
      </c>
      <c r="D12" s="29">
        <v>21.2</v>
      </c>
      <c r="E12" s="29">
        <v>20.9</v>
      </c>
      <c r="F12" s="29">
        <f t="shared" si="0"/>
        <v>0.20899999999999999</v>
      </c>
      <c r="G12" s="29">
        <f>(1-Pulp!$C$5)*F12</f>
        <v>0.20586499999999999</v>
      </c>
      <c r="H12" s="29">
        <f>G12/Pulp!$C$10</f>
        <v>0.22873888888888888</v>
      </c>
      <c r="I12" s="29">
        <f>IF(B12="Rv",VLOOKUP(A12,Pulp!$H$3:$L$10,5,0),H12)</f>
        <v>0.24041880000000002</v>
      </c>
      <c r="J12" s="29">
        <f t="shared" si="1"/>
        <v>1.0510622009569379</v>
      </c>
      <c r="K12" s="29">
        <f>VLOOKUP(A12,Pulp!$H$3:$L$10,2,0)</f>
        <v>0.45200000000000001</v>
      </c>
      <c r="L12" s="29">
        <f t="shared" si="2"/>
        <v>0.50605948869223205</v>
      </c>
    </row>
    <row r="13" spans="1:13" x14ac:dyDescent="0.25">
      <c r="A13" t="s">
        <v>25</v>
      </c>
      <c r="B13" t="s">
        <v>37</v>
      </c>
      <c r="C13">
        <v>15</v>
      </c>
      <c r="D13" s="29">
        <v>48.8</v>
      </c>
      <c r="E13" s="29">
        <v>46.7</v>
      </c>
      <c r="F13" s="29">
        <f t="shared" si="0"/>
        <v>0.46700000000000003</v>
      </c>
      <c r="G13" s="29">
        <f>(1-Pulp!$C$5)*F13</f>
        <v>0.45999500000000004</v>
      </c>
      <c r="H13" s="29">
        <f>G13/Pulp!$C$10</f>
        <v>0.51110555555555559</v>
      </c>
      <c r="I13" s="29">
        <f>IF(B13="Rv",VLOOKUP(A13,Pulp!$H$3:$L$10,5,0),H13)</f>
        <v>0.51110555555555559</v>
      </c>
      <c r="J13" s="29">
        <f t="shared" si="1"/>
        <v>1</v>
      </c>
      <c r="K13" s="29">
        <f>VLOOKUP(A13,Pulp!$H$3:$L$10,2,0)</f>
        <v>0.45200000000000001</v>
      </c>
      <c r="L13" s="29">
        <f t="shared" si="2"/>
        <v>1.1307645034414946</v>
      </c>
    </row>
    <row r="14" spans="1:13" x14ac:dyDescent="0.25">
      <c r="A14" t="s">
        <v>25</v>
      </c>
      <c r="B14" t="s">
        <v>38</v>
      </c>
      <c r="C14">
        <v>15</v>
      </c>
      <c r="D14" s="29">
        <v>22</v>
      </c>
      <c r="E14" s="29">
        <v>21.1</v>
      </c>
      <c r="F14" s="29">
        <f t="shared" si="0"/>
        <v>0.21100000000000002</v>
      </c>
      <c r="G14" s="29">
        <f>(1-Pulp!$C$5)*F14</f>
        <v>0.20783500000000002</v>
      </c>
      <c r="H14" s="29">
        <f>G14/Pulp!$C$10</f>
        <v>0.23092777777777779</v>
      </c>
      <c r="I14" s="29">
        <f>IF(B14="Rv",VLOOKUP(A14,Pulp!$H$3:$L$10,5,0),H14)</f>
        <v>0.24041880000000002</v>
      </c>
      <c r="J14" s="29">
        <f t="shared" si="1"/>
        <v>1.0410995260663507</v>
      </c>
      <c r="K14" s="29">
        <f>VLOOKUP(A14,Pulp!$H$3:$L$10,2,0)</f>
        <v>0.45200000000000001</v>
      </c>
      <c r="L14" s="29">
        <f t="shared" si="2"/>
        <v>0.51090216322517212</v>
      </c>
    </row>
    <row r="15" spans="1:13" x14ac:dyDescent="0.25">
      <c r="A15" t="s">
        <v>25</v>
      </c>
      <c r="B15" t="s">
        <v>37</v>
      </c>
      <c r="C15">
        <v>16</v>
      </c>
      <c r="D15" s="29">
        <v>48.4</v>
      </c>
      <c r="E15" s="29">
        <v>47.3</v>
      </c>
      <c r="F15" s="29">
        <f t="shared" si="0"/>
        <v>0.47299999999999998</v>
      </c>
      <c r="G15" s="29">
        <f>(1-Pulp!$C$5)*F15</f>
        <v>0.46590499999999996</v>
      </c>
      <c r="H15" s="29">
        <f>G15/Pulp!$C$10</f>
        <v>0.5176722222222222</v>
      </c>
      <c r="I15" s="29">
        <f>IF(B15="Rv",VLOOKUP(A15,Pulp!$H$3:$L$10,5,0),H15)</f>
        <v>0.5176722222222222</v>
      </c>
      <c r="J15" s="29">
        <f t="shared" si="1"/>
        <v>1</v>
      </c>
      <c r="K15" s="29">
        <f>VLOOKUP(A15,Pulp!$H$3:$L$10,2,0)</f>
        <v>0.45200000000000001</v>
      </c>
      <c r="L15" s="29">
        <f t="shared" si="2"/>
        <v>1.1452925270403145</v>
      </c>
    </row>
    <row r="16" spans="1:13" x14ac:dyDescent="0.25">
      <c r="A16" t="s">
        <v>25</v>
      </c>
      <c r="B16" t="s">
        <v>38</v>
      </c>
      <c r="C16">
        <v>16</v>
      </c>
      <c r="D16" s="29">
        <v>21.9</v>
      </c>
      <c r="E16" s="29">
        <v>21.4</v>
      </c>
      <c r="F16" s="29">
        <f t="shared" si="0"/>
        <v>0.214</v>
      </c>
      <c r="G16" s="29">
        <f>(1-Pulp!$C$5)*F16</f>
        <v>0.21079000000000001</v>
      </c>
      <c r="H16" s="29">
        <f>G16/Pulp!$C$10</f>
        <v>0.23421111111111112</v>
      </c>
      <c r="I16" s="29">
        <f>IF(B16="Rv",VLOOKUP(A16,Pulp!$H$3:$L$10,5,0),H16)</f>
        <v>0.24041880000000002</v>
      </c>
      <c r="J16" s="29">
        <f t="shared" si="1"/>
        <v>1.0265046728971963</v>
      </c>
      <c r="K16" s="29">
        <f>VLOOKUP(A16,Pulp!$H$3:$L$10,2,0)</f>
        <v>0.45200000000000001</v>
      </c>
      <c r="L16" s="29">
        <f t="shared" si="2"/>
        <v>0.51816617502458207</v>
      </c>
    </row>
    <row r="17" spans="1:12" x14ac:dyDescent="0.25">
      <c r="A17" t="s">
        <v>26</v>
      </c>
      <c r="B17" t="s">
        <v>37</v>
      </c>
      <c r="C17">
        <v>10</v>
      </c>
      <c r="D17" s="29">
        <v>56.3</v>
      </c>
      <c r="E17" s="29">
        <v>28.4</v>
      </c>
      <c r="F17" s="29">
        <f t="shared" si="0"/>
        <v>0.28399999999999997</v>
      </c>
      <c r="G17" s="29">
        <f>(1-Pulp!$C$5)*F17</f>
        <v>0.27973999999999999</v>
      </c>
      <c r="H17" s="29">
        <f>G17/Pulp!$C$10</f>
        <v>0.31082222222222222</v>
      </c>
      <c r="I17" s="29">
        <f>IF(B17="Rv",VLOOKUP(A17,Pulp!$H$3:$L$10,5,0),H17)</f>
        <v>0.31082222222222222</v>
      </c>
      <c r="J17" s="29">
        <f t="shared" si="1"/>
        <v>1</v>
      </c>
      <c r="K17" s="29">
        <f>VLOOKUP(A17,Pulp!$H$3:$L$10,2,0)</f>
        <v>0.51200000000000001</v>
      </c>
      <c r="L17" s="29">
        <f t="shared" si="2"/>
        <v>0.60707465277777772</v>
      </c>
    </row>
    <row r="18" spans="1:12" x14ac:dyDescent="0.25">
      <c r="A18" t="s">
        <v>26</v>
      </c>
      <c r="B18" t="s">
        <v>38</v>
      </c>
      <c r="C18">
        <v>10</v>
      </c>
      <c r="D18" s="29">
        <v>28.8</v>
      </c>
      <c r="E18" s="29">
        <v>14.5</v>
      </c>
      <c r="F18" s="29">
        <f t="shared" si="0"/>
        <v>0.14499999999999999</v>
      </c>
      <c r="G18" s="29">
        <f>(1-Pulp!$C$5)*F18</f>
        <v>0.14282499999999998</v>
      </c>
      <c r="H18" s="29">
        <f>G18/Pulp!$C$10</f>
        <v>0.15869444444444442</v>
      </c>
      <c r="I18" s="29">
        <f>IF(B18="Rv",VLOOKUP(A18,Pulp!$H$3:$L$10,5,0),H18)</f>
        <v>0.27233279999999999</v>
      </c>
      <c r="J18" s="29">
        <f t="shared" si="1"/>
        <v>1.7160827586206899</v>
      </c>
      <c r="K18" s="29">
        <f>VLOOKUP(A18,Pulp!$H$3:$L$10,2,0)</f>
        <v>0.51200000000000001</v>
      </c>
      <c r="L18" s="29">
        <f t="shared" si="2"/>
        <v>0.30995008680555547</v>
      </c>
    </row>
    <row r="19" spans="1:12" x14ac:dyDescent="0.25">
      <c r="A19" t="s">
        <v>26</v>
      </c>
      <c r="B19" t="s">
        <v>37</v>
      </c>
      <c r="C19">
        <v>11</v>
      </c>
      <c r="D19" s="29">
        <v>51.4</v>
      </c>
      <c r="E19" s="29">
        <v>35.200000000000003</v>
      </c>
      <c r="F19" s="29">
        <f t="shared" si="0"/>
        <v>0.35200000000000004</v>
      </c>
      <c r="G19" s="29">
        <f>(1-Pulp!$C$5)*F19</f>
        <v>0.34672000000000003</v>
      </c>
      <c r="H19" s="29">
        <f>G19/Pulp!$C$10</f>
        <v>0.38524444444444444</v>
      </c>
      <c r="I19" s="29">
        <f>IF(B19="Rv",VLOOKUP(A19,Pulp!$H$3:$L$10,5,0),H19)</f>
        <v>0.38524444444444444</v>
      </c>
      <c r="J19" s="29">
        <f t="shared" si="1"/>
        <v>1</v>
      </c>
      <c r="K19" s="29">
        <f>VLOOKUP(A19,Pulp!$H$3:$L$10,2,0)</f>
        <v>0.51200000000000001</v>
      </c>
      <c r="L19" s="29">
        <f t="shared" si="2"/>
        <v>0.75243055555555549</v>
      </c>
    </row>
    <row r="20" spans="1:12" x14ac:dyDescent="0.25">
      <c r="A20" t="s">
        <v>26</v>
      </c>
      <c r="B20" t="s">
        <v>38</v>
      </c>
      <c r="C20">
        <v>11</v>
      </c>
      <c r="D20" s="29">
        <v>26.3</v>
      </c>
      <c r="E20" s="29">
        <v>18</v>
      </c>
      <c r="F20" s="29">
        <f t="shared" si="0"/>
        <v>0.18</v>
      </c>
      <c r="G20" s="29">
        <f>(1-Pulp!$C$5)*F20</f>
        <v>0.17729999999999999</v>
      </c>
      <c r="H20" s="29">
        <f>G20/Pulp!$C$10</f>
        <v>0.19699999999999998</v>
      </c>
      <c r="I20" s="29">
        <f>IF(B20="Rv",VLOOKUP(A20,Pulp!$H$3:$L$10,5,0),H20)</f>
        <v>0.27233279999999999</v>
      </c>
      <c r="J20" s="29">
        <f t="shared" si="1"/>
        <v>1.3824000000000001</v>
      </c>
      <c r="K20" s="29">
        <f>VLOOKUP(A20,Pulp!$H$3:$L$10,2,0)</f>
        <v>0.51200000000000001</v>
      </c>
      <c r="L20" s="29">
        <f t="shared" si="2"/>
        <v>0.38476562499999994</v>
      </c>
    </row>
    <row r="21" spans="1:12" x14ac:dyDescent="0.25">
      <c r="A21" t="s">
        <v>26</v>
      </c>
      <c r="B21" t="s">
        <v>37</v>
      </c>
      <c r="C21">
        <v>12</v>
      </c>
      <c r="D21" s="29">
        <v>49.8</v>
      </c>
      <c r="E21" s="29">
        <v>46.8</v>
      </c>
      <c r="F21" s="29">
        <f t="shared" si="0"/>
        <v>0.46799999999999997</v>
      </c>
      <c r="G21" s="29">
        <f>(1-Pulp!$C$5)*F21</f>
        <v>0.46097999999999995</v>
      </c>
      <c r="H21" s="29">
        <f>G21/Pulp!$C$10</f>
        <v>0.51219999999999988</v>
      </c>
      <c r="I21" s="29">
        <f>IF(B21="Rv",VLOOKUP(A21,Pulp!$H$3:$L$10,5,0),H21)</f>
        <v>0.51219999999999988</v>
      </c>
      <c r="J21" s="29">
        <f t="shared" si="1"/>
        <v>1</v>
      </c>
      <c r="K21" s="29">
        <f>VLOOKUP(A21,Pulp!$H$3:$L$10,2,0)</f>
        <v>0.51200000000000001</v>
      </c>
      <c r="L21" s="29">
        <f t="shared" si="2"/>
        <v>1.0003906249999996</v>
      </c>
    </row>
    <row r="22" spans="1:12" x14ac:dyDescent="0.25">
      <c r="A22" t="s">
        <v>26</v>
      </c>
      <c r="B22" t="s">
        <v>38</v>
      </c>
      <c r="C22">
        <v>12</v>
      </c>
      <c r="D22" s="29">
        <v>25.5</v>
      </c>
      <c r="E22" s="29">
        <v>24</v>
      </c>
      <c r="F22" s="29">
        <f t="shared" si="0"/>
        <v>0.24</v>
      </c>
      <c r="G22" s="29">
        <f>(1-Pulp!$C$5)*F22</f>
        <v>0.2364</v>
      </c>
      <c r="H22" s="29">
        <f>G22/Pulp!$C$10</f>
        <v>0.26266666666666666</v>
      </c>
      <c r="I22" s="29">
        <f>IF(B22="Rv",VLOOKUP(A22,Pulp!$H$3:$L$10,5,0),H22)</f>
        <v>0.27233279999999999</v>
      </c>
      <c r="J22" s="29">
        <f t="shared" si="1"/>
        <v>1.0367999999999999</v>
      </c>
      <c r="K22" s="29">
        <f>VLOOKUP(A22,Pulp!$H$3:$L$10,2,0)</f>
        <v>0.51200000000000001</v>
      </c>
      <c r="L22" s="29">
        <f t="shared" si="2"/>
        <v>0.51302083333333326</v>
      </c>
    </row>
    <row r="23" spans="1:12" x14ac:dyDescent="0.25">
      <c r="A23" t="s">
        <v>26</v>
      </c>
      <c r="B23" t="s">
        <v>37</v>
      </c>
      <c r="C23">
        <v>13</v>
      </c>
      <c r="D23" s="29">
        <v>48.2</v>
      </c>
      <c r="E23" s="29">
        <v>48.1</v>
      </c>
      <c r="F23" s="29">
        <f t="shared" si="0"/>
        <v>0.48100000000000004</v>
      </c>
      <c r="G23" s="29">
        <f>(1-Pulp!$C$5)*F23</f>
        <v>0.47378500000000001</v>
      </c>
      <c r="H23" s="29">
        <f>G23/Pulp!$C$10</f>
        <v>0.52642777777777783</v>
      </c>
      <c r="I23" s="29">
        <f>IF(B23="Rv",VLOOKUP(A23,Pulp!$H$3:$L$10,5,0),H23)</f>
        <v>0.52642777777777783</v>
      </c>
      <c r="J23" s="29">
        <f t="shared" si="1"/>
        <v>1</v>
      </c>
      <c r="K23" s="29">
        <f>VLOOKUP(A23,Pulp!$H$3:$L$10,2,0)</f>
        <v>0.51200000000000001</v>
      </c>
      <c r="L23" s="29">
        <f t="shared" si="2"/>
        <v>1.0281792534722223</v>
      </c>
    </row>
    <row r="24" spans="1:12" x14ac:dyDescent="0.25">
      <c r="A24" t="s">
        <v>26</v>
      </c>
      <c r="B24" t="s">
        <v>38</v>
      </c>
      <c r="C24">
        <v>13</v>
      </c>
      <c r="D24" s="29">
        <v>24.7</v>
      </c>
      <c r="E24" s="29">
        <v>24.6</v>
      </c>
      <c r="F24" s="29">
        <f t="shared" si="0"/>
        <v>0.24600000000000002</v>
      </c>
      <c r="G24" s="29">
        <f>(1-Pulp!$C$5)*F24</f>
        <v>0.24231000000000003</v>
      </c>
      <c r="H24" s="29">
        <f>G24/Pulp!$C$10</f>
        <v>0.26923333333333338</v>
      </c>
      <c r="I24" s="29">
        <f>IF(B24="Rv",VLOOKUP(A24,Pulp!$H$3:$L$10,5,0),H24)</f>
        <v>0.27233279999999999</v>
      </c>
      <c r="J24" s="29">
        <f t="shared" si="1"/>
        <v>1.011512195121951</v>
      </c>
      <c r="K24" s="29">
        <f>VLOOKUP(A24,Pulp!$H$3:$L$10,2,0)</f>
        <v>0.51200000000000001</v>
      </c>
      <c r="L24" s="29">
        <f t="shared" si="2"/>
        <v>0.5258463541666667</v>
      </c>
    </row>
    <row r="25" spans="1:12" x14ac:dyDescent="0.25">
      <c r="A25" t="s">
        <v>26</v>
      </c>
      <c r="B25" t="s">
        <v>37</v>
      </c>
      <c r="C25">
        <v>14</v>
      </c>
      <c r="D25" s="29">
        <v>48.7</v>
      </c>
      <c r="E25" s="29">
        <v>48.5</v>
      </c>
      <c r="F25" s="29">
        <f t="shared" si="0"/>
        <v>0.48499999999999999</v>
      </c>
      <c r="G25" s="29">
        <f>(1-Pulp!$C$5)*F25</f>
        <v>0.47772499999999996</v>
      </c>
      <c r="H25" s="29">
        <f>G25/Pulp!$C$10</f>
        <v>0.53080555555555553</v>
      </c>
      <c r="I25" s="29">
        <f>IF(B25="Rv",VLOOKUP(A25,Pulp!$H$3:$L$10,5,0),H25)</f>
        <v>0.53080555555555553</v>
      </c>
      <c r="J25" s="29">
        <f t="shared" si="1"/>
        <v>1</v>
      </c>
      <c r="K25" s="29">
        <f>VLOOKUP(A25,Pulp!$H$3:$L$10,2,0)</f>
        <v>0.51200000000000001</v>
      </c>
      <c r="L25" s="29">
        <f t="shared" si="2"/>
        <v>1.0367296006944444</v>
      </c>
    </row>
    <row r="26" spans="1:12" x14ac:dyDescent="0.25">
      <c r="A26" t="s">
        <v>26</v>
      </c>
      <c r="B26" t="s">
        <v>38</v>
      </c>
      <c r="C26">
        <v>14</v>
      </c>
      <c r="D26" s="29">
        <v>24.9</v>
      </c>
      <c r="E26" s="29">
        <v>24.8</v>
      </c>
      <c r="F26" s="29">
        <f t="shared" si="0"/>
        <v>0.248</v>
      </c>
      <c r="G26" s="29">
        <f>(1-Pulp!$C$5)*F26</f>
        <v>0.24428</v>
      </c>
      <c r="H26" s="29">
        <f>G26/Pulp!$C$10</f>
        <v>0.27142222222222223</v>
      </c>
      <c r="I26" s="29">
        <f>IF(B26="Rv",VLOOKUP(A26,Pulp!$H$3:$L$10,5,0),H26)</f>
        <v>0.27233279999999999</v>
      </c>
      <c r="J26" s="29">
        <f t="shared" si="1"/>
        <v>1.0033548387096773</v>
      </c>
      <c r="K26" s="29">
        <f>VLOOKUP(A26,Pulp!$H$3:$L$10,2,0)</f>
        <v>0.51200000000000001</v>
      </c>
      <c r="L26" s="29">
        <f t="shared" si="2"/>
        <v>0.53012152777777777</v>
      </c>
    </row>
    <row r="27" spans="1:12" x14ac:dyDescent="0.25">
      <c r="A27" t="s">
        <v>26</v>
      </c>
      <c r="B27" t="s">
        <v>37</v>
      </c>
      <c r="C27">
        <v>15</v>
      </c>
      <c r="D27" s="29">
        <v>48.8</v>
      </c>
      <c r="E27" s="29">
        <v>47</v>
      </c>
      <c r="F27" s="29">
        <f t="shared" si="0"/>
        <v>0.47</v>
      </c>
      <c r="G27" s="29">
        <f>(1-Pulp!$C$5)*F27</f>
        <v>0.46294999999999997</v>
      </c>
      <c r="H27" s="29">
        <f>G27/Pulp!$C$10</f>
        <v>0.5143888888888889</v>
      </c>
      <c r="I27" s="29">
        <f>IF(B27="Rv",VLOOKUP(A27,Pulp!$H$3:$L$10,5,0),H27)</f>
        <v>0.5143888888888889</v>
      </c>
      <c r="J27" s="29">
        <f t="shared" si="1"/>
        <v>1</v>
      </c>
      <c r="K27" s="29">
        <f>VLOOKUP(A27,Pulp!$H$3:$L$10,2,0)</f>
        <v>0.51200000000000001</v>
      </c>
      <c r="L27" s="29">
        <f t="shared" si="2"/>
        <v>1.0046657986111112</v>
      </c>
    </row>
    <row r="28" spans="1:12" x14ac:dyDescent="0.25">
      <c r="A28" t="s">
        <v>26</v>
      </c>
      <c r="B28" t="s">
        <v>38</v>
      </c>
      <c r="C28">
        <v>15</v>
      </c>
      <c r="D28" s="29">
        <v>25</v>
      </c>
      <c r="E28" s="29">
        <v>24.1</v>
      </c>
      <c r="F28" s="29">
        <f t="shared" si="0"/>
        <v>0.24100000000000002</v>
      </c>
      <c r="G28" s="29">
        <f>(1-Pulp!$C$5)*F28</f>
        <v>0.23738500000000001</v>
      </c>
      <c r="H28" s="29">
        <f>G28/Pulp!$C$10</f>
        <v>0.26376111111111111</v>
      </c>
      <c r="I28" s="29">
        <f>IF(B28="Rv",VLOOKUP(A28,Pulp!$H$3:$L$10,5,0),H28)</f>
        <v>0.27233279999999999</v>
      </c>
      <c r="J28" s="29">
        <f t="shared" si="1"/>
        <v>1.0324979253112032</v>
      </c>
      <c r="K28" s="29">
        <f>VLOOKUP(A28,Pulp!$H$3:$L$10,2,0)</f>
        <v>0.51200000000000001</v>
      </c>
      <c r="L28" s="29">
        <f t="shared" si="2"/>
        <v>0.51515842013888891</v>
      </c>
    </row>
    <row r="29" spans="1:12" x14ac:dyDescent="0.25">
      <c r="A29" t="s">
        <v>26</v>
      </c>
      <c r="B29" t="s">
        <v>37</v>
      </c>
      <c r="C29">
        <v>16</v>
      </c>
      <c r="D29" s="29">
        <v>45.4</v>
      </c>
      <c r="E29" s="29">
        <v>45.2</v>
      </c>
      <c r="F29" s="29">
        <f t="shared" si="0"/>
        <v>0.45200000000000001</v>
      </c>
      <c r="G29" s="29">
        <f>(1-Pulp!$C$5)*F29</f>
        <v>0.44522</v>
      </c>
      <c r="H29" s="29">
        <f>G29/Pulp!$C$10</f>
        <v>0.4946888888888889</v>
      </c>
      <c r="I29" s="29">
        <f>IF(B29="Rv",VLOOKUP(A29,Pulp!$H$3:$L$10,5,0),H29)</f>
        <v>0.4946888888888889</v>
      </c>
      <c r="J29" s="29">
        <f t="shared" si="1"/>
        <v>1</v>
      </c>
      <c r="K29" s="29">
        <f>VLOOKUP(A29,Pulp!$H$3:$L$10,2,0)</f>
        <v>0.51200000000000001</v>
      </c>
      <c r="L29" s="29">
        <f t="shared" si="2"/>
        <v>0.96618923611111107</v>
      </c>
    </row>
    <row r="30" spans="1:12" x14ac:dyDescent="0.25">
      <c r="A30" t="s">
        <v>26</v>
      </c>
      <c r="B30" t="s">
        <v>38</v>
      </c>
      <c r="C30">
        <v>16</v>
      </c>
      <c r="D30" s="29">
        <v>23.2</v>
      </c>
      <c r="E30" s="29">
        <v>23.1</v>
      </c>
      <c r="F30" s="29">
        <f t="shared" si="0"/>
        <v>0.23100000000000001</v>
      </c>
      <c r="G30" s="29">
        <f>(1-Pulp!$C$5)*F30</f>
        <v>0.22753500000000002</v>
      </c>
      <c r="H30" s="29">
        <f>G30/Pulp!$C$10</f>
        <v>0.25281666666666669</v>
      </c>
      <c r="I30" s="29">
        <f>IF(B30="Rv",VLOOKUP(A30,Pulp!$H$3:$L$10,5,0),H30)</f>
        <v>0.27233279999999999</v>
      </c>
      <c r="J30" s="29">
        <f t="shared" si="1"/>
        <v>1.077194805194805</v>
      </c>
      <c r="K30" s="29">
        <f>VLOOKUP(A30,Pulp!$H$3:$L$10,2,0)</f>
        <v>0.51200000000000001</v>
      </c>
      <c r="L30" s="29">
        <f t="shared" si="2"/>
        <v>0.49378255208333338</v>
      </c>
    </row>
    <row r="31" spans="1:12" x14ac:dyDescent="0.25">
      <c r="A31" t="s">
        <v>27</v>
      </c>
      <c r="B31" t="s">
        <v>37</v>
      </c>
      <c r="C31">
        <v>10</v>
      </c>
      <c r="D31" s="29">
        <v>59.1</v>
      </c>
      <c r="E31" s="29">
        <v>42.7</v>
      </c>
      <c r="F31" s="29">
        <f t="shared" si="0"/>
        <v>0.42700000000000005</v>
      </c>
      <c r="G31" s="29">
        <f>(1-Pulp!$C$5)*F31</f>
        <v>0.42059500000000005</v>
      </c>
      <c r="H31" s="29">
        <f>G31/Pulp!$C$10</f>
        <v>0.46732777777777784</v>
      </c>
      <c r="I31" s="29">
        <f>IF(B31="Rv",VLOOKUP(A31,Pulp!$H$3:$L$10,5,0),H31)</f>
        <v>0.46732777777777784</v>
      </c>
      <c r="J31" s="29">
        <f t="shared" si="1"/>
        <v>1</v>
      </c>
      <c r="K31" s="29">
        <f>VLOOKUP(A31,Pulp!$H$3:$L$10,2,0)</f>
        <v>0.56200000000000006</v>
      </c>
      <c r="L31" s="29">
        <f t="shared" si="2"/>
        <v>0.83154408857255835</v>
      </c>
    </row>
    <row r="32" spans="1:12" x14ac:dyDescent="0.25">
      <c r="A32" t="s">
        <v>27</v>
      </c>
      <c r="B32" t="s">
        <v>38</v>
      </c>
      <c r="C32">
        <v>10</v>
      </c>
      <c r="D32" s="29">
        <v>33.200000000000003</v>
      </c>
      <c r="E32" s="29">
        <v>24</v>
      </c>
      <c r="F32" s="29">
        <f t="shared" si="0"/>
        <v>0.24</v>
      </c>
      <c r="G32" s="29">
        <f>(1-Pulp!$C$5)*F32</f>
        <v>0.2364</v>
      </c>
      <c r="H32" s="29">
        <f>G32/Pulp!$C$10</f>
        <v>0.26266666666666666</v>
      </c>
      <c r="I32" s="29">
        <f>IF(B32="Rv",VLOOKUP(A32,Pulp!$H$3:$L$10,5,0),H32)</f>
        <v>0.29892780000000002</v>
      </c>
      <c r="J32" s="29">
        <f t="shared" si="1"/>
        <v>1.13805</v>
      </c>
      <c r="K32" s="29">
        <f>VLOOKUP(A32,Pulp!$H$3:$L$10,2,0)</f>
        <v>0.56200000000000006</v>
      </c>
      <c r="L32" s="29">
        <f t="shared" si="2"/>
        <v>0.4673784104389086</v>
      </c>
    </row>
    <row r="33" spans="1:12" x14ac:dyDescent="0.25">
      <c r="A33" t="s">
        <v>27</v>
      </c>
      <c r="B33" t="s">
        <v>37</v>
      </c>
      <c r="C33">
        <v>11</v>
      </c>
      <c r="D33" s="29">
        <v>57.1</v>
      </c>
      <c r="E33" s="29">
        <v>47.6</v>
      </c>
      <c r="F33" s="29">
        <f t="shared" si="0"/>
        <v>0.47600000000000003</v>
      </c>
      <c r="G33" s="29">
        <f>(1-Pulp!$C$5)*F33</f>
        <v>0.46886000000000005</v>
      </c>
      <c r="H33" s="29">
        <f>G33/Pulp!$C$10</f>
        <v>0.52095555555555562</v>
      </c>
      <c r="I33" s="29">
        <f>IF(B33="Rv",VLOOKUP(A33,Pulp!$H$3:$L$10,5,0),H33)</f>
        <v>0.52095555555555562</v>
      </c>
      <c r="J33" s="29">
        <f t="shared" si="1"/>
        <v>1</v>
      </c>
      <c r="K33" s="29">
        <f>VLOOKUP(A33,Pulp!$H$3:$L$10,2,0)</f>
        <v>0.56200000000000006</v>
      </c>
      <c r="L33" s="29">
        <f t="shared" si="2"/>
        <v>0.92696718070383555</v>
      </c>
    </row>
    <row r="34" spans="1:12" x14ac:dyDescent="0.25">
      <c r="A34" t="s">
        <v>27</v>
      </c>
      <c r="B34" t="s">
        <v>38</v>
      </c>
      <c r="C34">
        <v>11</v>
      </c>
      <c r="D34" s="29">
        <v>32.1</v>
      </c>
      <c r="E34" s="29">
        <v>26.8</v>
      </c>
      <c r="F34" s="29">
        <f t="shared" si="0"/>
        <v>0.26800000000000002</v>
      </c>
      <c r="G34" s="29">
        <f>(1-Pulp!$C$5)*F34</f>
        <v>0.26397999999999999</v>
      </c>
      <c r="H34" s="29">
        <f>G34/Pulp!$C$10</f>
        <v>0.29331111111111108</v>
      </c>
      <c r="I34" s="29">
        <f>IF(B34="Rv",VLOOKUP(A34,Pulp!$H$3:$L$10,5,0),H34)</f>
        <v>0.29892780000000002</v>
      </c>
      <c r="J34" s="29">
        <f t="shared" si="1"/>
        <v>1.0191492537313436</v>
      </c>
      <c r="K34" s="29">
        <f>VLOOKUP(A34,Pulp!$H$3:$L$10,2,0)</f>
        <v>0.56200000000000006</v>
      </c>
      <c r="L34" s="29">
        <f t="shared" si="2"/>
        <v>0.52190589165678125</v>
      </c>
    </row>
    <row r="35" spans="1:12" x14ac:dyDescent="0.25">
      <c r="A35" t="s">
        <v>27</v>
      </c>
      <c r="B35" t="s">
        <v>37</v>
      </c>
      <c r="C35">
        <v>12</v>
      </c>
      <c r="D35" s="29">
        <v>53.2</v>
      </c>
      <c r="E35" s="29">
        <v>51.9</v>
      </c>
      <c r="F35" s="29">
        <f t="shared" ref="F35:F66" si="3">E35/100</f>
        <v>0.51900000000000002</v>
      </c>
      <c r="G35" s="29">
        <f>(1-Pulp!$C$5)*F35</f>
        <v>0.51121499999999997</v>
      </c>
      <c r="H35" s="29">
        <f>G35/Pulp!$C$10</f>
        <v>0.56801666666666661</v>
      </c>
      <c r="I35" s="29">
        <f>IF(B35="Rv",VLOOKUP(A35,Pulp!$H$3:$L$10,5,0),H35)</f>
        <v>0.56801666666666661</v>
      </c>
      <c r="J35" s="29">
        <f t="shared" si="1"/>
        <v>1</v>
      </c>
      <c r="K35" s="29">
        <f>VLOOKUP(A35,Pulp!$H$3:$L$10,2,0)</f>
        <v>0.56200000000000006</v>
      </c>
      <c r="L35" s="29">
        <f t="shared" si="2"/>
        <v>1.0107058125741397</v>
      </c>
    </row>
    <row r="36" spans="1:12" x14ac:dyDescent="0.25">
      <c r="A36" t="s">
        <v>27</v>
      </c>
      <c r="B36" t="s">
        <v>38</v>
      </c>
      <c r="C36">
        <v>12</v>
      </c>
      <c r="D36" s="29">
        <v>29.9</v>
      </c>
      <c r="E36" s="29">
        <v>29.2</v>
      </c>
      <c r="F36" s="29">
        <f t="shared" si="3"/>
        <v>0.29199999999999998</v>
      </c>
      <c r="G36" s="29">
        <f>(1-Pulp!$C$5)*F36</f>
        <v>0.28761999999999999</v>
      </c>
      <c r="H36" s="29">
        <f>G36/Pulp!$C$10</f>
        <v>0.31957777777777774</v>
      </c>
      <c r="I36" s="29">
        <f>IF(B36="Rv",VLOOKUP(A36,Pulp!$H$3:$L$10,5,0),H36)</f>
        <v>0.29892780000000002</v>
      </c>
      <c r="J36" s="29">
        <f t="shared" si="1"/>
        <v>0.93538356164383585</v>
      </c>
      <c r="K36" s="29">
        <f>VLOOKUP(A36,Pulp!$H$3:$L$10,2,0)</f>
        <v>0.56200000000000006</v>
      </c>
      <c r="L36" s="29">
        <f t="shared" si="2"/>
        <v>0.56864373270067203</v>
      </c>
    </row>
    <row r="37" spans="1:12" x14ac:dyDescent="0.25">
      <c r="A37" t="s">
        <v>27</v>
      </c>
      <c r="B37" t="s">
        <v>37</v>
      </c>
      <c r="C37">
        <v>13</v>
      </c>
      <c r="D37" s="29">
        <v>51.6</v>
      </c>
      <c r="E37" s="29">
        <v>50.4</v>
      </c>
      <c r="F37" s="29">
        <f t="shared" si="3"/>
        <v>0.504</v>
      </c>
      <c r="G37" s="29">
        <f>(1-Pulp!$C$5)*F37</f>
        <v>0.49643999999999999</v>
      </c>
      <c r="H37" s="29">
        <f>G37/Pulp!$C$10</f>
        <v>0.55159999999999998</v>
      </c>
      <c r="I37" s="29">
        <f>IF(B37="Rv",VLOOKUP(A37,Pulp!$H$3:$L$10,5,0),H37)</f>
        <v>0.55159999999999998</v>
      </c>
      <c r="J37" s="29">
        <f t="shared" si="1"/>
        <v>1</v>
      </c>
      <c r="K37" s="29">
        <f>VLOOKUP(A37,Pulp!$H$3:$L$10,2,0)</f>
        <v>0.56200000000000006</v>
      </c>
      <c r="L37" s="29">
        <f t="shared" si="2"/>
        <v>0.98149466192170809</v>
      </c>
    </row>
    <row r="38" spans="1:12" x14ac:dyDescent="0.25">
      <c r="A38" t="s">
        <v>27</v>
      </c>
      <c r="B38" t="s">
        <v>38</v>
      </c>
      <c r="C38">
        <v>13</v>
      </c>
      <c r="D38" s="29">
        <v>29</v>
      </c>
      <c r="E38" s="29">
        <v>28.3</v>
      </c>
      <c r="F38" s="29">
        <f t="shared" si="3"/>
        <v>0.28300000000000003</v>
      </c>
      <c r="G38" s="29">
        <f>(1-Pulp!$C$5)*F38</f>
        <v>0.27875500000000003</v>
      </c>
      <c r="H38" s="29">
        <f>G38/Pulp!$C$10</f>
        <v>0.30972777777777782</v>
      </c>
      <c r="I38" s="29">
        <f>IF(B38="Rv",VLOOKUP(A38,Pulp!$H$3:$L$10,5,0),H38)</f>
        <v>0.29892780000000002</v>
      </c>
      <c r="J38" s="29">
        <f t="shared" si="1"/>
        <v>0.96513074204946991</v>
      </c>
      <c r="K38" s="29">
        <f>VLOOKUP(A38,Pulp!$H$3:$L$10,2,0)</f>
        <v>0.56200000000000006</v>
      </c>
      <c r="L38" s="29">
        <f t="shared" si="2"/>
        <v>0.5511170423092131</v>
      </c>
    </row>
    <row r="39" spans="1:12" x14ac:dyDescent="0.25">
      <c r="A39" t="s">
        <v>27</v>
      </c>
      <c r="B39" t="s">
        <v>37</v>
      </c>
      <c r="C39">
        <v>14</v>
      </c>
      <c r="D39" s="29">
        <v>48.4</v>
      </c>
      <c r="E39" s="29">
        <v>45.8</v>
      </c>
      <c r="F39" s="29">
        <f t="shared" si="3"/>
        <v>0.45799999999999996</v>
      </c>
      <c r="G39" s="29">
        <f>(1-Pulp!$C$5)*F39</f>
        <v>0.45112999999999998</v>
      </c>
      <c r="H39" s="29">
        <f>G39/Pulp!$C$10</f>
        <v>0.50125555555555557</v>
      </c>
      <c r="I39" s="29">
        <f>IF(B39="Rv",VLOOKUP(A39,Pulp!$H$3:$L$10,5,0),H39)</f>
        <v>0.50125555555555557</v>
      </c>
      <c r="J39" s="29">
        <f t="shared" si="1"/>
        <v>1</v>
      </c>
      <c r="K39" s="29">
        <f>VLOOKUP(A39,Pulp!$H$3:$L$10,2,0)</f>
        <v>0.56200000000000006</v>
      </c>
      <c r="L39" s="29">
        <f t="shared" si="2"/>
        <v>0.89191379992091724</v>
      </c>
    </row>
    <row r="40" spans="1:12" x14ac:dyDescent="0.25">
      <c r="A40" t="s">
        <v>27</v>
      </c>
      <c r="B40" t="s">
        <v>38</v>
      </c>
      <c r="C40">
        <v>14</v>
      </c>
      <c r="D40" s="29">
        <v>27.2</v>
      </c>
      <c r="E40" s="29">
        <v>25.7</v>
      </c>
      <c r="F40" s="29">
        <f t="shared" si="3"/>
        <v>0.25700000000000001</v>
      </c>
      <c r="G40" s="29">
        <f>(1-Pulp!$C$5)*F40</f>
        <v>0.25314500000000001</v>
      </c>
      <c r="H40" s="29">
        <f>G40/Pulp!$C$10</f>
        <v>0.2812722222222222</v>
      </c>
      <c r="I40" s="29">
        <f>IF(B40="Rv",VLOOKUP(A40,Pulp!$H$3:$L$10,5,0),H40)</f>
        <v>0.29892780000000002</v>
      </c>
      <c r="J40" s="29">
        <f t="shared" si="1"/>
        <v>1.0627704280155643</v>
      </c>
      <c r="K40" s="29">
        <f>VLOOKUP(A40,Pulp!$H$3:$L$10,2,0)</f>
        <v>0.56200000000000006</v>
      </c>
      <c r="L40" s="29">
        <f t="shared" si="2"/>
        <v>0.50048438117833127</v>
      </c>
    </row>
    <row r="41" spans="1:12" x14ac:dyDescent="0.25">
      <c r="A41" t="s">
        <v>27</v>
      </c>
      <c r="B41" t="s">
        <v>37</v>
      </c>
      <c r="C41">
        <v>15</v>
      </c>
      <c r="D41" s="29">
        <v>49.3</v>
      </c>
      <c r="E41" s="29">
        <v>49</v>
      </c>
      <c r="F41" s="29">
        <f t="shared" si="3"/>
        <v>0.49</v>
      </c>
      <c r="G41" s="29">
        <f>(1-Pulp!$C$5)*F41</f>
        <v>0.48264999999999997</v>
      </c>
      <c r="H41" s="29">
        <f>G41/Pulp!$C$10</f>
        <v>0.53627777777777774</v>
      </c>
      <c r="I41" s="29">
        <f>IF(B41="Rv",VLOOKUP(A41,Pulp!$H$3:$L$10,5,0),H41)</f>
        <v>0.53627777777777774</v>
      </c>
      <c r="J41" s="29">
        <f t="shared" si="1"/>
        <v>1</v>
      </c>
      <c r="K41" s="29">
        <f>VLOOKUP(A41,Pulp!$H$3:$L$10,2,0)</f>
        <v>0.56200000000000006</v>
      </c>
      <c r="L41" s="29">
        <f t="shared" si="2"/>
        <v>0.95423092131277165</v>
      </c>
    </row>
    <row r="42" spans="1:12" x14ac:dyDescent="0.25">
      <c r="A42" t="s">
        <v>27</v>
      </c>
      <c r="B42" t="s">
        <v>38</v>
      </c>
      <c r="C42">
        <v>15</v>
      </c>
      <c r="D42" s="29">
        <v>27.7</v>
      </c>
      <c r="E42" s="29">
        <v>27.5</v>
      </c>
      <c r="F42" s="29">
        <f t="shared" si="3"/>
        <v>0.27500000000000002</v>
      </c>
      <c r="G42" s="29">
        <f>(1-Pulp!$C$5)*F42</f>
        <v>0.27087500000000003</v>
      </c>
      <c r="H42" s="29">
        <f>G42/Pulp!$C$10</f>
        <v>0.30097222222222225</v>
      </c>
      <c r="I42" s="29">
        <f>IF(B42="Rv",VLOOKUP(A42,Pulp!$H$3:$L$10,5,0),H42)</f>
        <v>0.29892780000000002</v>
      </c>
      <c r="J42" s="29">
        <f t="shared" si="1"/>
        <v>0.99320727272727272</v>
      </c>
      <c r="K42" s="29">
        <f>VLOOKUP(A42,Pulp!$H$3:$L$10,2,0)</f>
        <v>0.56200000000000006</v>
      </c>
      <c r="L42" s="29">
        <f t="shared" si="2"/>
        <v>0.53553776196124947</v>
      </c>
    </row>
    <row r="43" spans="1:12" x14ac:dyDescent="0.25">
      <c r="A43" t="s">
        <v>27</v>
      </c>
      <c r="B43" t="s">
        <v>37</v>
      </c>
      <c r="C43">
        <v>16</v>
      </c>
      <c r="D43" s="29">
        <v>47.7</v>
      </c>
      <c r="E43" s="29">
        <v>47.1</v>
      </c>
      <c r="F43" s="29">
        <f t="shared" si="3"/>
        <v>0.47100000000000003</v>
      </c>
      <c r="G43" s="29">
        <f>(1-Pulp!$C$5)*F43</f>
        <v>0.46393500000000004</v>
      </c>
      <c r="H43" s="29">
        <f>G43/Pulp!$C$10</f>
        <v>0.5154833333333334</v>
      </c>
      <c r="I43" s="29">
        <f>IF(B43="Rv",VLOOKUP(A43,Pulp!$H$3:$L$10,5,0),H43)</f>
        <v>0.5154833333333334</v>
      </c>
      <c r="J43" s="29">
        <f t="shared" si="1"/>
        <v>1</v>
      </c>
      <c r="K43" s="29">
        <f>VLOOKUP(A43,Pulp!$H$3:$L$10,2,0)</f>
        <v>0.56200000000000006</v>
      </c>
      <c r="L43" s="29">
        <f t="shared" si="2"/>
        <v>0.91723013048635826</v>
      </c>
    </row>
    <row r="44" spans="1:12" x14ac:dyDescent="0.25">
      <c r="A44" t="s">
        <v>27</v>
      </c>
      <c r="B44" t="s">
        <v>38</v>
      </c>
      <c r="C44">
        <v>16</v>
      </c>
      <c r="D44" s="29">
        <v>26.8</v>
      </c>
      <c r="E44" s="29">
        <v>26.5</v>
      </c>
      <c r="F44" s="29">
        <f t="shared" si="3"/>
        <v>0.26500000000000001</v>
      </c>
      <c r="G44" s="29">
        <f>(1-Pulp!$C$5)*F44</f>
        <v>0.26102500000000001</v>
      </c>
      <c r="H44" s="29">
        <f>G44/Pulp!$C$10</f>
        <v>0.29002777777777777</v>
      </c>
      <c r="I44" s="29">
        <f>IF(B44="Rv",VLOOKUP(A44,Pulp!$H$3:$L$10,5,0),H44)</f>
        <v>0.29892780000000002</v>
      </c>
      <c r="J44" s="29">
        <f t="shared" si="1"/>
        <v>1.0306867924528302</v>
      </c>
      <c r="K44" s="29">
        <f>VLOOKUP(A44,Pulp!$H$3:$L$10,2,0)</f>
        <v>0.56200000000000006</v>
      </c>
      <c r="L44" s="29">
        <f t="shared" si="2"/>
        <v>0.5160636615262949</v>
      </c>
    </row>
    <row r="45" spans="1:12" x14ac:dyDescent="0.25">
      <c r="A45" t="s">
        <v>30</v>
      </c>
      <c r="B45" t="s">
        <v>37</v>
      </c>
      <c r="C45">
        <v>10</v>
      </c>
      <c r="D45" s="29">
        <v>57.8</v>
      </c>
      <c r="E45" s="29">
        <v>35.299999999999997</v>
      </c>
      <c r="F45" s="29">
        <f t="shared" si="3"/>
        <v>0.35299999999999998</v>
      </c>
      <c r="G45" s="29">
        <f>(1-Pulp!$C$5)*F45</f>
        <v>0.34770499999999999</v>
      </c>
      <c r="H45" s="29">
        <f>G45/Pulp!$C$10</f>
        <v>0.38633888888888884</v>
      </c>
      <c r="I45" s="29">
        <f>IF(B45="Rv",VLOOKUP(A45,Pulp!$H$3:$L$10,5,0),H45)</f>
        <v>0.38633888888888884</v>
      </c>
      <c r="J45" s="29">
        <f t="shared" si="1"/>
        <v>1</v>
      </c>
      <c r="K45" s="29">
        <f>VLOOKUP(A45,Pulp!$H$3:$L$10,2,0)</f>
        <v>0.57499999999999996</v>
      </c>
      <c r="L45" s="29">
        <f t="shared" si="2"/>
        <v>0.67189371980676327</v>
      </c>
    </row>
    <row r="46" spans="1:12" x14ac:dyDescent="0.25">
      <c r="A46" t="s">
        <v>30</v>
      </c>
      <c r="B46" t="s">
        <v>38</v>
      </c>
      <c r="C46">
        <v>10</v>
      </c>
      <c r="D46" s="29">
        <v>33.200000000000003</v>
      </c>
      <c r="E46" s="29">
        <v>20.3</v>
      </c>
      <c r="F46" s="29">
        <f t="shared" si="3"/>
        <v>0.20300000000000001</v>
      </c>
      <c r="G46" s="29">
        <f>(1-Pulp!$C$5)*F46</f>
        <v>0.19995500000000002</v>
      </c>
      <c r="H46" s="29">
        <f>G46/Pulp!$C$10</f>
        <v>0.22217222222222224</v>
      </c>
      <c r="I46" s="29">
        <f>IF(B46="Rv",VLOOKUP(A46,Pulp!$H$3:$L$10,5,0),H46)</f>
        <v>0.30584250000000002</v>
      </c>
      <c r="J46" s="29">
        <f t="shared" si="1"/>
        <v>1.3766009852216747</v>
      </c>
      <c r="K46" s="29">
        <f>VLOOKUP(A46,Pulp!$H$3:$L$10,2,0)</f>
        <v>0.57499999999999996</v>
      </c>
      <c r="L46" s="29">
        <f t="shared" si="2"/>
        <v>0.38638647342995175</v>
      </c>
    </row>
    <row r="47" spans="1:12" x14ac:dyDescent="0.25">
      <c r="A47" t="s">
        <v>30</v>
      </c>
      <c r="B47" t="s">
        <v>37</v>
      </c>
      <c r="C47">
        <v>11</v>
      </c>
      <c r="D47" s="29">
        <v>54.1</v>
      </c>
      <c r="E47" s="29">
        <v>44.9</v>
      </c>
      <c r="F47" s="29">
        <f t="shared" si="3"/>
        <v>0.44900000000000001</v>
      </c>
      <c r="G47" s="29">
        <f>(1-Pulp!$C$5)*F47</f>
        <v>0.44226500000000002</v>
      </c>
      <c r="H47" s="29">
        <f>G47/Pulp!$C$10</f>
        <v>0.49140555555555554</v>
      </c>
      <c r="I47" s="29">
        <f>IF(B47="Rv",VLOOKUP(A47,Pulp!$H$3:$L$10,5,0),H47)</f>
        <v>0.49140555555555554</v>
      </c>
      <c r="J47" s="29">
        <f t="shared" si="1"/>
        <v>1</v>
      </c>
      <c r="K47" s="29">
        <f>VLOOKUP(A47,Pulp!$H$3:$L$10,2,0)</f>
        <v>0.57499999999999996</v>
      </c>
      <c r="L47" s="29">
        <f t="shared" si="2"/>
        <v>0.8546183574879227</v>
      </c>
    </row>
    <row r="48" spans="1:12" x14ac:dyDescent="0.25">
      <c r="A48" t="s">
        <v>30</v>
      </c>
      <c r="B48" t="s">
        <v>38</v>
      </c>
      <c r="C48">
        <v>11</v>
      </c>
      <c r="D48" s="29">
        <v>31.1</v>
      </c>
      <c r="E48" s="29">
        <v>25.8</v>
      </c>
      <c r="F48" s="29">
        <f t="shared" si="3"/>
        <v>0.25800000000000001</v>
      </c>
      <c r="G48" s="29">
        <f>(1-Pulp!$C$5)*F48</f>
        <v>0.25413000000000002</v>
      </c>
      <c r="H48" s="29">
        <f>G48/Pulp!$C$10</f>
        <v>0.28236666666666671</v>
      </c>
      <c r="I48" s="29">
        <f>IF(B48="Rv",VLOOKUP(A48,Pulp!$H$3:$L$10,5,0),H48)</f>
        <v>0.30584250000000002</v>
      </c>
      <c r="J48" s="29">
        <f t="shared" si="1"/>
        <v>1.0831395348837207</v>
      </c>
      <c r="K48" s="29">
        <f>VLOOKUP(A48,Pulp!$H$3:$L$10,2,0)</f>
        <v>0.57499999999999996</v>
      </c>
      <c r="L48" s="29">
        <f t="shared" si="2"/>
        <v>0.49107246376811603</v>
      </c>
    </row>
    <row r="49" spans="1:12" x14ac:dyDescent="0.25">
      <c r="A49" t="s">
        <v>30</v>
      </c>
      <c r="B49" t="s">
        <v>37</v>
      </c>
      <c r="C49">
        <v>12</v>
      </c>
      <c r="D49" s="29">
        <v>49.7</v>
      </c>
      <c r="E49" s="29">
        <v>47.2</v>
      </c>
      <c r="F49" s="29">
        <f t="shared" si="3"/>
        <v>0.47200000000000003</v>
      </c>
      <c r="G49" s="29">
        <f>(1-Pulp!$C$5)*F49</f>
        <v>0.46492</v>
      </c>
      <c r="H49" s="29">
        <f>G49/Pulp!$C$10</f>
        <v>0.5165777777777778</v>
      </c>
      <c r="I49" s="29">
        <f>IF(B49="Rv",VLOOKUP(A49,Pulp!$H$3:$L$10,5,0),H49)</f>
        <v>0.5165777777777778</v>
      </c>
      <c r="J49" s="29">
        <f t="shared" si="1"/>
        <v>1</v>
      </c>
      <c r="K49" s="29">
        <f>VLOOKUP(A49,Pulp!$H$3:$L$10,2,0)</f>
        <v>0.57499999999999996</v>
      </c>
      <c r="L49" s="29">
        <f t="shared" si="2"/>
        <v>0.89839613526570061</v>
      </c>
    </row>
    <row r="50" spans="1:12" x14ac:dyDescent="0.25">
      <c r="A50" t="s">
        <v>30</v>
      </c>
      <c r="B50" t="s">
        <v>38</v>
      </c>
      <c r="C50">
        <v>12</v>
      </c>
      <c r="D50" s="29">
        <v>28.6</v>
      </c>
      <c r="E50" s="29">
        <v>27.1</v>
      </c>
      <c r="F50" s="29">
        <f t="shared" si="3"/>
        <v>0.27100000000000002</v>
      </c>
      <c r="G50" s="29">
        <f>(1-Pulp!$C$5)*F50</f>
        <v>0.26693500000000003</v>
      </c>
      <c r="H50" s="29">
        <f>G50/Pulp!$C$10</f>
        <v>0.29659444444444449</v>
      </c>
      <c r="I50" s="29">
        <f>IF(B50="Rv",VLOOKUP(A50,Pulp!$H$3:$L$10,5,0),H50)</f>
        <v>0.30584250000000002</v>
      </c>
      <c r="J50" s="29">
        <f t="shared" si="1"/>
        <v>1.031180811808118</v>
      </c>
      <c r="K50" s="29">
        <f>VLOOKUP(A50,Pulp!$H$3:$L$10,2,0)</f>
        <v>0.57499999999999996</v>
      </c>
      <c r="L50" s="29">
        <f t="shared" si="2"/>
        <v>0.51581642512077308</v>
      </c>
    </row>
    <row r="51" spans="1:12" x14ac:dyDescent="0.25">
      <c r="A51" t="s">
        <v>30</v>
      </c>
      <c r="B51" t="s">
        <v>37</v>
      </c>
      <c r="C51">
        <v>13</v>
      </c>
      <c r="D51" s="29">
        <v>48.8</v>
      </c>
      <c r="E51" s="29">
        <v>47.6</v>
      </c>
      <c r="F51" s="29">
        <f t="shared" si="3"/>
        <v>0.47600000000000003</v>
      </c>
      <c r="G51" s="29">
        <f>(1-Pulp!$C$5)*F51</f>
        <v>0.46886000000000005</v>
      </c>
      <c r="H51" s="29">
        <f>G51/Pulp!$C$10</f>
        <v>0.52095555555555562</v>
      </c>
      <c r="I51" s="29">
        <f>IF(B51="Rv",VLOOKUP(A51,Pulp!$H$3:$L$10,5,0),H51)</f>
        <v>0.52095555555555562</v>
      </c>
      <c r="J51" s="29">
        <f t="shared" si="1"/>
        <v>1</v>
      </c>
      <c r="K51" s="29">
        <f>VLOOKUP(A51,Pulp!$H$3:$L$10,2,0)</f>
        <v>0.57499999999999996</v>
      </c>
      <c r="L51" s="29">
        <f t="shared" si="2"/>
        <v>0.90600966183574894</v>
      </c>
    </row>
    <row r="52" spans="1:12" x14ac:dyDescent="0.25">
      <c r="A52" t="s">
        <v>30</v>
      </c>
      <c r="B52" t="s">
        <v>38</v>
      </c>
      <c r="C52">
        <v>13</v>
      </c>
      <c r="D52" s="29">
        <v>28.1</v>
      </c>
      <c r="E52" s="29">
        <v>27.4</v>
      </c>
      <c r="F52" s="29">
        <f t="shared" si="3"/>
        <v>0.27399999999999997</v>
      </c>
      <c r="G52" s="29">
        <f>(1-Pulp!$C$5)*F52</f>
        <v>0.26988999999999996</v>
      </c>
      <c r="H52" s="29">
        <f>G52/Pulp!$C$10</f>
        <v>0.29987777777777774</v>
      </c>
      <c r="I52" s="29">
        <f>IF(B52="Rv",VLOOKUP(A52,Pulp!$H$3:$L$10,5,0),H52)</f>
        <v>0.30584250000000002</v>
      </c>
      <c r="J52" s="29">
        <f t="shared" si="1"/>
        <v>1.0198905109489054</v>
      </c>
      <c r="K52" s="29">
        <f>VLOOKUP(A52,Pulp!$H$3:$L$10,2,0)</f>
        <v>0.57499999999999996</v>
      </c>
      <c r="L52" s="29">
        <f t="shared" si="2"/>
        <v>0.52152657004830916</v>
      </c>
    </row>
    <row r="53" spans="1:12" x14ac:dyDescent="0.25">
      <c r="A53" t="s">
        <v>30</v>
      </c>
      <c r="B53" t="s">
        <v>37</v>
      </c>
      <c r="C53">
        <v>14</v>
      </c>
      <c r="D53" s="29">
        <v>45.8</v>
      </c>
      <c r="E53" s="29">
        <v>45.7</v>
      </c>
      <c r="F53" s="29">
        <f t="shared" si="3"/>
        <v>0.45700000000000002</v>
      </c>
      <c r="G53" s="29">
        <f>(1-Pulp!$C$5)*F53</f>
        <v>0.45014500000000002</v>
      </c>
      <c r="H53" s="29">
        <f>G53/Pulp!$C$10</f>
        <v>0.50016111111111117</v>
      </c>
      <c r="I53" s="29">
        <f>IF(B53="Rv",VLOOKUP(A53,Pulp!$H$3:$L$10,5,0),H53)</f>
        <v>0.50016111111111117</v>
      </c>
      <c r="J53" s="29">
        <f t="shared" si="1"/>
        <v>1</v>
      </c>
      <c r="K53" s="29">
        <f>VLOOKUP(A53,Pulp!$H$3:$L$10,2,0)</f>
        <v>0.57499999999999996</v>
      </c>
      <c r="L53" s="29">
        <f t="shared" si="2"/>
        <v>0.86984541062801946</v>
      </c>
    </row>
    <row r="54" spans="1:12" x14ac:dyDescent="0.25">
      <c r="A54" t="s">
        <v>30</v>
      </c>
      <c r="B54" t="s">
        <v>38</v>
      </c>
      <c r="C54">
        <v>14</v>
      </c>
      <c r="D54" s="29">
        <v>26.3</v>
      </c>
      <c r="E54" s="29">
        <v>26.2</v>
      </c>
      <c r="F54" s="29">
        <f t="shared" si="3"/>
        <v>0.26200000000000001</v>
      </c>
      <c r="G54" s="29">
        <f>(1-Pulp!$C$5)*F54</f>
        <v>0.25807000000000002</v>
      </c>
      <c r="H54" s="29">
        <f>G54/Pulp!$C$10</f>
        <v>0.28674444444444447</v>
      </c>
      <c r="I54" s="29">
        <f>IF(B54="Rv",VLOOKUP(A54,Pulp!$H$3:$L$10,5,0),H54)</f>
        <v>0.30584250000000002</v>
      </c>
      <c r="J54" s="29">
        <f t="shared" si="1"/>
        <v>1.0666030534351145</v>
      </c>
      <c r="K54" s="29">
        <f>VLOOKUP(A54,Pulp!$H$3:$L$10,2,0)</f>
        <v>0.57499999999999996</v>
      </c>
      <c r="L54" s="29">
        <f t="shared" si="2"/>
        <v>0.49868599033816435</v>
      </c>
    </row>
    <row r="55" spans="1:12" x14ac:dyDescent="0.25">
      <c r="A55" t="s">
        <v>30</v>
      </c>
      <c r="B55" t="s">
        <v>37</v>
      </c>
      <c r="C55">
        <v>15</v>
      </c>
      <c r="D55" s="29">
        <v>47.2</v>
      </c>
      <c r="E55" s="29">
        <v>46.3</v>
      </c>
      <c r="F55" s="29">
        <f t="shared" si="3"/>
        <v>0.46299999999999997</v>
      </c>
      <c r="G55" s="29">
        <f>(1-Pulp!$C$5)*F55</f>
        <v>0.45605499999999999</v>
      </c>
      <c r="H55" s="29">
        <f>G55/Pulp!$C$10</f>
        <v>0.50672777777777778</v>
      </c>
      <c r="I55" s="29">
        <f>IF(B55="Rv",VLOOKUP(A55,Pulp!$H$3:$L$10,5,0),H55)</f>
        <v>0.50672777777777778</v>
      </c>
      <c r="J55" s="29">
        <f t="shared" si="1"/>
        <v>1</v>
      </c>
      <c r="K55" s="29">
        <f>VLOOKUP(A55,Pulp!$H$3:$L$10,2,0)</f>
        <v>0.57499999999999996</v>
      </c>
      <c r="L55" s="29">
        <f t="shared" si="2"/>
        <v>0.88126570048309183</v>
      </c>
    </row>
    <row r="56" spans="1:12" x14ac:dyDescent="0.25">
      <c r="A56" t="s">
        <v>30</v>
      </c>
      <c r="B56" t="s">
        <v>38</v>
      </c>
      <c r="C56">
        <v>15</v>
      </c>
      <c r="D56" s="29">
        <v>27.1</v>
      </c>
      <c r="E56" s="29">
        <v>26.6</v>
      </c>
      <c r="F56" s="29">
        <f t="shared" si="3"/>
        <v>0.26600000000000001</v>
      </c>
      <c r="G56" s="29">
        <f>(1-Pulp!$C$5)*F56</f>
        <v>0.26201000000000002</v>
      </c>
      <c r="H56" s="29">
        <f>G56/Pulp!$C$10</f>
        <v>0.29112222222222223</v>
      </c>
      <c r="I56" s="29">
        <f>IF(B56="Rv",VLOOKUP(A56,Pulp!$H$3:$L$10,5,0),H56)</f>
        <v>0.30584250000000002</v>
      </c>
      <c r="J56" s="29">
        <f t="shared" si="1"/>
        <v>1.0505639097744361</v>
      </c>
      <c r="K56" s="29">
        <f>VLOOKUP(A56,Pulp!$H$3:$L$10,2,0)</f>
        <v>0.57499999999999996</v>
      </c>
      <c r="L56" s="29">
        <f t="shared" si="2"/>
        <v>0.50629951690821262</v>
      </c>
    </row>
    <row r="57" spans="1:12" x14ac:dyDescent="0.25">
      <c r="A57" t="s">
        <v>30</v>
      </c>
      <c r="B57" t="s">
        <v>37</v>
      </c>
      <c r="C57">
        <v>16</v>
      </c>
      <c r="D57" s="29">
        <v>46.5</v>
      </c>
      <c r="E57" s="29">
        <v>45.5</v>
      </c>
      <c r="F57" s="29">
        <f t="shared" si="3"/>
        <v>0.45500000000000002</v>
      </c>
      <c r="G57" s="29">
        <f>(1-Pulp!$C$5)*F57</f>
        <v>0.44817499999999999</v>
      </c>
      <c r="H57" s="29">
        <f>G57/Pulp!$C$10</f>
        <v>0.49797222222222221</v>
      </c>
      <c r="I57" s="29">
        <f>IF(B57="Rv",VLOOKUP(A57,Pulp!$H$3:$L$10,5,0),H57)</f>
        <v>0.49797222222222221</v>
      </c>
      <c r="J57" s="29">
        <f t="shared" si="1"/>
        <v>1</v>
      </c>
      <c r="K57" s="29">
        <f>VLOOKUP(A57,Pulp!$H$3:$L$10,2,0)</f>
        <v>0.57499999999999996</v>
      </c>
      <c r="L57" s="29">
        <f t="shared" si="2"/>
        <v>0.86603864734299518</v>
      </c>
    </row>
    <row r="58" spans="1:12" x14ac:dyDescent="0.25">
      <c r="A58" t="s">
        <v>30</v>
      </c>
      <c r="B58" t="s">
        <v>38</v>
      </c>
      <c r="C58">
        <v>16</v>
      </c>
      <c r="D58" s="29">
        <v>26.7</v>
      </c>
      <c r="E58" s="29">
        <v>26.2</v>
      </c>
      <c r="F58" s="29">
        <f t="shared" si="3"/>
        <v>0.26200000000000001</v>
      </c>
      <c r="G58" s="29">
        <f>(1-Pulp!$C$5)*F58</f>
        <v>0.25807000000000002</v>
      </c>
      <c r="H58" s="29">
        <f>G58/Pulp!$C$10</f>
        <v>0.28674444444444447</v>
      </c>
      <c r="I58" s="29">
        <f>IF(B58="Rv",VLOOKUP(A58,Pulp!$H$3:$L$10,5,0),H58)</f>
        <v>0.30584250000000002</v>
      </c>
      <c r="J58" s="29">
        <f t="shared" si="1"/>
        <v>1.0666030534351145</v>
      </c>
      <c r="K58" s="29">
        <f>VLOOKUP(A58,Pulp!$H$3:$L$10,2,0)</f>
        <v>0.57499999999999996</v>
      </c>
      <c r="L58" s="29">
        <f t="shared" si="2"/>
        <v>0.49868599033816435</v>
      </c>
    </row>
    <row r="59" spans="1:12" x14ac:dyDescent="0.25">
      <c r="A59" t="s">
        <v>28</v>
      </c>
      <c r="B59" t="s">
        <v>37</v>
      </c>
      <c r="C59">
        <v>10</v>
      </c>
      <c r="D59" s="29">
        <v>62.1</v>
      </c>
      <c r="E59" s="29">
        <v>31.6</v>
      </c>
      <c r="F59" s="29">
        <f t="shared" si="3"/>
        <v>0.316</v>
      </c>
      <c r="G59" s="29">
        <f>(1-Pulp!$C$5)*F59</f>
        <v>0.31125999999999998</v>
      </c>
      <c r="H59" s="29">
        <f>G59/Pulp!$C$10</f>
        <v>0.3458444444444444</v>
      </c>
      <c r="I59" s="29">
        <f>IF(B59="Rv",VLOOKUP(A59,Pulp!$H$3:$L$10,5,0),H59)</f>
        <v>0.3458444444444444</v>
      </c>
      <c r="J59" s="29">
        <f t="shared" si="1"/>
        <v>1</v>
      </c>
      <c r="K59" s="29">
        <f>VLOOKUP(A59,Pulp!$H$3:$L$10,2,0)</f>
        <v>0.63700000000000001</v>
      </c>
      <c r="L59" s="29">
        <f t="shared" si="2"/>
        <v>0.54292691435548568</v>
      </c>
    </row>
    <row r="60" spans="1:12" x14ac:dyDescent="0.25">
      <c r="A60" t="s">
        <v>28</v>
      </c>
      <c r="B60" t="s">
        <v>38</v>
      </c>
      <c r="C60">
        <v>10</v>
      </c>
      <c r="D60" s="29">
        <v>39.6</v>
      </c>
      <c r="E60" s="29">
        <v>20.100000000000001</v>
      </c>
      <c r="F60" s="29">
        <f t="shared" si="3"/>
        <v>0.20100000000000001</v>
      </c>
      <c r="G60" s="29">
        <f>(1-Pulp!$C$5)*F60</f>
        <v>0.19798500000000002</v>
      </c>
      <c r="H60" s="29">
        <f>G60/Pulp!$C$10</f>
        <v>0.21998333333333336</v>
      </c>
      <c r="I60" s="29">
        <f>IF(B60="Rv",VLOOKUP(A60,Pulp!$H$3:$L$10,5,0),H60)</f>
        <v>0.33882030000000002</v>
      </c>
      <c r="J60" s="29">
        <f t="shared" si="1"/>
        <v>1.5402089552238805</v>
      </c>
      <c r="K60" s="29">
        <f>VLOOKUP(A60,Pulp!$H$3:$L$10,2,0)</f>
        <v>0.63700000000000001</v>
      </c>
      <c r="L60" s="29">
        <f t="shared" si="2"/>
        <v>0.34534275248560969</v>
      </c>
    </row>
    <row r="61" spans="1:12" x14ac:dyDescent="0.25">
      <c r="A61" t="s">
        <v>28</v>
      </c>
      <c r="B61" t="s">
        <v>37</v>
      </c>
      <c r="C61">
        <v>11</v>
      </c>
      <c r="D61" s="29">
        <v>58.9</v>
      </c>
      <c r="E61" s="29">
        <v>39.799999999999997</v>
      </c>
      <c r="F61" s="29">
        <f t="shared" si="3"/>
        <v>0.39799999999999996</v>
      </c>
      <c r="G61" s="29">
        <f>(1-Pulp!$C$5)*F61</f>
        <v>0.39202999999999993</v>
      </c>
      <c r="H61" s="29">
        <f>G61/Pulp!$C$10</f>
        <v>0.4355888888888888</v>
      </c>
      <c r="I61" s="29">
        <f>IF(B61="Rv",VLOOKUP(A61,Pulp!$H$3:$L$10,5,0),H61)</f>
        <v>0.4355888888888888</v>
      </c>
      <c r="J61" s="29">
        <f t="shared" si="1"/>
        <v>1</v>
      </c>
      <c r="K61" s="29">
        <f>VLOOKUP(A61,Pulp!$H$3:$L$10,2,0)</f>
        <v>0.63700000000000001</v>
      </c>
      <c r="L61" s="29">
        <f t="shared" si="2"/>
        <v>0.68381301238444081</v>
      </c>
    </row>
    <row r="62" spans="1:12" x14ac:dyDescent="0.25">
      <c r="A62" t="s">
        <v>28</v>
      </c>
      <c r="B62" t="s">
        <v>38</v>
      </c>
      <c r="C62">
        <v>11</v>
      </c>
      <c r="D62" s="29">
        <v>37.5</v>
      </c>
      <c r="E62" s="29">
        <v>25.4</v>
      </c>
      <c r="F62" s="29">
        <f t="shared" si="3"/>
        <v>0.254</v>
      </c>
      <c r="G62" s="29">
        <f>(1-Pulp!$C$5)*F62</f>
        <v>0.25019000000000002</v>
      </c>
      <c r="H62" s="29">
        <f>G62/Pulp!$C$10</f>
        <v>0.2779888888888889</v>
      </c>
      <c r="I62" s="29">
        <f>IF(B62="Rv",VLOOKUP(A62,Pulp!$H$3:$L$10,5,0),H62)</f>
        <v>0.33882030000000002</v>
      </c>
      <c r="J62" s="29">
        <f t="shared" si="1"/>
        <v>1.2188267716535433</v>
      </c>
      <c r="K62" s="29">
        <f>VLOOKUP(A62,Pulp!$H$3:$L$10,2,0)</f>
        <v>0.63700000000000001</v>
      </c>
      <c r="L62" s="29">
        <f t="shared" si="2"/>
        <v>0.43640327926042211</v>
      </c>
    </row>
    <row r="63" spans="1:12" x14ac:dyDescent="0.25">
      <c r="A63" t="s">
        <v>28</v>
      </c>
      <c r="B63" t="s">
        <v>37</v>
      </c>
      <c r="C63">
        <v>12</v>
      </c>
      <c r="D63" s="29">
        <v>54.7</v>
      </c>
      <c r="E63" s="29">
        <v>45.7</v>
      </c>
      <c r="F63" s="29">
        <f t="shared" si="3"/>
        <v>0.45700000000000002</v>
      </c>
      <c r="G63" s="29">
        <f>(1-Pulp!$C$5)*F63</f>
        <v>0.45014500000000002</v>
      </c>
      <c r="H63" s="29">
        <f>G63/Pulp!$C$10</f>
        <v>0.50016111111111117</v>
      </c>
      <c r="I63" s="29">
        <f>IF(B63="Rv",VLOOKUP(A63,Pulp!$H$3:$L$10,5,0),H63)</f>
        <v>0.50016111111111117</v>
      </c>
      <c r="J63" s="29">
        <f t="shared" si="1"/>
        <v>1</v>
      </c>
      <c r="K63" s="29">
        <f>VLOOKUP(A63,Pulp!$H$3:$L$10,2,0)</f>
        <v>0.63700000000000001</v>
      </c>
      <c r="L63" s="29">
        <f t="shared" si="2"/>
        <v>0.78518227803942098</v>
      </c>
    </row>
    <row r="64" spans="1:12" x14ac:dyDescent="0.25">
      <c r="A64" t="s">
        <v>28</v>
      </c>
      <c r="B64" t="s">
        <v>38</v>
      </c>
      <c r="C64">
        <v>12</v>
      </c>
      <c r="D64" s="29">
        <v>34.799999999999997</v>
      </c>
      <c r="E64" s="29">
        <v>29.1</v>
      </c>
      <c r="F64" s="29">
        <f t="shared" si="3"/>
        <v>0.29100000000000004</v>
      </c>
      <c r="G64" s="29">
        <f>(1-Pulp!$C$5)*F64</f>
        <v>0.28663500000000003</v>
      </c>
      <c r="H64" s="29">
        <f>G64/Pulp!$C$10</f>
        <v>0.31848333333333334</v>
      </c>
      <c r="I64" s="29">
        <f>IF(B64="Rv",VLOOKUP(A64,Pulp!$H$3:$L$10,5,0),H64)</f>
        <v>0.33882030000000002</v>
      </c>
      <c r="J64" s="29">
        <f t="shared" si="1"/>
        <v>1.0638556701030928</v>
      </c>
      <c r="K64" s="29">
        <f>VLOOKUP(A64,Pulp!$H$3:$L$10,2,0)</f>
        <v>0.63700000000000001</v>
      </c>
      <c r="L64" s="29">
        <f t="shared" si="2"/>
        <v>0.49997383568812143</v>
      </c>
    </row>
    <row r="65" spans="1:12" x14ac:dyDescent="0.25">
      <c r="A65" t="s">
        <v>28</v>
      </c>
      <c r="B65" t="s">
        <v>37</v>
      </c>
      <c r="C65">
        <v>13</v>
      </c>
      <c r="D65" s="29">
        <v>52.1</v>
      </c>
      <c r="E65" s="29">
        <v>49.9</v>
      </c>
      <c r="F65" s="29">
        <f t="shared" si="3"/>
        <v>0.499</v>
      </c>
      <c r="G65" s="29">
        <f>(1-Pulp!$C$5)*F65</f>
        <v>0.49151499999999998</v>
      </c>
      <c r="H65" s="29">
        <f>G65/Pulp!$C$10</f>
        <v>0.54612777777777777</v>
      </c>
      <c r="I65" s="29">
        <f>IF(B65="Rv",VLOOKUP(A65,Pulp!$H$3:$L$10,5,0),H65)</f>
        <v>0.54612777777777777</v>
      </c>
      <c r="J65" s="29">
        <f t="shared" si="1"/>
        <v>1</v>
      </c>
      <c r="K65" s="29">
        <f>VLOOKUP(A65,Pulp!$H$3:$L$10,2,0)</f>
        <v>0.63700000000000001</v>
      </c>
      <c r="L65" s="29">
        <f t="shared" si="2"/>
        <v>0.85734345020059299</v>
      </c>
    </row>
    <row r="66" spans="1:12" x14ac:dyDescent="0.25">
      <c r="A66" t="s">
        <v>28</v>
      </c>
      <c r="B66" t="s">
        <v>38</v>
      </c>
      <c r="C66">
        <v>13</v>
      </c>
      <c r="D66" s="29">
        <v>33.200000000000003</v>
      </c>
      <c r="E66" s="29">
        <v>31.8</v>
      </c>
      <c r="F66" s="29">
        <f t="shared" si="3"/>
        <v>0.318</v>
      </c>
      <c r="G66" s="29">
        <f>(1-Pulp!$C$5)*F66</f>
        <v>0.31323000000000001</v>
      </c>
      <c r="H66" s="29">
        <f>G66/Pulp!$C$10</f>
        <v>0.34803333333333336</v>
      </c>
      <c r="I66" s="29">
        <f>IF(B66="Rv",VLOOKUP(A66,Pulp!$H$3:$L$10,5,0),H66)</f>
        <v>0.33882030000000002</v>
      </c>
      <c r="J66" s="29">
        <f t="shared" si="1"/>
        <v>0.9735283018867924</v>
      </c>
      <c r="K66" s="29">
        <f>VLOOKUP(A66,Pulp!$H$3:$L$10,2,0)</f>
        <v>0.63700000000000001</v>
      </c>
      <c r="L66" s="29">
        <f t="shared" si="2"/>
        <v>0.54636316064887502</v>
      </c>
    </row>
    <row r="67" spans="1:12" x14ac:dyDescent="0.25">
      <c r="A67" t="s">
        <v>28</v>
      </c>
      <c r="B67" t="s">
        <v>37</v>
      </c>
      <c r="C67">
        <v>14</v>
      </c>
      <c r="D67" s="29">
        <v>46.1</v>
      </c>
      <c r="E67" s="29">
        <v>45.9</v>
      </c>
      <c r="F67" s="29">
        <f t="shared" ref="F67:F98" si="4">E67/100</f>
        <v>0.45899999999999996</v>
      </c>
      <c r="G67" s="29">
        <f>(1-Pulp!$C$5)*F67</f>
        <v>0.45211499999999993</v>
      </c>
      <c r="H67" s="29">
        <f>G67/Pulp!$C$10</f>
        <v>0.50234999999999996</v>
      </c>
      <c r="I67" s="29">
        <f>IF(B67="Rv",VLOOKUP(A67,Pulp!$H$3:$L$10,5,0),H67)</f>
        <v>0.50234999999999996</v>
      </c>
      <c r="J67" s="29">
        <f t="shared" si="1"/>
        <v>1</v>
      </c>
      <c r="K67" s="29">
        <f>VLOOKUP(A67,Pulp!$H$3:$L$10,2,0)</f>
        <v>0.63700000000000001</v>
      </c>
      <c r="L67" s="29">
        <f t="shared" si="2"/>
        <v>0.78861852433280999</v>
      </c>
    </row>
    <row r="68" spans="1:12" x14ac:dyDescent="0.25">
      <c r="A68" t="s">
        <v>28</v>
      </c>
      <c r="B68" t="s">
        <v>38</v>
      </c>
      <c r="C68">
        <v>14</v>
      </c>
      <c r="D68" s="29">
        <v>29.4</v>
      </c>
      <c r="E68" s="29">
        <v>29.3</v>
      </c>
      <c r="F68" s="29">
        <f t="shared" si="4"/>
        <v>0.29299999999999998</v>
      </c>
      <c r="G68" s="29">
        <f>(1-Pulp!$C$5)*F68</f>
        <v>0.288605</v>
      </c>
      <c r="H68" s="29">
        <f>G68/Pulp!$C$10</f>
        <v>0.32067222222222219</v>
      </c>
      <c r="I68" s="29">
        <f>IF(B68="Rv",VLOOKUP(A68,Pulp!$H$3:$L$10,5,0),H68)</f>
        <v>0.33882030000000002</v>
      </c>
      <c r="J68" s="29">
        <f t="shared" ref="J68:J114" si="5">I68/H68</f>
        <v>1.0565938566552902</v>
      </c>
      <c r="K68" s="29">
        <f>VLOOKUP(A68,Pulp!$H$3:$L$10,2,0)</f>
        <v>0.63700000000000001</v>
      </c>
      <c r="L68" s="29">
        <f t="shared" ref="L68:L114" si="6">H68/K68</f>
        <v>0.50341008198151049</v>
      </c>
    </row>
    <row r="69" spans="1:12" x14ac:dyDescent="0.25">
      <c r="A69" t="s">
        <v>28</v>
      </c>
      <c r="B69" t="s">
        <v>37</v>
      </c>
      <c r="C69">
        <v>15</v>
      </c>
      <c r="D69" s="29">
        <v>45.7</v>
      </c>
      <c r="E69" s="29">
        <v>44.6</v>
      </c>
      <c r="F69" s="29">
        <f t="shared" si="4"/>
        <v>0.44600000000000001</v>
      </c>
      <c r="G69" s="29">
        <f>(1-Pulp!$C$5)*F69</f>
        <v>0.43930999999999998</v>
      </c>
      <c r="H69" s="29">
        <f>G69/Pulp!$C$10</f>
        <v>0.48812222222222218</v>
      </c>
      <c r="I69" s="29">
        <f>IF(B69="Rv",VLOOKUP(A69,Pulp!$H$3:$L$10,5,0),H69)</f>
        <v>0.48812222222222218</v>
      </c>
      <c r="J69" s="29">
        <f t="shared" si="5"/>
        <v>1</v>
      </c>
      <c r="K69" s="29">
        <f>VLOOKUP(A69,Pulp!$H$3:$L$10,2,0)</f>
        <v>0.63700000000000001</v>
      </c>
      <c r="L69" s="29">
        <f t="shared" si="6"/>
        <v>0.76628292342578053</v>
      </c>
    </row>
    <row r="70" spans="1:12" x14ac:dyDescent="0.25">
      <c r="A70" t="s">
        <v>28</v>
      </c>
      <c r="B70" t="s">
        <v>38</v>
      </c>
      <c r="C70">
        <v>15</v>
      </c>
      <c r="D70" s="29">
        <v>29.1</v>
      </c>
      <c r="E70" s="29">
        <v>28.4</v>
      </c>
      <c r="F70" s="29">
        <f t="shared" si="4"/>
        <v>0.28399999999999997</v>
      </c>
      <c r="G70" s="29">
        <f>(1-Pulp!$C$5)*F70</f>
        <v>0.27973999999999999</v>
      </c>
      <c r="H70" s="29">
        <f>G70/Pulp!$C$10</f>
        <v>0.31082222222222222</v>
      </c>
      <c r="I70" s="29">
        <f>IF(B70="Rv",VLOOKUP(A70,Pulp!$H$3:$L$10,5,0),H70)</f>
        <v>0.33882030000000002</v>
      </c>
      <c r="J70" s="29">
        <f t="shared" si="5"/>
        <v>1.0900774647887324</v>
      </c>
      <c r="K70" s="29">
        <f>VLOOKUP(A70,Pulp!$H$3:$L$10,2,0)</f>
        <v>0.63700000000000001</v>
      </c>
      <c r="L70" s="29">
        <f t="shared" si="6"/>
        <v>0.48794697366125939</v>
      </c>
    </row>
    <row r="71" spans="1:12" x14ac:dyDescent="0.25">
      <c r="A71" t="s">
        <v>28</v>
      </c>
      <c r="B71" t="s">
        <v>37</v>
      </c>
      <c r="C71">
        <v>16</v>
      </c>
      <c r="D71" s="29">
        <v>43.3</v>
      </c>
      <c r="E71" s="29">
        <v>42.9</v>
      </c>
      <c r="F71" s="29">
        <f t="shared" si="4"/>
        <v>0.42899999999999999</v>
      </c>
      <c r="G71" s="29">
        <f>(1-Pulp!$C$5)*F71</f>
        <v>0.42256499999999997</v>
      </c>
      <c r="H71" s="29">
        <f>G71/Pulp!$C$10</f>
        <v>0.46951666666666664</v>
      </c>
      <c r="I71" s="29">
        <f>IF(B71="Rv",VLOOKUP(A71,Pulp!$H$3:$L$10,5,0),H71)</f>
        <v>0.46951666666666664</v>
      </c>
      <c r="J71" s="29">
        <f t="shared" si="5"/>
        <v>1</v>
      </c>
      <c r="K71" s="29">
        <f>VLOOKUP(A71,Pulp!$H$3:$L$10,2,0)</f>
        <v>0.63700000000000001</v>
      </c>
      <c r="L71" s="29">
        <f t="shared" si="6"/>
        <v>0.73707482993197271</v>
      </c>
    </row>
    <row r="72" spans="1:12" x14ac:dyDescent="0.25">
      <c r="A72" t="s">
        <v>28</v>
      </c>
      <c r="B72" t="s">
        <v>38</v>
      </c>
      <c r="C72">
        <v>16</v>
      </c>
      <c r="D72" s="29">
        <v>27.6</v>
      </c>
      <c r="E72" s="29">
        <v>27.3</v>
      </c>
      <c r="F72" s="29">
        <f t="shared" si="4"/>
        <v>0.27300000000000002</v>
      </c>
      <c r="G72" s="29">
        <f>(1-Pulp!$C$5)*F72</f>
        <v>0.26890500000000001</v>
      </c>
      <c r="H72" s="29">
        <f>G72/Pulp!$C$10</f>
        <v>0.29878333333333335</v>
      </c>
      <c r="I72" s="29">
        <f>IF(B72="Rv",VLOOKUP(A72,Pulp!$H$3:$L$10,5,0),H72)</f>
        <v>0.33882030000000002</v>
      </c>
      <c r="J72" s="29">
        <f t="shared" si="5"/>
        <v>1.1340000000000001</v>
      </c>
      <c r="K72" s="29">
        <f>VLOOKUP(A72,Pulp!$H$3:$L$10,2,0)</f>
        <v>0.63700000000000001</v>
      </c>
      <c r="L72" s="29">
        <f t="shared" si="6"/>
        <v>0.46904761904761905</v>
      </c>
    </row>
    <row r="73" spans="1:12" x14ac:dyDescent="0.25">
      <c r="A73" t="s">
        <v>39</v>
      </c>
      <c r="B73" t="s">
        <v>37</v>
      </c>
      <c r="C73">
        <v>10</v>
      </c>
      <c r="D73" s="29">
        <v>60.1</v>
      </c>
      <c r="E73" s="29">
        <v>31.6</v>
      </c>
      <c r="F73" s="29">
        <f t="shared" si="4"/>
        <v>0.316</v>
      </c>
      <c r="G73" s="29">
        <f>(1-Pulp!$C$5)*F73</f>
        <v>0.31125999999999998</v>
      </c>
      <c r="H73" s="29">
        <f>G73/Pulp!$C$10</f>
        <v>0.3458444444444444</v>
      </c>
      <c r="I73" s="29">
        <f>IF(B73="Rv",VLOOKUP(A73,Pulp!$H$3:$L$10,5,0),H73)</f>
        <v>0.3458444444444444</v>
      </c>
      <c r="J73" s="29">
        <f t="shared" si="5"/>
        <v>1</v>
      </c>
      <c r="K73" s="29">
        <f>VLOOKUP(A73,Pulp!$H$3:$L$10,2,0)</f>
        <v>0.64300000000000002</v>
      </c>
      <c r="L73" s="29">
        <f t="shared" si="6"/>
        <v>0.5378607223086227</v>
      </c>
    </row>
    <row r="74" spans="1:12" x14ac:dyDescent="0.25">
      <c r="A74" t="s">
        <v>39</v>
      </c>
      <c r="B74" t="s">
        <v>38</v>
      </c>
      <c r="C74">
        <v>10</v>
      </c>
      <c r="D74" s="29">
        <v>38.6</v>
      </c>
      <c r="E74" s="29">
        <v>20.3</v>
      </c>
      <c r="F74" s="29">
        <f t="shared" si="4"/>
        <v>0.20300000000000001</v>
      </c>
      <c r="G74" s="29">
        <f>(1-Pulp!$C$5)*F74</f>
        <v>0.19995500000000002</v>
      </c>
      <c r="H74" s="29">
        <f>G74/Pulp!$C$10</f>
        <v>0.22217222222222224</v>
      </c>
      <c r="I74" s="29">
        <f>IF(B74="Rv",VLOOKUP(A74,Pulp!$H$3:$L$10,5,0),H74)</f>
        <v>0.34201170000000003</v>
      </c>
      <c r="J74" s="29">
        <f t="shared" si="5"/>
        <v>1.5393990147783252</v>
      </c>
      <c r="K74" s="29">
        <f>VLOOKUP(A74,Pulp!$H$3:$L$10,2,0)</f>
        <v>0.64300000000000002</v>
      </c>
      <c r="L74" s="29">
        <f t="shared" si="6"/>
        <v>0.34552445135648868</v>
      </c>
    </row>
    <row r="75" spans="1:12" x14ac:dyDescent="0.25">
      <c r="A75" t="s">
        <v>39</v>
      </c>
      <c r="B75" t="s">
        <v>37</v>
      </c>
      <c r="C75">
        <v>11</v>
      </c>
      <c r="D75" s="29">
        <v>51.9</v>
      </c>
      <c r="E75" s="29">
        <v>38.5</v>
      </c>
      <c r="F75" s="29">
        <f t="shared" si="4"/>
        <v>0.38500000000000001</v>
      </c>
      <c r="G75" s="29">
        <f>(1-Pulp!$C$5)*F75</f>
        <v>0.37922499999999998</v>
      </c>
      <c r="H75" s="29">
        <f>G75/Pulp!$C$10</f>
        <v>0.42136111111111108</v>
      </c>
      <c r="I75" s="29">
        <f>IF(B75="Rv",VLOOKUP(A75,Pulp!$H$3:$L$10,5,0),H75)</f>
        <v>0.42136111111111108</v>
      </c>
      <c r="J75" s="29">
        <f t="shared" si="5"/>
        <v>1</v>
      </c>
      <c r="K75" s="29">
        <f>VLOOKUP(A75,Pulp!$H$3:$L$10,2,0)</f>
        <v>0.64300000000000002</v>
      </c>
      <c r="L75" s="29">
        <f t="shared" si="6"/>
        <v>0.65530499395196118</v>
      </c>
    </row>
    <row r="76" spans="1:12" x14ac:dyDescent="0.25">
      <c r="A76" t="s">
        <v>39</v>
      </c>
      <c r="B76" t="s">
        <v>38</v>
      </c>
      <c r="C76">
        <v>11</v>
      </c>
      <c r="D76" s="29">
        <v>33.4</v>
      </c>
      <c r="E76" s="29">
        <v>24.8</v>
      </c>
      <c r="F76" s="29">
        <f t="shared" si="4"/>
        <v>0.248</v>
      </c>
      <c r="G76" s="29">
        <f>(1-Pulp!$C$5)*F76</f>
        <v>0.24428</v>
      </c>
      <c r="H76" s="29">
        <f>G76/Pulp!$C$10</f>
        <v>0.27142222222222223</v>
      </c>
      <c r="I76" s="29">
        <f>IF(B76="Rv",VLOOKUP(A76,Pulp!$H$3:$L$10,5,0),H76)</f>
        <v>0.34201170000000003</v>
      </c>
      <c r="J76" s="29">
        <f t="shared" si="5"/>
        <v>1.2600725806451614</v>
      </c>
      <c r="K76" s="29">
        <f>VLOOKUP(A76,Pulp!$H$3:$L$10,2,0)</f>
        <v>0.64300000000000002</v>
      </c>
      <c r="L76" s="29">
        <f t="shared" si="6"/>
        <v>0.42211854155866596</v>
      </c>
    </row>
    <row r="77" spans="1:12" x14ac:dyDescent="0.25">
      <c r="A77" t="s">
        <v>39</v>
      </c>
      <c r="B77" t="s">
        <v>37</v>
      </c>
      <c r="C77">
        <v>12</v>
      </c>
      <c r="D77" s="29">
        <v>49.6</v>
      </c>
      <c r="E77" s="29">
        <v>45</v>
      </c>
      <c r="F77" s="29">
        <f t="shared" si="4"/>
        <v>0.45</v>
      </c>
      <c r="G77" s="29">
        <f>(1-Pulp!$C$5)*F77</f>
        <v>0.44324999999999998</v>
      </c>
      <c r="H77" s="29">
        <f>G77/Pulp!$C$10</f>
        <v>0.49249999999999994</v>
      </c>
      <c r="I77" s="29">
        <f>IF(B77="Rv",VLOOKUP(A77,Pulp!$H$3:$L$10,5,0),H77)</f>
        <v>0.49249999999999994</v>
      </c>
      <c r="J77" s="29">
        <f t="shared" si="5"/>
        <v>1</v>
      </c>
      <c r="K77" s="29">
        <f>VLOOKUP(A77,Pulp!$H$3:$L$10,2,0)</f>
        <v>0.64300000000000002</v>
      </c>
      <c r="L77" s="29">
        <f t="shared" si="6"/>
        <v>0.76594090202177278</v>
      </c>
    </row>
    <row r="78" spans="1:12" x14ac:dyDescent="0.25">
      <c r="A78" t="s">
        <v>39</v>
      </c>
      <c r="B78" t="s">
        <v>38</v>
      </c>
      <c r="C78">
        <v>12</v>
      </c>
      <c r="D78" s="29">
        <v>31.9</v>
      </c>
      <c r="E78" s="29">
        <v>28.9</v>
      </c>
      <c r="F78" s="29">
        <f t="shared" si="4"/>
        <v>0.28899999999999998</v>
      </c>
      <c r="G78" s="29">
        <f>(1-Pulp!$C$5)*F78</f>
        <v>0.284665</v>
      </c>
      <c r="H78" s="29">
        <f>G78/Pulp!$C$10</f>
        <v>0.31629444444444443</v>
      </c>
      <c r="I78" s="29">
        <f>IF(B78="Rv",VLOOKUP(A78,Pulp!$H$3:$L$10,5,0),H78)</f>
        <v>0.34201170000000003</v>
      </c>
      <c r="J78" s="29">
        <f t="shared" si="5"/>
        <v>1.0813079584775087</v>
      </c>
      <c r="K78" s="29">
        <f>VLOOKUP(A78,Pulp!$H$3:$L$10,2,0)</f>
        <v>0.64300000000000002</v>
      </c>
      <c r="L78" s="29">
        <f t="shared" si="6"/>
        <v>0.49190426818731636</v>
      </c>
    </row>
    <row r="79" spans="1:12" x14ac:dyDescent="0.25">
      <c r="A79" t="s">
        <v>39</v>
      </c>
      <c r="B79" t="s">
        <v>37</v>
      </c>
      <c r="C79">
        <v>13</v>
      </c>
      <c r="D79" s="29">
        <v>46.3</v>
      </c>
      <c r="E79" s="29">
        <v>44.5</v>
      </c>
      <c r="F79" s="29">
        <f t="shared" si="4"/>
        <v>0.44500000000000001</v>
      </c>
      <c r="G79" s="29">
        <f>(1-Pulp!$C$5)*F79</f>
        <v>0.43832500000000002</v>
      </c>
      <c r="H79" s="29">
        <f>G79/Pulp!$C$10</f>
        <v>0.48702777777777778</v>
      </c>
      <c r="I79" s="29">
        <f>IF(B79="Rv",VLOOKUP(A79,Pulp!$H$3:$L$10,5,0),H79)</f>
        <v>0.48702777777777778</v>
      </c>
      <c r="J79" s="29">
        <f t="shared" si="5"/>
        <v>1</v>
      </c>
      <c r="K79" s="29">
        <f>VLOOKUP(A79,Pulp!$H$3:$L$10,2,0)</f>
        <v>0.64300000000000002</v>
      </c>
      <c r="L79" s="29">
        <f t="shared" si="6"/>
        <v>0.75743044755486433</v>
      </c>
    </row>
    <row r="80" spans="1:12" x14ac:dyDescent="0.25">
      <c r="A80" t="s">
        <v>39</v>
      </c>
      <c r="B80" t="s">
        <v>38</v>
      </c>
      <c r="C80">
        <v>13</v>
      </c>
      <c r="D80" s="29">
        <v>29.8</v>
      </c>
      <c r="E80" s="29">
        <v>28.6</v>
      </c>
      <c r="F80" s="29">
        <f t="shared" si="4"/>
        <v>0.28600000000000003</v>
      </c>
      <c r="G80" s="29">
        <f>(1-Pulp!$C$5)*F80</f>
        <v>0.28171000000000002</v>
      </c>
      <c r="H80" s="29">
        <f>G80/Pulp!$C$10</f>
        <v>0.31301111111111113</v>
      </c>
      <c r="I80" s="29">
        <f>IF(B80="Rv",VLOOKUP(A80,Pulp!$H$3:$L$10,5,0),H80)</f>
        <v>0.34201170000000003</v>
      </c>
      <c r="J80" s="29">
        <f t="shared" si="5"/>
        <v>1.0926503496503497</v>
      </c>
      <c r="K80" s="29">
        <f>VLOOKUP(A80,Pulp!$H$3:$L$10,2,0)</f>
        <v>0.64300000000000002</v>
      </c>
      <c r="L80" s="29">
        <f t="shared" si="6"/>
        <v>0.48679799550717129</v>
      </c>
    </row>
    <row r="81" spans="1:12" x14ac:dyDescent="0.25">
      <c r="A81" t="s">
        <v>39</v>
      </c>
      <c r="B81" t="s">
        <v>37</v>
      </c>
      <c r="C81">
        <v>14</v>
      </c>
      <c r="D81" s="29">
        <v>44.7</v>
      </c>
      <c r="E81" s="29">
        <v>44.3</v>
      </c>
      <c r="F81" s="29">
        <f t="shared" si="4"/>
        <v>0.44299999999999995</v>
      </c>
      <c r="G81" s="29">
        <f>(1-Pulp!$C$5)*F81</f>
        <v>0.43635499999999994</v>
      </c>
      <c r="H81" s="29">
        <f>G81/Pulp!$C$10</f>
        <v>0.48483888888888882</v>
      </c>
      <c r="I81" s="29">
        <f>IF(B81="Rv",VLOOKUP(A81,Pulp!$H$3:$L$10,5,0),H81)</f>
        <v>0.48483888888888882</v>
      </c>
      <c r="J81" s="29">
        <f t="shared" si="5"/>
        <v>1</v>
      </c>
      <c r="K81" s="29">
        <f>VLOOKUP(A81,Pulp!$H$3:$L$10,2,0)</f>
        <v>0.64300000000000002</v>
      </c>
      <c r="L81" s="29">
        <f t="shared" si="6"/>
        <v>0.75402626576810083</v>
      </c>
    </row>
    <row r="82" spans="1:12" x14ac:dyDescent="0.25">
      <c r="A82" t="s">
        <v>39</v>
      </c>
      <c r="B82" t="s">
        <v>38</v>
      </c>
      <c r="C82">
        <v>14</v>
      </c>
      <c r="D82" s="29">
        <v>28.7</v>
      </c>
      <c r="E82" s="29">
        <v>28.5</v>
      </c>
      <c r="F82" s="29">
        <f t="shared" si="4"/>
        <v>0.28499999999999998</v>
      </c>
      <c r="G82" s="29">
        <f>(1-Pulp!$C$5)*F82</f>
        <v>0.28072499999999995</v>
      </c>
      <c r="H82" s="29">
        <f>G82/Pulp!$C$10</f>
        <v>0.31191666666666662</v>
      </c>
      <c r="I82" s="29">
        <f>IF(B82="Rv",VLOOKUP(A82,Pulp!$H$3:$L$10,5,0),H82)</f>
        <v>0.34201170000000003</v>
      </c>
      <c r="J82" s="29">
        <f t="shared" si="5"/>
        <v>1.0964842105263159</v>
      </c>
      <c r="K82" s="29">
        <f>VLOOKUP(A82,Pulp!$H$3:$L$10,2,0)</f>
        <v>0.64300000000000002</v>
      </c>
      <c r="L82" s="29">
        <f t="shared" si="6"/>
        <v>0.48509590461378943</v>
      </c>
    </row>
    <row r="83" spans="1:12" x14ac:dyDescent="0.25">
      <c r="A83" t="s">
        <v>39</v>
      </c>
      <c r="B83" t="s">
        <v>37</v>
      </c>
      <c r="C83">
        <v>15</v>
      </c>
      <c r="D83" s="29">
        <v>46</v>
      </c>
      <c r="E83" s="29">
        <v>44.2</v>
      </c>
      <c r="F83" s="29">
        <f t="shared" si="4"/>
        <v>0.442</v>
      </c>
      <c r="G83" s="29">
        <f>(1-Pulp!$C$5)*F83</f>
        <v>0.43536999999999998</v>
      </c>
      <c r="H83" s="29">
        <f>G83/Pulp!$C$10</f>
        <v>0.48374444444444442</v>
      </c>
      <c r="I83" s="29">
        <f>IF(B83="Rv",VLOOKUP(A83,Pulp!$H$3:$L$10,5,0),H83)</f>
        <v>0.48374444444444442</v>
      </c>
      <c r="J83" s="29">
        <f t="shared" si="5"/>
        <v>1</v>
      </c>
      <c r="K83" s="29">
        <f>VLOOKUP(A83,Pulp!$H$3:$L$10,2,0)</f>
        <v>0.64300000000000002</v>
      </c>
      <c r="L83" s="29">
        <f t="shared" si="6"/>
        <v>0.75232417487471914</v>
      </c>
    </row>
    <row r="84" spans="1:12" x14ac:dyDescent="0.25">
      <c r="A84" t="s">
        <v>39</v>
      </c>
      <c r="B84" t="s">
        <v>38</v>
      </c>
      <c r="C84">
        <v>15</v>
      </c>
      <c r="D84" s="29">
        <v>29.6</v>
      </c>
      <c r="E84" s="29">
        <v>28.4</v>
      </c>
      <c r="F84" s="29">
        <f t="shared" si="4"/>
        <v>0.28399999999999997</v>
      </c>
      <c r="G84" s="29">
        <f>(1-Pulp!$C$5)*F84</f>
        <v>0.27973999999999999</v>
      </c>
      <c r="H84" s="29">
        <f>G84/Pulp!$C$10</f>
        <v>0.31082222222222222</v>
      </c>
      <c r="I84" s="29">
        <f>IF(B84="Rv",VLOOKUP(A84,Pulp!$H$3:$L$10,5,0),H84)</f>
        <v>0.34201170000000003</v>
      </c>
      <c r="J84" s="29">
        <f t="shared" si="5"/>
        <v>1.1003450704225353</v>
      </c>
      <c r="K84" s="29">
        <f>VLOOKUP(A84,Pulp!$H$3:$L$10,2,0)</f>
        <v>0.64300000000000002</v>
      </c>
      <c r="L84" s="29">
        <f t="shared" si="6"/>
        <v>0.48339381372040779</v>
      </c>
    </row>
    <row r="85" spans="1:12" x14ac:dyDescent="0.25">
      <c r="A85" t="s">
        <v>39</v>
      </c>
      <c r="B85" t="s">
        <v>37</v>
      </c>
      <c r="C85">
        <v>16</v>
      </c>
      <c r="D85" s="29">
        <v>45.2</v>
      </c>
      <c r="E85" s="29">
        <v>44.8</v>
      </c>
      <c r="F85" s="29">
        <f t="shared" si="4"/>
        <v>0.44799999999999995</v>
      </c>
      <c r="G85" s="29">
        <f>(1-Pulp!$C$5)*F85</f>
        <v>0.44127999999999995</v>
      </c>
      <c r="H85" s="29">
        <f>G85/Pulp!$C$10</f>
        <v>0.49031111111111103</v>
      </c>
      <c r="I85" s="29">
        <f>IF(B85="Rv",VLOOKUP(A85,Pulp!$H$3:$L$10,5,0),H85)</f>
        <v>0.49031111111111103</v>
      </c>
      <c r="J85" s="29">
        <f t="shared" si="5"/>
        <v>1</v>
      </c>
      <c r="K85" s="29">
        <f>VLOOKUP(A85,Pulp!$H$3:$L$10,2,0)</f>
        <v>0.64300000000000002</v>
      </c>
      <c r="L85" s="29">
        <f t="shared" si="6"/>
        <v>0.7625367202350094</v>
      </c>
    </row>
    <row r="86" spans="1:12" x14ac:dyDescent="0.25">
      <c r="A86" t="s">
        <v>39</v>
      </c>
      <c r="B86" t="s">
        <v>38</v>
      </c>
      <c r="C86">
        <v>16</v>
      </c>
      <c r="D86" s="29">
        <v>29.1</v>
      </c>
      <c r="E86" s="29">
        <v>28.8</v>
      </c>
      <c r="F86" s="29">
        <f t="shared" si="4"/>
        <v>0.28800000000000003</v>
      </c>
      <c r="G86" s="29">
        <f>(1-Pulp!$C$5)*F86</f>
        <v>0.28368000000000004</v>
      </c>
      <c r="H86" s="29">
        <f>G86/Pulp!$C$10</f>
        <v>0.31520000000000004</v>
      </c>
      <c r="I86" s="29">
        <f>IF(B86="Rv",VLOOKUP(A86,Pulp!$H$3:$L$10,5,0),H86)</f>
        <v>0.34201170000000003</v>
      </c>
      <c r="J86" s="29">
        <f t="shared" si="5"/>
        <v>1.0850625</v>
      </c>
      <c r="K86" s="29">
        <f>VLOOKUP(A86,Pulp!$H$3:$L$10,2,0)</f>
        <v>0.64300000000000002</v>
      </c>
      <c r="L86" s="29">
        <f t="shared" si="6"/>
        <v>0.49020217729393473</v>
      </c>
    </row>
    <row r="87" spans="1:12" x14ac:dyDescent="0.25">
      <c r="A87" t="s">
        <v>24</v>
      </c>
      <c r="B87" t="s">
        <v>37</v>
      </c>
      <c r="C87">
        <v>10</v>
      </c>
      <c r="D87" s="29">
        <v>55.8</v>
      </c>
      <c r="E87" s="29">
        <v>32.6</v>
      </c>
      <c r="F87" s="29">
        <f t="shared" si="4"/>
        <v>0.32600000000000001</v>
      </c>
      <c r="G87" s="29">
        <f>(1-Pulp!$C$5)*F87</f>
        <v>0.32111000000000001</v>
      </c>
      <c r="H87" s="29">
        <f>G87/Pulp!$C$10</f>
        <v>0.35678888888888888</v>
      </c>
      <c r="I87" s="29">
        <f>IF(B87="Rv",VLOOKUP(A87,Pulp!$H$3:$L$10,5,0),H87)</f>
        <v>0.35678888888888888</v>
      </c>
      <c r="J87" s="29">
        <f t="shared" si="5"/>
        <v>1</v>
      </c>
      <c r="K87" s="29">
        <f>VLOOKUP(A87,Pulp!$H$3:$L$10,2,0)</f>
        <v>0.64700000000000002</v>
      </c>
      <c r="L87" s="29">
        <f t="shared" si="6"/>
        <v>0.55145114202301215</v>
      </c>
    </row>
    <row r="88" spans="1:12" x14ac:dyDescent="0.25">
      <c r="A88" t="s">
        <v>24</v>
      </c>
      <c r="B88" t="s">
        <v>38</v>
      </c>
      <c r="C88">
        <v>10</v>
      </c>
      <c r="D88" s="29">
        <v>36.1</v>
      </c>
      <c r="E88" s="29">
        <v>21.2</v>
      </c>
      <c r="F88" s="29">
        <f t="shared" si="4"/>
        <v>0.21199999999999999</v>
      </c>
      <c r="G88" s="29">
        <f>(1-Pulp!$C$5)*F88</f>
        <v>0.20881999999999998</v>
      </c>
      <c r="H88" s="29">
        <f>G88/Pulp!$C$10</f>
        <v>0.23202222222222219</v>
      </c>
      <c r="I88" s="29">
        <f>IF(B88="Rv",VLOOKUP(A88,Pulp!$H$3:$L$10,5,0),H88)</f>
        <v>0.34413930000000004</v>
      </c>
      <c r="J88" s="29">
        <f t="shared" si="5"/>
        <v>1.4832169811320759</v>
      </c>
      <c r="K88" s="29">
        <f>VLOOKUP(A88,Pulp!$H$3:$L$10,2,0)</f>
        <v>0.64700000000000002</v>
      </c>
      <c r="L88" s="29">
        <f t="shared" si="6"/>
        <v>0.35861239910698944</v>
      </c>
    </row>
    <row r="89" spans="1:12" x14ac:dyDescent="0.25">
      <c r="A89" t="s">
        <v>24</v>
      </c>
      <c r="B89" t="s">
        <v>37</v>
      </c>
      <c r="C89">
        <v>11</v>
      </c>
      <c r="D89" s="29">
        <v>53.1</v>
      </c>
      <c r="E89" s="29">
        <v>35.1</v>
      </c>
      <c r="F89" s="29">
        <f t="shared" si="4"/>
        <v>0.35100000000000003</v>
      </c>
      <c r="G89" s="29">
        <f>(1-Pulp!$C$5)*F89</f>
        <v>0.34573500000000001</v>
      </c>
      <c r="H89" s="29">
        <f>G89/Pulp!$C$10</f>
        <v>0.38414999999999999</v>
      </c>
      <c r="I89" s="29">
        <f>IF(B89="Rv",VLOOKUP(A89,Pulp!$H$3:$L$10,5,0),H89)</f>
        <v>0.38414999999999999</v>
      </c>
      <c r="J89" s="29">
        <f t="shared" si="5"/>
        <v>1</v>
      </c>
      <c r="K89" s="29">
        <f>VLOOKUP(A89,Pulp!$H$3:$L$10,2,0)</f>
        <v>0.64700000000000002</v>
      </c>
      <c r="L89" s="29">
        <f t="shared" si="6"/>
        <v>0.59374034003091192</v>
      </c>
    </row>
    <row r="90" spans="1:12" x14ac:dyDescent="0.25">
      <c r="A90" t="s">
        <v>24</v>
      </c>
      <c r="B90" t="s">
        <v>38</v>
      </c>
      <c r="C90">
        <v>11</v>
      </c>
      <c r="D90" s="29">
        <v>34.4</v>
      </c>
      <c r="E90" s="29">
        <v>22.7</v>
      </c>
      <c r="F90" s="29">
        <f t="shared" si="4"/>
        <v>0.22699999999999998</v>
      </c>
      <c r="G90" s="29">
        <f>(1-Pulp!$C$5)*F90</f>
        <v>0.22359499999999999</v>
      </c>
      <c r="H90" s="29">
        <f>G90/Pulp!$C$10</f>
        <v>0.24843888888888888</v>
      </c>
      <c r="I90" s="29">
        <f>IF(B90="Rv",VLOOKUP(A90,Pulp!$H$3:$L$10,5,0),H90)</f>
        <v>0.34413930000000004</v>
      </c>
      <c r="J90" s="29">
        <f t="shared" si="5"/>
        <v>1.38520704845815</v>
      </c>
      <c r="K90" s="29">
        <f>VLOOKUP(A90,Pulp!$H$3:$L$10,2,0)</f>
        <v>0.64700000000000002</v>
      </c>
      <c r="L90" s="29">
        <f t="shared" si="6"/>
        <v>0.38398591791172931</v>
      </c>
    </row>
    <row r="91" spans="1:12" x14ac:dyDescent="0.25">
      <c r="A91" t="s">
        <v>24</v>
      </c>
      <c r="B91" t="s">
        <v>37</v>
      </c>
      <c r="C91">
        <v>12</v>
      </c>
      <c r="D91" s="29">
        <v>48</v>
      </c>
      <c r="E91" s="29">
        <v>43.8</v>
      </c>
      <c r="F91" s="29">
        <f t="shared" si="4"/>
        <v>0.43799999999999994</v>
      </c>
      <c r="G91" s="29">
        <f>(1-Pulp!$C$5)*F91</f>
        <v>0.43142999999999992</v>
      </c>
      <c r="H91" s="29">
        <f>G91/Pulp!$C$10</f>
        <v>0.47936666666666655</v>
      </c>
      <c r="I91" s="29">
        <f>IF(B91="Rv",VLOOKUP(A91,Pulp!$H$3:$L$10,5,0),H91)</f>
        <v>0.47936666666666655</v>
      </c>
      <c r="J91" s="29">
        <f t="shared" si="5"/>
        <v>1</v>
      </c>
      <c r="K91" s="29">
        <f>VLOOKUP(A91,Pulp!$H$3:$L$10,2,0)</f>
        <v>0.64700000000000002</v>
      </c>
      <c r="L91" s="29">
        <f t="shared" si="6"/>
        <v>0.74090674909840271</v>
      </c>
    </row>
    <row r="92" spans="1:12" x14ac:dyDescent="0.25">
      <c r="A92" t="s">
        <v>24</v>
      </c>
      <c r="B92" t="s">
        <v>38</v>
      </c>
      <c r="C92">
        <v>12</v>
      </c>
      <c r="D92" s="29">
        <v>31</v>
      </c>
      <c r="E92" s="29">
        <v>28.3</v>
      </c>
      <c r="F92" s="29">
        <f t="shared" si="4"/>
        <v>0.28300000000000003</v>
      </c>
      <c r="G92" s="29">
        <f>(1-Pulp!$C$5)*F92</f>
        <v>0.27875500000000003</v>
      </c>
      <c r="H92" s="29">
        <f>G92/Pulp!$C$10</f>
        <v>0.30972777777777782</v>
      </c>
      <c r="I92" s="29">
        <f>IF(B92="Rv",VLOOKUP(A92,Pulp!$H$3:$L$10,5,0),H92)</f>
        <v>0.34413930000000004</v>
      </c>
      <c r="J92" s="29">
        <f t="shared" si="5"/>
        <v>1.1111024734982331</v>
      </c>
      <c r="K92" s="29">
        <f>VLOOKUP(A92,Pulp!$H$3:$L$10,2,0)</f>
        <v>0.64700000000000002</v>
      </c>
      <c r="L92" s="29">
        <f t="shared" si="6"/>
        <v>0.47871372144942476</v>
      </c>
    </row>
    <row r="93" spans="1:12" x14ac:dyDescent="0.25">
      <c r="A93" t="s">
        <v>24</v>
      </c>
      <c r="B93" t="s">
        <v>37</v>
      </c>
      <c r="C93">
        <v>13</v>
      </c>
      <c r="D93" s="29">
        <v>48</v>
      </c>
      <c r="E93" s="29">
        <v>45.2</v>
      </c>
      <c r="F93" s="29">
        <f t="shared" si="4"/>
        <v>0.45200000000000001</v>
      </c>
      <c r="G93" s="29">
        <f>(1-Pulp!$C$5)*F93</f>
        <v>0.44522</v>
      </c>
      <c r="H93" s="29">
        <f>G93/Pulp!$C$10</f>
        <v>0.4946888888888889</v>
      </c>
      <c r="I93" s="29">
        <f>IF(B93="Rv",VLOOKUP(A93,Pulp!$H$3:$L$10,5,0),H93)</f>
        <v>0.4946888888888889</v>
      </c>
      <c r="J93" s="29">
        <f t="shared" si="5"/>
        <v>1</v>
      </c>
      <c r="K93" s="29">
        <f>VLOOKUP(A93,Pulp!$H$3:$L$10,2,0)</f>
        <v>0.64700000000000002</v>
      </c>
      <c r="L93" s="29">
        <f t="shared" si="6"/>
        <v>0.76458869998282675</v>
      </c>
    </row>
    <row r="94" spans="1:12" x14ac:dyDescent="0.25">
      <c r="A94" t="s">
        <v>24</v>
      </c>
      <c r="B94" t="s">
        <v>38</v>
      </c>
      <c r="C94">
        <v>13</v>
      </c>
      <c r="D94" s="29">
        <v>31</v>
      </c>
      <c r="E94" s="29">
        <v>29.2</v>
      </c>
      <c r="F94" s="29">
        <f t="shared" si="4"/>
        <v>0.29199999999999998</v>
      </c>
      <c r="G94" s="29">
        <f>(1-Pulp!$C$5)*F94</f>
        <v>0.28761999999999999</v>
      </c>
      <c r="H94" s="29">
        <f>G94/Pulp!$C$10</f>
        <v>0.31957777777777774</v>
      </c>
      <c r="I94" s="29">
        <f>IF(B94="Rv",VLOOKUP(A94,Pulp!$H$3:$L$10,5,0),H94)</f>
        <v>0.34413930000000004</v>
      </c>
      <c r="J94" s="29">
        <f t="shared" si="5"/>
        <v>1.0768561643835619</v>
      </c>
      <c r="K94" s="29">
        <f>VLOOKUP(A94,Pulp!$H$3:$L$10,2,0)</f>
        <v>0.64700000000000002</v>
      </c>
      <c r="L94" s="29">
        <f t="shared" si="6"/>
        <v>0.49393783273226849</v>
      </c>
    </row>
    <row r="95" spans="1:12" x14ac:dyDescent="0.25">
      <c r="A95" t="s">
        <v>24</v>
      </c>
      <c r="B95" t="s">
        <v>37</v>
      </c>
      <c r="C95">
        <v>14</v>
      </c>
      <c r="D95" s="29">
        <v>45.3</v>
      </c>
      <c r="E95" s="29">
        <v>46.2</v>
      </c>
      <c r="F95" s="29">
        <f t="shared" si="4"/>
        <v>0.46200000000000002</v>
      </c>
      <c r="G95" s="29">
        <f>(1-Pulp!$C$5)*F95</f>
        <v>0.45507000000000003</v>
      </c>
      <c r="H95" s="29">
        <f>G95/Pulp!$C$10</f>
        <v>0.50563333333333338</v>
      </c>
      <c r="I95" s="29">
        <f>IF(B95="Rv",VLOOKUP(A95,Pulp!$H$3:$L$10,5,0),H95)</f>
        <v>0.50563333333333338</v>
      </c>
      <c r="J95" s="29">
        <f t="shared" si="5"/>
        <v>1</v>
      </c>
      <c r="K95" s="29">
        <f>VLOOKUP(A95,Pulp!$H$3:$L$10,2,0)</f>
        <v>0.64700000000000002</v>
      </c>
      <c r="L95" s="29">
        <f t="shared" si="6"/>
        <v>0.7815043791859867</v>
      </c>
    </row>
    <row r="96" spans="1:12" x14ac:dyDescent="0.25">
      <c r="A96" t="s">
        <v>24</v>
      </c>
      <c r="B96" t="s">
        <v>38</v>
      </c>
      <c r="C96">
        <v>14</v>
      </c>
      <c r="D96" s="29">
        <v>29.3</v>
      </c>
      <c r="E96" s="29">
        <v>29.9</v>
      </c>
      <c r="F96" s="29">
        <f t="shared" si="4"/>
        <v>0.29899999999999999</v>
      </c>
      <c r="G96" s="29">
        <f>(1-Pulp!$C$5)*F96</f>
        <v>0.29451499999999997</v>
      </c>
      <c r="H96" s="29">
        <f>G96/Pulp!$C$10</f>
        <v>0.32723888888888886</v>
      </c>
      <c r="I96" s="29">
        <f>IF(B96="Rv",VLOOKUP(A96,Pulp!$H$3:$L$10,5,0),H96)</f>
        <v>0.34413930000000004</v>
      </c>
      <c r="J96" s="29">
        <f t="shared" si="5"/>
        <v>1.0516454849498329</v>
      </c>
      <c r="K96" s="29">
        <f>VLOOKUP(A96,Pulp!$H$3:$L$10,2,0)</f>
        <v>0.64700000000000002</v>
      </c>
      <c r="L96" s="29">
        <f t="shared" si="6"/>
        <v>0.5057788081744804</v>
      </c>
    </row>
    <row r="97" spans="1:12" x14ac:dyDescent="0.25">
      <c r="A97" t="s">
        <v>24</v>
      </c>
      <c r="B97" t="s">
        <v>37</v>
      </c>
      <c r="C97">
        <v>15</v>
      </c>
      <c r="D97" s="29">
        <v>47.2</v>
      </c>
      <c r="E97" s="29">
        <v>46.2</v>
      </c>
      <c r="F97" s="29">
        <f t="shared" si="4"/>
        <v>0.46200000000000002</v>
      </c>
      <c r="G97" s="29">
        <f>(1-Pulp!$C$5)*F97</f>
        <v>0.45507000000000003</v>
      </c>
      <c r="H97" s="29">
        <f>G97/Pulp!$C$10</f>
        <v>0.50563333333333338</v>
      </c>
      <c r="I97" s="29">
        <f>IF(B97="Rv",VLOOKUP(A97,Pulp!$H$3:$L$10,5,0),H97)</f>
        <v>0.50563333333333338</v>
      </c>
      <c r="J97" s="29">
        <f t="shared" si="5"/>
        <v>1</v>
      </c>
      <c r="K97" s="29">
        <f>VLOOKUP(A97,Pulp!$H$3:$L$10,2,0)</f>
        <v>0.64700000000000002</v>
      </c>
      <c r="L97" s="29">
        <f t="shared" si="6"/>
        <v>0.7815043791859867</v>
      </c>
    </row>
    <row r="98" spans="1:12" x14ac:dyDescent="0.25">
      <c r="A98" t="s">
        <v>24</v>
      </c>
      <c r="B98" t="s">
        <v>38</v>
      </c>
      <c r="C98">
        <v>15</v>
      </c>
      <c r="D98" s="29">
        <v>30.5</v>
      </c>
      <c r="E98" s="29">
        <v>29.9</v>
      </c>
      <c r="F98" s="29">
        <f t="shared" si="4"/>
        <v>0.29899999999999999</v>
      </c>
      <c r="G98" s="29">
        <f>(1-Pulp!$C$5)*F98</f>
        <v>0.29451499999999997</v>
      </c>
      <c r="H98" s="29">
        <f>G98/Pulp!$C$10</f>
        <v>0.32723888888888886</v>
      </c>
      <c r="I98" s="29">
        <f>IF(B98="Rv",VLOOKUP(A98,Pulp!$H$3:$L$10,5,0),H98)</f>
        <v>0.34413930000000004</v>
      </c>
      <c r="J98" s="29">
        <f t="shared" si="5"/>
        <v>1.0516454849498329</v>
      </c>
      <c r="K98" s="29">
        <f>VLOOKUP(A98,Pulp!$H$3:$L$10,2,0)</f>
        <v>0.64700000000000002</v>
      </c>
      <c r="L98" s="29">
        <f t="shared" si="6"/>
        <v>0.5057788081744804</v>
      </c>
    </row>
    <row r="99" spans="1:12" x14ac:dyDescent="0.25">
      <c r="A99" t="s">
        <v>24</v>
      </c>
      <c r="B99" t="s">
        <v>37</v>
      </c>
      <c r="C99">
        <v>16</v>
      </c>
      <c r="D99" s="29">
        <v>47.1</v>
      </c>
      <c r="E99" s="29">
        <v>46.2</v>
      </c>
      <c r="F99" s="29">
        <f t="shared" ref="F99:F114" si="7">E99/100</f>
        <v>0.46200000000000002</v>
      </c>
      <c r="G99" s="29">
        <f>(1-Pulp!$C$5)*F99</f>
        <v>0.45507000000000003</v>
      </c>
      <c r="H99" s="29">
        <f>G99/Pulp!$C$10</f>
        <v>0.50563333333333338</v>
      </c>
      <c r="I99" s="29">
        <f>IF(B99="Rv",VLOOKUP(A99,Pulp!$H$3:$L$10,5,0),H99)</f>
        <v>0.50563333333333338</v>
      </c>
      <c r="J99" s="29">
        <f t="shared" si="5"/>
        <v>1</v>
      </c>
      <c r="K99" s="29">
        <f>VLOOKUP(A99,Pulp!$H$3:$L$10,2,0)</f>
        <v>0.64700000000000002</v>
      </c>
      <c r="L99" s="29">
        <f t="shared" si="6"/>
        <v>0.7815043791859867</v>
      </c>
    </row>
    <row r="100" spans="1:12" x14ac:dyDescent="0.25">
      <c r="A100" t="s">
        <v>24</v>
      </c>
      <c r="B100" t="s">
        <v>38</v>
      </c>
      <c r="C100">
        <v>16</v>
      </c>
      <c r="D100" s="29">
        <v>30.5</v>
      </c>
      <c r="E100" s="29">
        <v>29.9</v>
      </c>
      <c r="F100" s="29">
        <f t="shared" si="7"/>
        <v>0.29899999999999999</v>
      </c>
      <c r="G100" s="29">
        <f>(1-Pulp!$C$5)*F100</f>
        <v>0.29451499999999997</v>
      </c>
      <c r="H100" s="29">
        <f>G100/Pulp!$C$10</f>
        <v>0.32723888888888886</v>
      </c>
      <c r="I100" s="29">
        <f>IF(B100="Rv",VLOOKUP(A100,Pulp!$H$3:$L$10,5,0),H100)</f>
        <v>0.34413930000000004</v>
      </c>
      <c r="J100" s="29">
        <f t="shared" si="5"/>
        <v>1.0516454849498329</v>
      </c>
      <c r="K100" s="29">
        <f>VLOOKUP(A100,Pulp!$H$3:$L$10,2,0)</f>
        <v>0.64700000000000002</v>
      </c>
      <c r="L100" s="29">
        <f t="shared" si="6"/>
        <v>0.5057788081744804</v>
      </c>
    </row>
    <row r="101" spans="1:12" x14ac:dyDescent="0.25">
      <c r="A101" t="s">
        <v>29</v>
      </c>
      <c r="B101" t="s">
        <v>37</v>
      </c>
      <c r="C101">
        <v>10</v>
      </c>
      <c r="D101" s="29">
        <v>59.1</v>
      </c>
      <c r="E101" s="29">
        <v>38.4</v>
      </c>
      <c r="F101" s="29">
        <f t="shared" si="7"/>
        <v>0.38400000000000001</v>
      </c>
      <c r="G101" s="29">
        <f>(1-Pulp!$C$5)*F101</f>
        <v>0.37824000000000002</v>
      </c>
      <c r="H101" s="29">
        <f>G101/Pulp!$C$10</f>
        <v>0.42026666666666668</v>
      </c>
      <c r="I101" s="29">
        <f>IF(B101="Rv",VLOOKUP(A101,Pulp!$H$3:$L$10,5,0),H101)</f>
        <v>0.42026666666666668</v>
      </c>
      <c r="J101" s="29">
        <f t="shared" si="5"/>
        <v>1</v>
      </c>
      <c r="K101" s="29">
        <f>VLOOKUP(A101,Pulp!$H$3:$L$10,2,0)</f>
        <v>0.68</v>
      </c>
      <c r="L101" s="29">
        <f t="shared" si="6"/>
        <v>0.61803921568627451</v>
      </c>
    </row>
    <row r="102" spans="1:12" x14ac:dyDescent="0.25">
      <c r="A102" t="s">
        <v>29</v>
      </c>
      <c r="B102" t="s">
        <v>38</v>
      </c>
      <c r="C102">
        <v>10</v>
      </c>
      <c r="D102" s="29">
        <v>40.200000000000003</v>
      </c>
      <c r="E102" s="29">
        <v>26.1</v>
      </c>
      <c r="F102" s="29">
        <f t="shared" si="7"/>
        <v>0.26100000000000001</v>
      </c>
      <c r="G102" s="29">
        <f>(1-Pulp!$C$5)*F102</f>
        <v>0.25708500000000001</v>
      </c>
      <c r="H102" s="29">
        <f>G102/Pulp!$C$10</f>
        <v>0.28565000000000002</v>
      </c>
      <c r="I102" s="29">
        <f>IF(B102="Rv",VLOOKUP(A102,Pulp!$H$3:$L$10,5,0),H102)</f>
        <v>0.36169200000000007</v>
      </c>
      <c r="J102" s="29">
        <f t="shared" si="5"/>
        <v>1.2662068965517244</v>
      </c>
      <c r="K102" s="29">
        <f>VLOOKUP(A102,Pulp!$H$3:$L$10,2,0)</f>
        <v>0.68</v>
      </c>
      <c r="L102" s="29">
        <f t="shared" si="6"/>
        <v>0.42007352941176468</v>
      </c>
    </row>
    <row r="103" spans="1:12" x14ac:dyDescent="0.25">
      <c r="A103" t="s">
        <v>29</v>
      </c>
      <c r="B103" t="s">
        <v>37</v>
      </c>
      <c r="C103">
        <v>11</v>
      </c>
      <c r="D103" s="29">
        <v>53.1</v>
      </c>
      <c r="E103" s="29">
        <v>42.1</v>
      </c>
      <c r="F103" s="29">
        <f t="shared" si="7"/>
        <v>0.42100000000000004</v>
      </c>
      <c r="G103" s="29">
        <f>(1-Pulp!$C$5)*F103</f>
        <v>0.41468500000000003</v>
      </c>
      <c r="H103" s="29">
        <f>G103/Pulp!$C$10</f>
        <v>0.46076111111111112</v>
      </c>
      <c r="I103" s="29">
        <f>IF(B103="Rv",VLOOKUP(A103,Pulp!$H$3:$L$10,5,0),H103)</f>
        <v>0.46076111111111112</v>
      </c>
      <c r="J103" s="29">
        <f t="shared" si="5"/>
        <v>1</v>
      </c>
      <c r="K103" s="29">
        <f>VLOOKUP(A103,Pulp!$H$3:$L$10,2,0)</f>
        <v>0.68</v>
      </c>
      <c r="L103" s="29">
        <f t="shared" si="6"/>
        <v>0.6775898692810457</v>
      </c>
    </row>
    <row r="104" spans="1:12" x14ac:dyDescent="0.25">
      <c r="A104" t="s">
        <v>29</v>
      </c>
      <c r="B104" t="s">
        <v>38</v>
      </c>
      <c r="C104">
        <v>11</v>
      </c>
      <c r="D104" s="29">
        <v>36.1</v>
      </c>
      <c r="E104" s="29">
        <v>28.6</v>
      </c>
      <c r="F104" s="29">
        <f t="shared" si="7"/>
        <v>0.28600000000000003</v>
      </c>
      <c r="G104" s="29">
        <f>(1-Pulp!$C$5)*F104</f>
        <v>0.28171000000000002</v>
      </c>
      <c r="H104" s="29">
        <f>G104/Pulp!$C$10</f>
        <v>0.31301111111111113</v>
      </c>
      <c r="I104" s="29">
        <f>IF(B104="Rv",VLOOKUP(A104,Pulp!$H$3:$L$10,5,0),H104)</f>
        <v>0.36169200000000007</v>
      </c>
      <c r="J104" s="29">
        <f t="shared" si="5"/>
        <v>1.1555244755244756</v>
      </c>
      <c r="K104" s="29">
        <f>VLOOKUP(A104,Pulp!$H$3:$L$10,2,0)</f>
        <v>0.68</v>
      </c>
      <c r="L104" s="29">
        <f t="shared" si="6"/>
        <v>0.46031045751633987</v>
      </c>
    </row>
    <row r="105" spans="1:12" x14ac:dyDescent="0.25">
      <c r="A105" t="s">
        <v>29</v>
      </c>
      <c r="B105" t="s">
        <v>37</v>
      </c>
      <c r="C105">
        <v>12</v>
      </c>
      <c r="D105" s="29">
        <v>52.1</v>
      </c>
      <c r="E105" s="29">
        <v>47</v>
      </c>
      <c r="F105" s="29">
        <f t="shared" si="7"/>
        <v>0.47</v>
      </c>
      <c r="G105" s="29">
        <f>(1-Pulp!$C$5)*F105</f>
        <v>0.46294999999999997</v>
      </c>
      <c r="H105" s="29">
        <f>G105/Pulp!$C$10</f>
        <v>0.5143888888888889</v>
      </c>
      <c r="I105" s="29">
        <f>IF(B105="Rv",VLOOKUP(A105,Pulp!$H$3:$L$10,5,0),H105)</f>
        <v>0.5143888888888889</v>
      </c>
      <c r="J105" s="29">
        <f t="shared" si="5"/>
        <v>1</v>
      </c>
      <c r="K105" s="29">
        <f>VLOOKUP(A105,Pulp!$H$3:$L$10,2,0)</f>
        <v>0.68</v>
      </c>
      <c r="L105" s="29">
        <f t="shared" si="6"/>
        <v>0.75645424836601305</v>
      </c>
    </row>
    <row r="106" spans="1:12" x14ac:dyDescent="0.25">
      <c r="A106" t="s">
        <v>29</v>
      </c>
      <c r="B106" t="s">
        <v>38</v>
      </c>
      <c r="C106">
        <v>12</v>
      </c>
      <c r="D106" s="29">
        <v>35.4</v>
      </c>
      <c r="E106" s="29">
        <v>32</v>
      </c>
      <c r="F106" s="29">
        <f t="shared" si="7"/>
        <v>0.32</v>
      </c>
      <c r="G106" s="29">
        <f>(1-Pulp!$C$5)*F106</f>
        <v>0.31519999999999998</v>
      </c>
      <c r="H106" s="29">
        <f>G106/Pulp!$C$10</f>
        <v>0.35022222222222221</v>
      </c>
      <c r="I106" s="29">
        <f>IF(B106="Rv",VLOOKUP(A106,Pulp!$H$3:$L$10,5,0),H106)</f>
        <v>0.36169200000000007</v>
      </c>
      <c r="J106" s="29">
        <f t="shared" si="5"/>
        <v>1.0327500000000003</v>
      </c>
      <c r="K106" s="29">
        <f>VLOOKUP(A106,Pulp!$H$3:$L$10,2,0)</f>
        <v>0.68</v>
      </c>
      <c r="L106" s="29">
        <f t="shared" si="6"/>
        <v>0.51503267973856204</v>
      </c>
    </row>
    <row r="107" spans="1:12" x14ac:dyDescent="0.25">
      <c r="A107" t="s">
        <v>29</v>
      </c>
      <c r="B107" t="s">
        <v>37</v>
      </c>
      <c r="C107">
        <v>13</v>
      </c>
      <c r="D107" s="29">
        <v>51.2</v>
      </c>
      <c r="E107" s="29">
        <v>48.2</v>
      </c>
      <c r="F107" s="29">
        <f t="shared" si="7"/>
        <v>0.48200000000000004</v>
      </c>
      <c r="G107" s="29">
        <f>(1-Pulp!$C$5)*F107</f>
        <v>0.47477000000000003</v>
      </c>
      <c r="H107" s="29">
        <f>G107/Pulp!$C$10</f>
        <v>0.52752222222222223</v>
      </c>
      <c r="I107" s="29">
        <f>IF(B107="Rv",VLOOKUP(A107,Pulp!$H$3:$L$10,5,0),H107)</f>
        <v>0.52752222222222223</v>
      </c>
      <c r="J107" s="29">
        <f t="shared" si="5"/>
        <v>1</v>
      </c>
      <c r="K107" s="29">
        <f>VLOOKUP(A107,Pulp!$H$3:$L$10,2,0)</f>
        <v>0.68</v>
      </c>
      <c r="L107" s="29">
        <f t="shared" si="6"/>
        <v>0.7757679738562091</v>
      </c>
    </row>
    <row r="108" spans="1:12" x14ac:dyDescent="0.25">
      <c r="A108" t="s">
        <v>29</v>
      </c>
      <c r="B108" t="s">
        <v>38</v>
      </c>
      <c r="C108">
        <v>13</v>
      </c>
      <c r="D108" s="29">
        <v>34.799999999999997</v>
      </c>
      <c r="E108" s="29">
        <v>32.799999999999997</v>
      </c>
      <c r="F108" s="29">
        <f t="shared" si="7"/>
        <v>0.32799999999999996</v>
      </c>
      <c r="G108" s="29">
        <f>(1-Pulp!$C$5)*F108</f>
        <v>0.32307999999999998</v>
      </c>
      <c r="H108" s="29">
        <f>G108/Pulp!$C$10</f>
        <v>0.35897777777777773</v>
      </c>
      <c r="I108" s="29">
        <f>IF(B108="Rv",VLOOKUP(A108,Pulp!$H$3:$L$10,5,0),H108)</f>
        <v>0.36169200000000007</v>
      </c>
      <c r="J108" s="29">
        <f t="shared" si="5"/>
        <v>1.0075609756097563</v>
      </c>
      <c r="K108" s="29">
        <f>VLOOKUP(A108,Pulp!$H$3:$L$10,2,0)</f>
        <v>0.68</v>
      </c>
      <c r="L108" s="29">
        <f t="shared" si="6"/>
        <v>0.527908496732026</v>
      </c>
    </row>
    <row r="109" spans="1:12" x14ac:dyDescent="0.25">
      <c r="A109" t="s">
        <v>29</v>
      </c>
      <c r="B109" t="s">
        <v>37</v>
      </c>
      <c r="C109">
        <v>14</v>
      </c>
      <c r="D109" s="29">
        <v>44.4</v>
      </c>
      <c r="E109" s="29">
        <v>45.3</v>
      </c>
      <c r="F109" s="29">
        <f t="shared" si="7"/>
        <v>0.45299999999999996</v>
      </c>
      <c r="G109" s="29">
        <f>(1-Pulp!$C$5)*F109</f>
        <v>0.44620499999999996</v>
      </c>
      <c r="H109" s="29">
        <f>G109/Pulp!$C$10</f>
        <v>0.4957833333333333</v>
      </c>
      <c r="I109" s="29">
        <f>IF(B109="Rv",VLOOKUP(A109,Pulp!$H$3:$L$10,5,0),H109)</f>
        <v>0.4957833333333333</v>
      </c>
      <c r="J109" s="29">
        <f t="shared" si="5"/>
        <v>1</v>
      </c>
      <c r="K109" s="29">
        <f>VLOOKUP(A109,Pulp!$H$3:$L$10,2,0)</f>
        <v>0.68</v>
      </c>
      <c r="L109" s="29">
        <f t="shared" si="6"/>
        <v>0.72909313725490188</v>
      </c>
    </row>
    <row r="110" spans="1:12" x14ac:dyDescent="0.25">
      <c r="A110" t="s">
        <v>29</v>
      </c>
      <c r="B110" t="s">
        <v>38</v>
      </c>
      <c r="C110">
        <v>14</v>
      </c>
      <c r="D110" s="29">
        <v>30.2</v>
      </c>
      <c r="E110" s="29">
        <v>30.8</v>
      </c>
      <c r="F110" s="29">
        <f t="shared" si="7"/>
        <v>0.308</v>
      </c>
      <c r="G110" s="29">
        <f>(1-Pulp!$C$5)*F110</f>
        <v>0.30337999999999998</v>
      </c>
      <c r="H110" s="29">
        <f>G110/Pulp!$C$10</f>
        <v>0.33708888888888888</v>
      </c>
      <c r="I110" s="29">
        <f>IF(B110="Rv",VLOOKUP(A110,Pulp!$H$3:$L$10,5,0),H110)</f>
        <v>0.36169200000000007</v>
      </c>
      <c r="J110" s="29">
        <f t="shared" si="5"/>
        <v>1.0729870129870132</v>
      </c>
      <c r="K110" s="29">
        <f>VLOOKUP(A110,Pulp!$H$3:$L$10,2,0)</f>
        <v>0.68</v>
      </c>
      <c r="L110" s="29">
        <f t="shared" si="6"/>
        <v>0.49571895424836598</v>
      </c>
    </row>
    <row r="111" spans="1:12" x14ac:dyDescent="0.25">
      <c r="A111" t="s">
        <v>29</v>
      </c>
      <c r="B111" t="s">
        <v>37</v>
      </c>
      <c r="C111">
        <v>15</v>
      </c>
      <c r="D111" s="29">
        <v>46</v>
      </c>
      <c r="E111" s="29">
        <v>45.3</v>
      </c>
      <c r="F111" s="29">
        <f t="shared" si="7"/>
        <v>0.45299999999999996</v>
      </c>
      <c r="G111" s="29">
        <f>(1-Pulp!$C$5)*F111</f>
        <v>0.44620499999999996</v>
      </c>
      <c r="H111" s="29">
        <f>G111/Pulp!$C$10</f>
        <v>0.4957833333333333</v>
      </c>
      <c r="I111" s="29">
        <f>IF(B111="Rv",VLOOKUP(A111,Pulp!$H$3:$L$10,5,0),H111)</f>
        <v>0.4957833333333333</v>
      </c>
      <c r="J111" s="29">
        <f t="shared" si="5"/>
        <v>1</v>
      </c>
      <c r="K111" s="29">
        <f>VLOOKUP(A111,Pulp!$H$3:$L$10,2,0)</f>
        <v>0.68</v>
      </c>
      <c r="L111" s="29">
        <f t="shared" si="6"/>
        <v>0.72909313725490188</v>
      </c>
    </row>
    <row r="112" spans="1:12" x14ac:dyDescent="0.25">
      <c r="A112" t="s">
        <v>29</v>
      </c>
      <c r="B112" t="s">
        <v>38</v>
      </c>
      <c r="C112">
        <v>15</v>
      </c>
      <c r="D112" s="29">
        <v>31.3</v>
      </c>
      <c r="E112" s="29">
        <v>30.8</v>
      </c>
      <c r="F112" s="29">
        <f t="shared" si="7"/>
        <v>0.308</v>
      </c>
      <c r="G112" s="29">
        <f>(1-Pulp!$C$5)*F112</f>
        <v>0.30337999999999998</v>
      </c>
      <c r="H112" s="29">
        <f>G112/Pulp!$C$10</f>
        <v>0.33708888888888888</v>
      </c>
      <c r="I112" s="29">
        <f>IF(B112="Rv",VLOOKUP(A112,Pulp!$H$3:$L$10,5,0),H112)</f>
        <v>0.36169200000000007</v>
      </c>
      <c r="J112" s="29">
        <f t="shared" si="5"/>
        <v>1.0729870129870132</v>
      </c>
      <c r="K112" s="29">
        <f>VLOOKUP(A112,Pulp!$H$3:$L$10,2,0)</f>
        <v>0.68</v>
      </c>
      <c r="L112" s="29">
        <f t="shared" si="6"/>
        <v>0.49571895424836598</v>
      </c>
    </row>
    <row r="113" spans="1:12" x14ac:dyDescent="0.25">
      <c r="A113" t="s">
        <v>29</v>
      </c>
      <c r="B113" t="s">
        <v>37</v>
      </c>
      <c r="C113">
        <v>16</v>
      </c>
      <c r="D113" s="29">
        <v>45.7</v>
      </c>
      <c r="E113" s="29">
        <v>44.2</v>
      </c>
      <c r="F113" s="29">
        <f t="shared" si="7"/>
        <v>0.442</v>
      </c>
      <c r="G113" s="29">
        <f>(1-Pulp!$C$5)*F113</f>
        <v>0.43536999999999998</v>
      </c>
      <c r="H113" s="29">
        <f>G113/Pulp!$C$10</f>
        <v>0.48374444444444442</v>
      </c>
      <c r="I113" s="29">
        <f>IF(B113="Rv",VLOOKUP(A113,Pulp!$H$3:$L$10,5,0),H113)</f>
        <v>0.48374444444444442</v>
      </c>
      <c r="J113" s="29">
        <f t="shared" si="5"/>
        <v>1</v>
      </c>
      <c r="K113" s="29">
        <f>VLOOKUP(A113,Pulp!$H$3:$L$10,2,0)</f>
        <v>0.68</v>
      </c>
      <c r="L113" s="29">
        <f t="shared" si="6"/>
        <v>0.71138888888888885</v>
      </c>
    </row>
    <row r="114" spans="1:12" x14ac:dyDescent="0.25">
      <c r="A114" t="s">
        <v>29</v>
      </c>
      <c r="B114" t="s">
        <v>38</v>
      </c>
      <c r="C114">
        <v>16</v>
      </c>
      <c r="D114" s="29">
        <v>31.1</v>
      </c>
      <c r="E114" s="29">
        <v>30.1</v>
      </c>
      <c r="F114" s="29">
        <f t="shared" si="7"/>
        <v>0.30099999999999999</v>
      </c>
      <c r="G114" s="29">
        <f>(1-Pulp!$C$5)*F114</f>
        <v>0.296485</v>
      </c>
      <c r="H114" s="29">
        <f>G114/Pulp!$C$10</f>
        <v>0.32942777777777776</v>
      </c>
      <c r="I114" s="29">
        <f>IF(B114="Rv",VLOOKUP(A114,Pulp!$H$3:$L$10,5,0),H114)</f>
        <v>0.36169200000000007</v>
      </c>
      <c r="J114" s="29">
        <f t="shared" si="5"/>
        <v>1.0979401993355484</v>
      </c>
      <c r="K114" s="29">
        <f>VLOOKUP(A114,Pulp!$H$3:$L$10,2,0)</f>
        <v>0.68</v>
      </c>
      <c r="L114" s="29">
        <f t="shared" si="6"/>
        <v>0.48445261437908493</v>
      </c>
    </row>
  </sheetData>
  <autoFilter ref="A2:L114" xr:uid="{B784BAC9-7C8A-402F-8CA7-9DF3D98A9371}"/>
  <mergeCells count="1">
    <mergeCell ref="H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AC496-9B20-4FB7-9F84-7D87CEB36C95}">
  <dimension ref="A1:Y39"/>
  <sheetViews>
    <sheetView tabSelected="1" workbookViewId="0">
      <pane xSplit="1" ySplit="1" topLeftCell="B2" activePane="bottomRight" state="frozen"/>
      <selection pane="topRight" activeCell="B1" sqref="B1"/>
      <selection pane="bottomLeft" activeCell="A2" sqref="A2"/>
      <selection pane="bottomRight" activeCell="G30" sqref="G30"/>
    </sheetView>
  </sheetViews>
  <sheetFormatPr defaultRowHeight="15" x14ac:dyDescent="0.25"/>
  <cols>
    <col min="1" max="1" width="10.85546875" customWidth="1"/>
    <col min="4" max="4" width="31" customWidth="1"/>
    <col min="5" max="5" width="13.85546875" bestFit="1" customWidth="1"/>
    <col min="6" max="6" width="12.28515625" bestFit="1" customWidth="1"/>
    <col min="7" max="8" width="12.85546875" customWidth="1"/>
    <col min="9" max="9" width="11.85546875" style="1" customWidth="1"/>
    <col min="10" max="14" width="12.7109375" customWidth="1"/>
    <col min="15" max="15" width="11.5703125" customWidth="1"/>
    <col min="17" max="19" width="12.42578125" customWidth="1"/>
    <col min="20" max="20" width="15.7109375" customWidth="1"/>
    <col min="21" max="21" width="13.7109375" customWidth="1"/>
    <col min="22" max="22" width="12.5703125" customWidth="1"/>
    <col min="23" max="23" width="12.5703125" bestFit="1" customWidth="1"/>
    <col min="24" max="24" width="14" customWidth="1"/>
    <col min="25" max="25" width="13.28515625" customWidth="1"/>
  </cols>
  <sheetData>
    <row r="1" spans="1:25" x14ac:dyDescent="0.25">
      <c r="A1" s="64" t="s">
        <v>142</v>
      </c>
      <c r="B1" s="64" t="s">
        <v>130</v>
      </c>
      <c r="C1" s="64" t="s">
        <v>131</v>
      </c>
      <c r="D1" s="64" t="s">
        <v>132</v>
      </c>
      <c r="E1" s="64" t="s">
        <v>133</v>
      </c>
      <c r="F1" s="64" t="s">
        <v>134</v>
      </c>
      <c r="G1" s="65" t="s">
        <v>135</v>
      </c>
      <c r="H1" s="65" t="s">
        <v>136</v>
      </c>
      <c r="I1" s="65" t="s">
        <v>137</v>
      </c>
      <c r="J1" s="65" t="s">
        <v>89</v>
      </c>
      <c r="K1" s="65" t="s">
        <v>138</v>
      </c>
      <c r="L1" s="65" t="s">
        <v>139</v>
      </c>
      <c r="M1" s="65" t="s">
        <v>101</v>
      </c>
      <c r="N1" s="65" t="s">
        <v>140</v>
      </c>
      <c r="O1" s="65" t="s">
        <v>141</v>
      </c>
      <c r="Q1" s="64" t="s">
        <v>142</v>
      </c>
      <c r="R1" s="65" t="s">
        <v>149</v>
      </c>
      <c r="S1" s="65" t="s">
        <v>149</v>
      </c>
      <c r="T1" s="64" t="s">
        <v>143</v>
      </c>
      <c r="U1" s="64" t="s">
        <v>144</v>
      </c>
      <c r="V1" s="64" t="s">
        <v>147</v>
      </c>
      <c r="W1" s="64" t="s">
        <v>145</v>
      </c>
      <c r="X1" s="64" t="s">
        <v>146</v>
      </c>
      <c r="Y1" s="64" t="s">
        <v>148</v>
      </c>
    </row>
    <row r="2" spans="1:25" x14ac:dyDescent="0.25">
      <c r="A2" s="57">
        <v>155</v>
      </c>
      <c r="B2" s="57">
        <v>3</v>
      </c>
      <c r="C2" s="57" t="s">
        <v>121</v>
      </c>
      <c r="D2" s="57" t="s">
        <v>125</v>
      </c>
      <c r="E2" s="57"/>
      <c r="F2" s="57">
        <v>26102</v>
      </c>
      <c r="G2" s="57"/>
      <c r="H2" s="57"/>
      <c r="I2" s="59"/>
      <c r="J2" s="57"/>
      <c r="K2" s="57"/>
      <c r="L2" s="57"/>
      <c r="M2" s="57"/>
      <c r="N2" s="57"/>
      <c r="O2" s="57"/>
    </row>
    <row r="3" spans="1:25" x14ac:dyDescent="0.25">
      <c r="A3" s="57">
        <v>155</v>
      </c>
      <c r="B3" s="57">
        <v>3</v>
      </c>
      <c r="C3" s="57" t="s">
        <v>121</v>
      </c>
      <c r="D3" s="57" t="s">
        <v>112</v>
      </c>
      <c r="E3" s="57"/>
      <c r="F3" s="57">
        <v>37234</v>
      </c>
      <c r="G3" s="57"/>
      <c r="H3" s="57"/>
      <c r="I3" s="59"/>
      <c r="J3" s="57"/>
      <c r="K3" s="57"/>
      <c r="L3" s="57"/>
      <c r="M3" s="57"/>
      <c r="N3" s="57"/>
      <c r="O3" s="57"/>
      <c r="Q3">
        <v>155</v>
      </c>
      <c r="R3">
        <f>_xlfn.MAXIFS($B:$B,$A:$A,$Q3)</f>
        <v>3</v>
      </c>
      <c r="S3" s="1" t="str">
        <f>VLOOKUP(R3,B:C,2,0)</f>
        <v>5,6,7</v>
      </c>
      <c r="T3" s="62">
        <f>_xlfn.MAXIFS($K:$K,$A:$A,$Q3)</f>
        <v>313317189.99490798</v>
      </c>
      <c r="U3" s="62">
        <f>_xlfn.MINIFS($K:$K,$A:$A,$Q3,$E:$E,"MaxMillPrd")</f>
        <v>296099475.93125403</v>
      </c>
      <c r="V3" s="77">
        <f>(T3-U3)/U3</f>
        <v>5.8148411136166332E-2</v>
      </c>
      <c r="W3" s="62">
        <f>_xlfn.MAXIFS($M:$M,$A:$A,$Q3)</f>
        <v>5290006.3590876302</v>
      </c>
      <c r="X3" s="62">
        <f>_xlfn.MINIFS($M:$M,$A:$A,$Q3,$E:$E,"MaxNPV")</f>
        <v>5056500.6698646396</v>
      </c>
      <c r="Y3" s="77">
        <f>(W3-X3)/X3</f>
        <v>4.6179305505607969E-2</v>
      </c>
    </row>
    <row r="4" spans="1:25" x14ac:dyDescent="0.25">
      <c r="A4" s="57">
        <v>155</v>
      </c>
      <c r="B4" s="57">
        <v>3</v>
      </c>
      <c r="C4" s="57" t="s">
        <v>121</v>
      </c>
      <c r="D4" s="57" t="s">
        <v>113</v>
      </c>
      <c r="E4" s="57"/>
      <c r="F4" s="57"/>
      <c r="G4" s="57"/>
      <c r="H4" s="57"/>
      <c r="I4" s="59">
        <v>2.3540999999999999</v>
      </c>
      <c r="J4" s="57"/>
      <c r="K4" s="57"/>
      <c r="L4" s="57"/>
      <c r="M4" s="57"/>
      <c r="N4" s="57"/>
      <c r="O4" s="57"/>
      <c r="Q4">
        <v>158</v>
      </c>
      <c r="R4">
        <f>_xlfn.MAXIFS($B:$B,$A:$A,$Q4)</f>
        <v>4</v>
      </c>
      <c r="S4" s="1" t="str">
        <f>VLOOKUP(R4,B:C,2,0)</f>
        <v>5,6,7,8</v>
      </c>
      <c r="T4" s="62">
        <f>_xlfn.MAXIFS($K:$K,$A:$A,$Q4)</f>
        <v>313065578.19306898</v>
      </c>
      <c r="U4" s="62">
        <f>_xlfn.MINIFS($K:$K,$A:$A,$Q4,$E:$E,"MaxMillPrd")</f>
        <v>294627089.15535998</v>
      </c>
      <c r="V4" s="77">
        <f>(T4-U4)/U4</f>
        <v>6.2582463447501221E-2</v>
      </c>
      <c r="W4" s="81">
        <f>_xlfn.MAXIFS($M:$M,$A:$A,$Q4)</f>
        <v>5087188.9323335299</v>
      </c>
      <c r="X4" s="62">
        <f>_xlfn.MINIFS($M:$M,$A:$A,$Q4,$E:$E,"MaxNPV")</f>
        <v>4998935.3599304799</v>
      </c>
      <c r="Y4" s="77">
        <f>(W4-X4)/X4</f>
        <v>1.765447361261286E-2</v>
      </c>
    </row>
    <row r="5" spans="1:25" x14ac:dyDescent="0.25">
      <c r="A5" s="57">
        <v>155</v>
      </c>
      <c r="B5" s="57">
        <v>3</v>
      </c>
      <c r="C5" s="57" t="s">
        <v>121</v>
      </c>
      <c r="D5" s="57" t="s">
        <v>114</v>
      </c>
      <c r="E5" s="57"/>
      <c r="F5" s="57"/>
      <c r="G5" s="58">
        <v>0.63560185185185192</v>
      </c>
      <c r="H5" s="58">
        <v>0.63560185185185192</v>
      </c>
      <c r="I5" s="60">
        <f>H5-G5</f>
        <v>0</v>
      </c>
      <c r="J5" s="57"/>
      <c r="K5" s="57"/>
      <c r="L5" s="57"/>
      <c r="M5" s="57"/>
      <c r="N5" s="57"/>
      <c r="O5" s="57"/>
      <c r="Q5">
        <v>159</v>
      </c>
      <c r="R5">
        <f>_xlfn.MAXIFS($B:$B,$A:$A,$Q5)</f>
        <v>5</v>
      </c>
      <c r="S5" s="1" t="str">
        <f>VLOOKUP(R5,B:C,2,0)</f>
        <v>5,6,7,8,9</v>
      </c>
      <c r="T5" s="62">
        <f>_xlfn.MAXIFS($K:$K,$A:$A,$Q5)</f>
        <v>307313321.24008203</v>
      </c>
      <c r="U5" s="62">
        <f>_xlfn.MINIFS($K:$K,$A:$A,$Q5,$E:$E,"MaxMillPrd")</f>
        <v>291679671.67457598</v>
      </c>
      <c r="V5" s="77">
        <f>(T5-U5)/U5</f>
        <v>5.3598694333927881E-2</v>
      </c>
      <c r="W5" s="62">
        <f>_xlfn.MAXIFS($M:$M,$A:$A,$Q5)</f>
        <v>4859580.0604290301</v>
      </c>
      <c r="X5" s="62">
        <f>_xlfn.MINIFS($M:$M,$A:$A,$Q5,$E:$E,"MaxNPV")</f>
        <v>4750152.01566811</v>
      </c>
      <c r="Y5" s="77">
        <f>(W5-X5)/X5</f>
        <v>2.3036745855706899E-2</v>
      </c>
    </row>
    <row r="6" spans="1:25" x14ac:dyDescent="0.25">
      <c r="A6" s="57">
        <v>155</v>
      </c>
      <c r="B6" s="57">
        <v>3</v>
      </c>
      <c r="C6" s="57" t="s">
        <v>121</v>
      </c>
      <c r="D6" s="57" t="s">
        <v>115</v>
      </c>
      <c r="E6" s="57"/>
      <c r="F6" s="57"/>
      <c r="G6" s="58">
        <v>0.63560185185185192</v>
      </c>
      <c r="H6" s="58">
        <v>0.63561342592592596</v>
      </c>
      <c r="I6" s="60">
        <f t="shared" ref="I6:I13" si="0">H6-G6</f>
        <v>1.1574074074038876E-5</v>
      </c>
      <c r="J6" s="57"/>
      <c r="K6" s="57"/>
      <c r="L6" s="57"/>
      <c r="M6" s="57"/>
      <c r="N6" s="57"/>
      <c r="O6" s="57"/>
    </row>
    <row r="7" spans="1:25" x14ac:dyDescent="0.25">
      <c r="A7" s="57">
        <v>155</v>
      </c>
      <c r="B7" s="57">
        <v>3</v>
      </c>
      <c r="C7" s="57" t="s">
        <v>121</v>
      </c>
      <c r="D7" s="57" t="s">
        <v>116</v>
      </c>
      <c r="E7" s="57"/>
      <c r="F7" s="57"/>
      <c r="G7" s="58">
        <v>0.63561342592592596</v>
      </c>
      <c r="H7" s="58">
        <v>0.63561342592592596</v>
      </c>
      <c r="I7" s="60">
        <f t="shared" si="0"/>
        <v>0</v>
      </c>
      <c r="J7" s="57"/>
      <c r="K7" s="57"/>
      <c r="L7" s="57"/>
      <c r="M7" s="57"/>
      <c r="N7" s="57"/>
      <c r="O7" s="57"/>
    </row>
    <row r="8" spans="1:25" x14ac:dyDescent="0.25">
      <c r="A8" s="57">
        <v>155</v>
      </c>
      <c r="B8" s="57">
        <v>3</v>
      </c>
      <c r="C8" s="57" t="s">
        <v>121</v>
      </c>
      <c r="D8" s="57" t="s">
        <v>117</v>
      </c>
      <c r="E8" s="57"/>
      <c r="F8" s="57"/>
      <c r="G8" s="58">
        <v>0.63561342592592596</v>
      </c>
      <c r="H8" s="58">
        <v>0.64503472222222225</v>
      </c>
      <c r="I8" s="78">
        <f t="shared" si="0"/>
        <v>9.4212962962962887E-3</v>
      </c>
      <c r="J8" s="57"/>
      <c r="K8" s="57"/>
      <c r="L8" s="57"/>
      <c r="M8" s="57"/>
      <c r="N8" s="57"/>
      <c r="O8" s="57"/>
    </row>
    <row r="9" spans="1:25" x14ac:dyDescent="0.25">
      <c r="A9" s="57">
        <v>155</v>
      </c>
      <c r="B9" s="57">
        <v>3</v>
      </c>
      <c r="C9" s="57" t="s">
        <v>121</v>
      </c>
      <c r="D9" s="57" t="s">
        <v>118</v>
      </c>
      <c r="E9" s="57" t="s">
        <v>126</v>
      </c>
      <c r="F9" s="57">
        <v>4065</v>
      </c>
      <c r="G9" s="58">
        <v>0.64503472222222225</v>
      </c>
      <c r="H9" s="58">
        <v>0.64511574074074074</v>
      </c>
      <c r="I9" s="60">
        <f t="shared" si="0"/>
        <v>8.1018518518494176E-5</v>
      </c>
      <c r="J9" s="66">
        <v>21157247.969757501</v>
      </c>
      <c r="K9" s="66">
        <v>311177194.35635102</v>
      </c>
      <c r="L9" s="66">
        <v>635143.84299728996</v>
      </c>
      <c r="M9" s="66">
        <v>5242580.1594117396</v>
      </c>
      <c r="N9" s="66">
        <v>1237211.13975768</v>
      </c>
      <c r="O9" s="67">
        <f>N9/J9</f>
        <v>5.8476940929471019E-2</v>
      </c>
      <c r="Q9" s="64" t="s">
        <v>142</v>
      </c>
      <c r="R9" s="65" t="s">
        <v>149</v>
      </c>
      <c r="S9" s="65" t="s">
        <v>149</v>
      </c>
      <c r="T9" s="64" t="s">
        <v>153</v>
      </c>
      <c r="U9" s="64" t="s">
        <v>154</v>
      </c>
      <c r="V9" s="64" t="s">
        <v>155</v>
      </c>
      <c r="W9" s="64" t="s">
        <v>145</v>
      </c>
      <c r="X9" s="64" t="s">
        <v>146</v>
      </c>
      <c r="Y9" s="64" t="s">
        <v>148</v>
      </c>
    </row>
    <row r="10" spans="1:25" x14ac:dyDescent="0.25">
      <c r="A10" s="57">
        <v>155</v>
      </c>
      <c r="B10" s="57">
        <v>3</v>
      </c>
      <c r="C10" s="57" t="s">
        <v>121</v>
      </c>
      <c r="D10" s="57" t="s">
        <v>119</v>
      </c>
      <c r="E10" s="57" t="s">
        <v>122</v>
      </c>
      <c r="F10" s="57">
        <v>4066</v>
      </c>
      <c r="G10" s="58">
        <v>0.64511574074074074</v>
      </c>
      <c r="H10" s="58">
        <v>0.64519675925925923</v>
      </c>
      <c r="I10" s="60">
        <f t="shared" si="0"/>
        <v>8.1018518518494176E-5</v>
      </c>
      <c r="J10" s="66">
        <v>20657813.4649188</v>
      </c>
      <c r="K10" s="66">
        <v>313317189.99490798</v>
      </c>
      <c r="L10" s="66">
        <v>658201.42154979496</v>
      </c>
      <c r="M10" s="66">
        <v>5056500.6698646396</v>
      </c>
      <c r="N10" s="66">
        <v>1441081.2056721901</v>
      </c>
      <c r="O10" s="67">
        <f t="shared" ref="O10:O13" si="1">N10/J10</f>
        <v>6.9759619435011425E-2</v>
      </c>
    </row>
    <row r="11" spans="1:25" x14ac:dyDescent="0.25">
      <c r="A11" s="57">
        <v>155</v>
      </c>
      <c r="B11" s="57">
        <v>3</v>
      </c>
      <c r="C11" s="57" t="s">
        <v>121</v>
      </c>
      <c r="D11" s="57" t="s">
        <v>120</v>
      </c>
      <c r="E11" s="57" t="s">
        <v>124</v>
      </c>
      <c r="F11" s="57">
        <v>4067</v>
      </c>
      <c r="G11" s="58">
        <v>0.64519675925925923</v>
      </c>
      <c r="H11" s="58">
        <v>0.64526620370370369</v>
      </c>
      <c r="I11" s="60">
        <f t="shared" si="0"/>
        <v>6.94444444444553E-5</v>
      </c>
      <c r="J11" s="66">
        <v>19923234.3318399</v>
      </c>
      <c r="K11" s="66">
        <v>294385683.35654199</v>
      </c>
      <c r="L11" s="66">
        <v>687828.63344246405</v>
      </c>
      <c r="M11" s="66">
        <v>4998452.3925125701</v>
      </c>
      <c r="N11" s="66">
        <v>5438507.1930447901</v>
      </c>
      <c r="O11" s="67">
        <f t="shared" si="1"/>
        <v>0.27297310780275036</v>
      </c>
      <c r="Q11">
        <v>155</v>
      </c>
      <c r="R11">
        <f>_xlfn.MAXIFS($B:$B,$A:$A,$Q11)</f>
        <v>3</v>
      </c>
      <c r="S11" s="1" t="str">
        <f>VLOOKUP(R11,B:C,2,0)</f>
        <v>5,6,7</v>
      </c>
      <c r="T11" s="62">
        <f>_xlfn.MAXIFS($N:$N,$A:$A,$Q11,$E:$E,"MaxMillPrd")</f>
        <v>5590333.4527721098</v>
      </c>
      <c r="U11" s="62">
        <f>_xlfn.MINIFS($N:$N,$A:$A,$Q11)</f>
        <v>248798.837811718</v>
      </c>
      <c r="V11" s="77">
        <f>(T11-U11)/U11</f>
        <v>21.46929086140938</v>
      </c>
      <c r="W11" s="62">
        <f>_xlfn.MAXIFS($M:$M,$A:$A,$Q11)</f>
        <v>5290006.3590876302</v>
      </c>
      <c r="X11" s="62">
        <f>_xlfn.MINIFS($M:$M,$A:$A,$Q11,$E:$E,"MinIgor")</f>
        <v>4988280.84662716</v>
      </c>
      <c r="Y11" s="77">
        <f>(W11-X11)/X11</f>
        <v>6.0486873481568858E-2</v>
      </c>
    </row>
    <row r="12" spans="1:25" x14ac:dyDescent="0.25">
      <c r="A12" s="57">
        <v>155</v>
      </c>
      <c r="B12" s="57">
        <v>3</v>
      </c>
      <c r="C12" s="57" t="s">
        <v>121</v>
      </c>
      <c r="D12" s="57" t="s">
        <v>129</v>
      </c>
      <c r="E12" s="57" t="s">
        <v>123</v>
      </c>
      <c r="F12" s="57">
        <v>4068</v>
      </c>
      <c r="G12" s="58">
        <v>0.64526620370370369</v>
      </c>
      <c r="H12" s="58">
        <v>0.64533564814814814</v>
      </c>
      <c r="I12" s="60">
        <f t="shared" si="0"/>
        <v>6.94444444444553E-5</v>
      </c>
      <c r="J12" s="66">
        <v>20615269.942170799</v>
      </c>
      <c r="K12" s="66">
        <v>296099475.93125403</v>
      </c>
      <c r="L12" s="66">
        <v>637641.24231564999</v>
      </c>
      <c r="M12" s="66">
        <v>5290006.3590876302</v>
      </c>
      <c r="N12" s="66">
        <v>5590333.4527721098</v>
      </c>
      <c r="O12" s="67">
        <f t="shared" si="1"/>
        <v>0.27117439977521074</v>
      </c>
      <c r="Q12">
        <v>158</v>
      </c>
      <c r="R12">
        <f>_xlfn.MAXIFS($B:$B,$A:$A,$Q12)</f>
        <v>4</v>
      </c>
      <c r="S12" s="1" t="str">
        <f>VLOOKUP(R12,B:C,2,0)</f>
        <v>5,6,7,8</v>
      </c>
      <c r="T12" s="62">
        <f>_xlfn.MAXIFS($N:$N,$A:$A,$Q12,$E:$E,"MaxMillPrd")</f>
        <v>6582005.5076290602</v>
      </c>
      <c r="U12" s="62">
        <f>_xlfn.MINIFS($N:$N,$A:$A,$Q12)</f>
        <v>12821.154968278801</v>
      </c>
      <c r="V12" s="77">
        <f>(T12-U12)/U12</f>
        <v>512.37071612610532</v>
      </c>
      <c r="W12" s="62">
        <f>_xlfn.MAXIFS($M:$M,$A:$A,$Q12)</f>
        <v>5087188.9323335299</v>
      </c>
      <c r="X12" s="62">
        <f>_xlfn.MINIFS($M:$M,$A:$A,$Q12,$E:$E,"MinIgor")</f>
        <v>4832416.0949612102</v>
      </c>
      <c r="Y12" s="77">
        <f>(W12-X12)/X12</f>
        <v>5.2721626690626446E-2</v>
      </c>
    </row>
    <row r="13" spans="1:25" x14ac:dyDescent="0.25">
      <c r="A13" s="57">
        <v>155</v>
      </c>
      <c r="B13" s="57">
        <v>3</v>
      </c>
      <c r="C13" s="57" t="s">
        <v>121</v>
      </c>
      <c r="D13" s="57" t="s">
        <v>128</v>
      </c>
      <c r="E13" s="57" t="s">
        <v>127</v>
      </c>
      <c r="F13" s="57">
        <v>4069</v>
      </c>
      <c r="G13" s="58">
        <v>0.64533564814814814</v>
      </c>
      <c r="H13" s="58">
        <v>0.6454050925925926</v>
      </c>
      <c r="I13" s="60">
        <f t="shared" si="0"/>
        <v>6.94444444444553E-5</v>
      </c>
      <c r="J13" s="66">
        <v>20275744.466717102</v>
      </c>
      <c r="K13" s="66">
        <v>302662478.53149402</v>
      </c>
      <c r="L13" s="66">
        <v>664875.88978148496</v>
      </c>
      <c r="M13" s="66">
        <v>4988280.84662716</v>
      </c>
      <c r="N13" s="66">
        <v>248798.837811718</v>
      </c>
      <c r="O13" s="67">
        <f t="shared" si="1"/>
        <v>1.2270762152291104E-2</v>
      </c>
      <c r="Q13">
        <v>159</v>
      </c>
      <c r="R13">
        <f>_xlfn.MAXIFS($B:$B,$A:$A,$Q13)</f>
        <v>5</v>
      </c>
      <c r="S13" s="1" t="str">
        <f>VLOOKUP(R13,B:C,2,0)</f>
        <v>5,6,7,8,9</v>
      </c>
      <c r="T13" s="62">
        <f>_xlfn.MAXIFS($N:$N,$A:$A,$Q13,$E:$E,"MaxMillPrd")</f>
        <v>3964376.5897303601</v>
      </c>
      <c r="U13" s="62">
        <f>_xlfn.MINIFS($N:$N,$A:$A,$Q13)</f>
        <v>167723.89524525401</v>
      </c>
      <c r="V13" s="77">
        <f>(T13-U13)/U13</f>
        <v>22.636325545226914</v>
      </c>
      <c r="W13" s="62">
        <f>_xlfn.MAXIFS($M:$M,$A:$A,$Q13)</f>
        <v>4859580.0604290301</v>
      </c>
      <c r="X13" s="62">
        <f>_xlfn.MINIFS($M:$M,$A:$A,$Q13,$E:$E,"MinIgor")</f>
        <v>4481302.1579086296</v>
      </c>
      <c r="Y13" s="77">
        <f>(W13-X13)/X13</f>
        <v>8.4412496455480754E-2</v>
      </c>
    </row>
    <row r="14" spans="1:25" x14ac:dyDescent="0.25">
      <c r="A14" s="61">
        <v>158</v>
      </c>
      <c r="B14" s="61">
        <v>4</v>
      </c>
      <c r="C14" s="61" t="s">
        <v>150</v>
      </c>
      <c r="D14" s="61" t="s">
        <v>125</v>
      </c>
      <c r="E14" s="61"/>
      <c r="F14" s="61">
        <v>55184</v>
      </c>
      <c r="G14" s="61"/>
      <c r="H14" s="61"/>
      <c r="I14" s="68"/>
      <c r="J14" s="61"/>
      <c r="K14" s="61"/>
      <c r="L14" s="61"/>
      <c r="M14" s="61"/>
      <c r="N14" s="61"/>
      <c r="O14" s="61"/>
    </row>
    <row r="15" spans="1:25" x14ac:dyDescent="0.25">
      <c r="A15" s="61">
        <v>158</v>
      </c>
      <c r="B15" s="61">
        <v>4</v>
      </c>
      <c r="C15" s="61" t="s">
        <v>150</v>
      </c>
      <c r="D15" s="61" t="s">
        <v>112</v>
      </c>
      <c r="E15" s="61"/>
      <c r="F15" s="61">
        <v>80409</v>
      </c>
      <c r="G15" s="61"/>
      <c r="H15" s="61"/>
      <c r="I15" s="68"/>
      <c r="J15" s="61"/>
      <c r="K15" s="61"/>
      <c r="L15" s="61"/>
      <c r="M15" s="61"/>
      <c r="N15" s="61"/>
      <c r="O15" s="61"/>
    </row>
    <row r="16" spans="1:25" x14ac:dyDescent="0.25">
      <c r="A16" s="61">
        <v>158</v>
      </c>
      <c r="B16" s="61">
        <v>4</v>
      </c>
      <c r="C16" s="61" t="s">
        <v>150</v>
      </c>
      <c r="D16" s="61" t="s">
        <v>113</v>
      </c>
      <c r="E16" s="61"/>
      <c r="F16" s="61"/>
      <c r="G16" s="61"/>
      <c r="H16" s="61"/>
      <c r="I16" s="68">
        <v>7.1662999999999997</v>
      </c>
      <c r="J16" s="61"/>
      <c r="K16" s="61"/>
      <c r="L16" s="61"/>
      <c r="M16" s="61"/>
      <c r="N16" s="61"/>
      <c r="O16" s="61"/>
    </row>
    <row r="17" spans="1:16" x14ac:dyDescent="0.25">
      <c r="A17" s="61">
        <v>158</v>
      </c>
      <c r="B17" s="61">
        <v>4</v>
      </c>
      <c r="C17" s="61" t="s">
        <v>150</v>
      </c>
      <c r="D17" s="61" t="s">
        <v>114</v>
      </c>
      <c r="E17" s="61"/>
      <c r="F17" s="61"/>
      <c r="G17" s="69">
        <v>0.76896990740740734</v>
      </c>
      <c r="H17" s="69">
        <v>0.76896990740740734</v>
      </c>
      <c r="I17" s="70">
        <f t="shared" ref="I17:I26" si="2">H17-G17</f>
        <v>0</v>
      </c>
      <c r="J17" s="61"/>
      <c r="K17" s="61"/>
      <c r="L17" s="61"/>
      <c r="M17" s="61"/>
      <c r="N17" s="61"/>
      <c r="O17" s="61"/>
    </row>
    <row r="18" spans="1:16" x14ac:dyDescent="0.25">
      <c r="A18" s="61">
        <v>158</v>
      </c>
      <c r="B18" s="61">
        <v>4</v>
      </c>
      <c r="C18" s="61" t="s">
        <v>150</v>
      </c>
      <c r="D18" s="61" t="s">
        <v>115</v>
      </c>
      <c r="E18" s="61"/>
      <c r="F18" s="61"/>
      <c r="G18" s="69">
        <v>0.76896990740740734</v>
      </c>
      <c r="H18" s="69">
        <v>0.76899305555555564</v>
      </c>
      <c r="I18" s="70">
        <f t="shared" si="2"/>
        <v>2.3148148148299796E-5</v>
      </c>
      <c r="J18" s="61"/>
      <c r="K18" s="61"/>
      <c r="L18" s="61"/>
      <c r="M18" s="61"/>
      <c r="N18" s="61"/>
      <c r="O18" s="61"/>
    </row>
    <row r="19" spans="1:16" x14ac:dyDescent="0.25">
      <c r="A19" s="61">
        <v>158</v>
      </c>
      <c r="B19" s="61">
        <v>4</v>
      </c>
      <c r="C19" s="61" t="s">
        <v>150</v>
      </c>
      <c r="D19" s="61" t="s">
        <v>116</v>
      </c>
      <c r="E19" s="61"/>
      <c r="F19" s="61"/>
      <c r="G19" s="69">
        <v>0.76899305555555564</v>
      </c>
      <c r="H19" s="69">
        <v>0.76899305555555564</v>
      </c>
      <c r="I19" s="70">
        <f t="shared" si="2"/>
        <v>0</v>
      </c>
      <c r="J19" s="61"/>
      <c r="K19" s="61"/>
      <c r="L19" s="61"/>
      <c r="M19" s="61"/>
      <c r="N19" s="61"/>
      <c r="O19" s="61"/>
    </row>
    <row r="20" spans="1:16" x14ac:dyDescent="0.25">
      <c r="A20" s="61">
        <v>158</v>
      </c>
      <c r="B20" s="61">
        <v>4</v>
      </c>
      <c r="C20" s="61" t="s">
        <v>150</v>
      </c>
      <c r="D20" s="61" t="s">
        <v>117</v>
      </c>
      <c r="E20" s="61"/>
      <c r="F20" s="61"/>
      <c r="G20" s="69">
        <v>0.76899305555555564</v>
      </c>
      <c r="H20" s="69">
        <v>0.78008101851851863</v>
      </c>
      <c r="I20" s="79">
        <f t="shared" si="2"/>
        <v>1.1087962962962994E-2</v>
      </c>
      <c r="J20" s="61"/>
      <c r="K20" s="61"/>
      <c r="L20" s="61"/>
      <c r="M20" s="61"/>
      <c r="N20" s="61"/>
      <c r="O20" s="61"/>
    </row>
    <row r="21" spans="1:16" x14ac:dyDescent="0.25">
      <c r="A21" s="61">
        <v>158</v>
      </c>
      <c r="B21" s="61">
        <v>4</v>
      </c>
      <c r="C21" s="61" t="s">
        <v>150</v>
      </c>
      <c r="D21" s="61" t="s">
        <v>118</v>
      </c>
      <c r="E21" s="61" t="s">
        <v>151</v>
      </c>
      <c r="F21" s="61">
        <v>4071</v>
      </c>
      <c r="G21" s="69">
        <v>0.78008101851851863</v>
      </c>
      <c r="H21" s="69">
        <v>0.78020833333333339</v>
      </c>
      <c r="I21" s="70">
        <f t="shared" si="2"/>
        <v>1.273148148147607E-4</v>
      </c>
      <c r="J21" s="63">
        <v>19636341.2226214</v>
      </c>
      <c r="K21" s="63">
        <v>288484901.06090498</v>
      </c>
      <c r="L21" s="63">
        <v>781250.84166907205</v>
      </c>
      <c r="M21" s="63">
        <v>4845868.2111544404</v>
      </c>
      <c r="N21" s="63">
        <v>617547.93213391001</v>
      </c>
      <c r="O21" s="71">
        <f t="shared" ref="O21:O26" si="3">N21/J21</f>
        <v>3.144923614499448E-2</v>
      </c>
      <c r="P21" s="62"/>
    </row>
    <row r="22" spans="1:16" x14ac:dyDescent="0.25">
      <c r="A22" s="61">
        <v>158</v>
      </c>
      <c r="B22" s="61">
        <v>4</v>
      </c>
      <c r="C22" s="61" t="s">
        <v>150</v>
      </c>
      <c r="D22" s="61" t="s">
        <v>118</v>
      </c>
      <c r="E22" s="61" t="s">
        <v>126</v>
      </c>
      <c r="F22" s="61">
        <v>4072</v>
      </c>
      <c r="G22" s="69">
        <v>0.78020833333333339</v>
      </c>
      <c r="H22" s="69">
        <v>0.78037037037037038</v>
      </c>
      <c r="I22" s="70">
        <f t="shared" si="2"/>
        <v>1.6203703703698835E-4</v>
      </c>
      <c r="J22" s="63">
        <v>20491608.7946527</v>
      </c>
      <c r="K22" s="63">
        <v>308335193.96764702</v>
      </c>
      <c r="L22" s="63">
        <v>777190.19854306499</v>
      </c>
      <c r="M22" s="63">
        <v>5021166.91691083</v>
      </c>
      <c r="N22" s="63">
        <v>1457271.36880913</v>
      </c>
      <c r="O22" s="71">
        <f t="shared" si="3"/>
        <v>7.1115517742531081E-2</v>
      </c>
      <c r="P22" s="62"/>
    </row>
    <row r="23" spans="1:16" x14ac:dyDescent="0.25">
      <c r="A23" s="61">
        <v>158</v>
      </c>
      <c r="B23" s="61">
        <v>4</v>
      </c>
      <c r="C23" s="61" t="s">
        <v>150</v>
      </c>
      <c r="D23" s="61" t="s">
        <v>119</v>
      </c>
      <c r="E23" s="61" t="s">
        <v>122</v>
      </c>
      <c r="F23" s="61">
        <v>4073</v>
      </c>
      <c r="G23" s="69">
        <v>0.78037037037037038</v>
      </c>
      <c r="H23" s="69">
        <v>0.78054398148148152</v>
      </c>
      <c r="I23" s="70">
        <f t="shared" si="2"/>
        <v>1.7361111111113825E-4</v>
      </c>
      <c r="J23" s="63">
        <v>20244713.995255198</v>
      </c>
      <c r="K23" s="63">
        <v>313065578.19306898</v>
      </c>
      <c r="L23" s="63">
        <v>776744.07992253697</v>
      </c>
      <c r="M23" s="63">
        <v>4998935.3599304799</v>
      </c>
      <c r="N23" s="63">
        <v>981714.88459810102</v>
      </c>
      <c r="O23" s="71">
        <f t="shared" si="3"/>
        <v>4.849240571282893E-2</v>
      </c>
      <c r="P23" s="62"/>
    </row>
    <row r="24" spans="1:16" x14ac:dyDescent="0.25">
      <c r="A24" s="61">
        <v>158</v>
      </c>
      <c r="B24" s="61">
        <v>4</v>
      </c>
      <c r="C24" s="61" t="s">
        <v>150</v>
      </c>
      <c r="D24" s="61" t="s">
        <v>120</v>
      </c>
      <c r="E24" s="61" t="s">
        <v>124</v>
      </c>
      <c r="F24" s="61">
        <v>4074</v>
      </c>
      <c r="G24" s="69">
        <v>0.78054398148148152</v>
      </c>
      <c r="H24" s="69">
        <v>0.78070601851851851</v>
      </c>
      <c r="I24" s="70">
        <f t="shared" si="2"/>
        <v>1.6203703703698835E-4</v>
      </c>
      <c r="J24" s="63">
        <v>18876312.594241802</v>
      </c>
      <c r="K24" s="63">
        <v>278027072.85110801</v>
      </c>
      <c r="L24" s="63">
        <v>834616.772346418</v>
      </c>
      <c r="M24" s="63">
        <v>4809128.2877804302</v>
      </c>
      <c r="N24" s="63">
        <v>6811137.51069739</v>
      </c>
      <c r="O24" s="71">
        <f t="shared" si="3"/>
        <v>0.36082987483345236</v>
      </c>
      <c r="P24" s="62"/>
    </row>
    <row r="25" spans="1:16" x14ac:dyDescent="0.25">
      <c r="A25" s="61">
        <v>158</v>
      </c>
      <c r="B25" s="61">
        <v>4</v>
      </c>
      <c r="C25" s="61" t="s">
        <v>150</v>
      </c>
      <c r="D25" s="61" t="s">
        <v>129</v>
      </c>
      <c r="E25" s="61" t="s">
        <v>123</v>
      </c>
      <c r="F25" s="61">
        <v>4075</v>
      </c>
      <c r="G25" s="69">
        <v>0.78070601851851851</v>
      </c>
      <c r="H25" s="69">
        <v>0.78087962962962953</v>
      </c>
      <c r="I25" s="70">
        <f t="shared" si="2"/>
        <v>1.7361111111102723E-4</v>
      </c>
      <c r="J25" s="63">
        <v>19914547.640466802</v>
      </c>
      <c r="K25" s="63">
        <v>294627089.15535998</v>
      </c>
      <c r="L25" s="63">
        <v>780672.48009879899</v>
      </c>
      <c r="M25" s="63">
        <v>5087188.9323335299</v>
      </c>
      <c r="N25" s="63">
        <v>6582005.5076290602</v>
      </c>
      <c r="O25" s="71">
        <f t="shared" si="3"/>
        <v>0.330512428725937</v>
      </c>
      <c r="P25" s="62"/>
    </row>
    <row r="26" spans="1:16" x14ac:dyDescent="0.25">
      <c r="A26" s="61">
        <v>158</v>
      </c>
      <c r="B26" s="61">
        <v>4</v>
      </c>
      <c r="C26" s="61" t="s">
        <v>150</v>
      </c>
      <c r="D26" s="61" t="s">
        <v>128</v>
      </c>
      <c r="E26" s="61" t="s">
        <v>127</v>
      </c>
      <c r="F26" s="61">
        <v>4076</v>
      </c>
      <c r="G26" s="69">
        <v>0.78087962962962953</v>
      </c>
      <c r="H26" s="69">
        <v>0.7810300925925926</v>
      </c>
      <c r="I26" s="70">
        <f t="shared" si="2"/>
        <v>1.504629629630605E-4</v>
      </c>
      <c r="J26" s="63">
        <v>19814252.317965802</v>
      </c>
      <c r="K26" s="63">
        <v>298945549.02646101</v>
      </c>
      <c r="L26" s="63">
        <v>794712.42778363498</v>
      </c>
      <c r="M26" s="63">
        <v>4832416.0949612102</v>
      </c>
      <c r="N26" s="63">
        <v>12821.154968278801</v>
      </c>
      <c r="O26" s="71">
        <f t="shared" si="3"/>
        <v>6.4706731107152192E-4</v>
      </c>
      <c r="P26" s="62"/>
    </row>
    <row r="27" spans="1:16" x14ac:dyDescent="0.25">
      <c r="A27" s="72">
        <v>159</v>
      </c>
      <c r="B27" s="72">
        <v>5</v>
      </c>
      <c r="C27" s="72" t="s">
        <v>152</v>
      </c>
      <c r="D27" s="72" t="s">
        <v>125</v>
      </c>
      <c r="E27" s="72"/>
      <c r="F27" s="72">
        <v>86263</v>
      </c>
      <c r="G27" s="72"/>
      <c r="H27" s="72"/>
      <c r="I27" s="12"/>
      <c r="J27" s="73"/>
      <c r="K27" s="73"/>
      <c r="L27" s="73"/>
      <c r="M27" s="73"/>
      <c r="N27" s="73"/>
      <c r="O27" s="74"/>
      <c r="P27" s="62"/>
    </row>
    <row r="28" spans="1:16" x14ac:dyDescent="0.25">
      <c r="A28" s="72">
        <v>159</v>
      </c>
      <c r="B28" s="72">
        <v>5</v>
      </c>
      <c r="C28" s="72" t="s">
        <v>152</v>
      </c>
      <c r="D28" s="72" t="s">
        <v>112</v>
      </c>
      <c r="E28" s="72"/>
      <c r="F28" s="72">
        <v>126741</v>
      </c>
      <c r="G28" s="72"/>
      <c r="H28" s="72"/>
      <c r="I28" s="12"/>
      <c r="J28" s="73"/>
      <c r="K28" s="73"/>
      <c r="L28" s="73"/>
      <c r="M28" s="73"/>
      <c r="N28" s="73"/>
      <c r="O28" s="74"/>
      <c r="P28" s="62"/>
    </row>
    <row r="29" spans="1:16" x14ac:dyDescent="0.25">
      <c r="A29" s="72">
        <v>159</v>
      </c>
      <c r="B29" s="72">
        <v>5</v>
      </c>
      <c r="C29" s="72" t="s">
        <v>152</v>
      </c>
      <c r="D29" s="72" t="s">
        <v>113</v>
      </c>
      <c r="E29" s="72"/>
      <c r="F29" s="72"/>
      <c r="G29" s="72"/>
      <c r="H29" s="72"/>
      <c r="I29" s="12">
        <v>20.696999999999999</v>
      </c>
      <c r="J29" s="73"/>
      <c r="K29" s="73"/>
      <c r="L29" s="73"/>
      <c r="M29" s="73"/>
      <c r="N29" s="73"/>
      <c r="O29" s="74"/>
      <c r="P29" s="62"/>
    </row>
    <row r="30" spans="1:16" x14ac:dyDescent="0.25">
      <c r="A30" s="72">
        <v>159</v>
      </c>
      <c r="B30" s="72">
        <v>5</v>
      </c>
      <c r="C30" s="72" t="s">
        <v>152</v>
      </c>
      <c r="D30" s="72" t="s">
        <v>114</v>
      </c>
      <c r="E30" s="72"/>
      <c r="F30" s="72"/>
      <c r="G30" s="75">
        <v>0.80278935185185185</v>
      </c>
      <c r="H30" s="75">
        <v>0.802800925925926</v>
      </c>
      <c r="I30" s="76">
        <f t="shared" ref="I30:I39" si="4">H30-G30</f>
        <v>1.1574074074149898E-5</v>
      </c>
      <c r="J30" s="73"/>
      <c r="K30" s="73"/>
      <c r="L30" s="73"/>
      <c r="M30" s="73"/>
      <c r="N30" s="73"/>
      <c r="O30" s="74"/>
      <c r="P30" s="62"/>
    </row>
    <row r="31" spans="1:16" x14ac:dyDescent="0.25">
      <c r="A31" s="72">
        <v>159</v>
      </c>
      <c r="B31" s="72">
        <v>5</v>
      </c>
      <c r="C31" s="72" t="s">
        <v>152</v>
      </c>
      <c r="D31" s="72" t="s">
        <v>115</v>
      </c>
      <c r="E31" s="72"/>
      <c r="F31" s="72"/>
      <c r="G31" s="75">
        <v>0.802800925925926</v>
      </c>
      <c r="H31" s="75">
        <v>0.80282407407407408</v>
      </c>
      <c r="I31" s="76">
        <f t="shared" si="4"/>
        <v>2.3148148148077752E-5</v>
      </c>
      <c r="J31" s="73"/>
      <c r="K31" s="73"/>
      <c r="L31" s="73"/>
      <c r="M31" s="73"/>
      <c r="N31" s="73"/>
      <c r="O31" s="74"/>
      <c r="P31" s="62"/>
    </row>
    <row r="32" spans="1:16" x14ac:dyDescent="0.25">
      <c r="A32" s="72">
        <v>159</v>
      </c>
      <c r="B32" s="72">
        <v>5</v>
      </c>
      <c r="C32" s="72" t="s">
        <v>152</v>
      </c>
      <c r="D32" s="72" t="s">
        <v>116</v>
      </c>
      <c r="E32" s="72"/>
      <c r="F32" s="72"/>
      <c r="G32" s="75">
        <v>0.80282407407407408</v>
      </c>
      <c r="H32" s="75">
        <v>0.80282407407407408</v>
      </c>
      <c r="I32" s="76">
        <f t="shared" si="4"/>
        <v>0</v>
      </c>
      <c r="J32" s="73"/>
      <c r="K32" s="73"/>
      <c r="L32" s="73"/>
      <c r="M32" s="73"/>
      <c r="N32" s="73"/>
      <c r="O32" s="74"/>
      <c r="P32" s="62"/>
    </row>
    <row r="33" spans="1:16" x14ac:dyDescent="0.25">
      <c r="A33" s="72">
        <v>159</v>
      </c>
      <c r="B33" s="72">
        <v>5</v>
      </c>
      <c r="C33" s="72" t="s">
        <v>152</v>
      </c>
      <c r="D33" s="72" t="s">
        <v>117</v>
      </c>
      <c r="E33" s="72"/>
      <c r="F33" s="72"/>
      <c r="G33" s="75">
        <v>0.80282407407407408</v>
      </c>
      <c r="H33" s="75">
        <v>0.83284722222222218</v>
      </c>
      <c r="I33" s="80">
        <f t="shared" si="4"/>
        <v>3.0023148148148104E-2</v>
      </c>
      <c r="J33" s="73"/>
      <c r="K33" s="73"/>
      <c r="L33" s="73"/>
      <c r="M33" s="73"/>
      <c r="N33" s="73"/>
      <c r="O33" s="74"/>
      <c r="P33" s="62"/>
    </row>
    <row r="34" spans="1:16" x14ac:dyDescent="0.25">
      <c r="A34" s="72">
        <v>159</v>
      </c>
      <c r="B34" s="72">
        <v>5</v>
      </c>
      <c r="C34" s="72" t="s">
        <v>152</v>
      </c>
      <c r="D34" s="72" t="s">
        <v>118</v>
      </c>
      <c r="E34" s="72" t="s">
        <v>151</v>
      </c>
      <c r="F34" s="72">
        <v>4078</v>
      </c>
      <c r="G34" s="75">
        <v>0.83284722222222218</v>
      </c>
      <c r="H34" s="75">
        <v>0.83310185185185182</v>
      </c>
      <c r="I34" s="76">
        <f t="shared" si="4"/>
        <v>2.5462962962963243E-4</v>
      </c>
      <c r="J34" s="73">
        <v>19003205.383140702</v>
      </c>
      <c r="K34" s="73">
        <v>280434492.50227499</v>
      </c>
      <c r="L34" s="73">
        <v>898107.84485437605</v>
      </c>
      <c r="M34" s="73">
        <v>4664258.4136759499</v>
      </c>
      <c r="N34" s="73">
        <v>1093121.3850110199</v>
      </c>
      <c r="O34" s="74">
        <f t="shared" ref="O34:O39" si="5">N34/J34</f>
        <v>5.7523000092437944E-2</v>
      </c>
      <c r="P34" s="62"/>
    </row>
    <row r="35" spans="1:16" x14ac:dyDescent="0.25">
      <c r="A35" s="72">
        <v>159</v>
      </c>
      <c r="B35" s="72">
        <v>5</v>
      </c>
      <c r="C35" s="72" t="s">
        <v>152</v>
      </c>
      <c r="D35" s="72" t="s">
        <v>118</v>
      </c>
      <c r="E35" s="72" t="s">
        <v>126</v>
      </c>
      <c r="F35" s="72">
        <v>4079</v>
      </c>
      <c r="G35" s="75">
        <v>0.83310185185185182</v>
      </c>
      <c r="H35" s="75">
        <v>0.83341435185185186</v>
      </c>
      <c r="I35" s="76">
        <f t="shared" si="4"/>
        <v>3.1250000000004885E-4</v>
      </c>
      <c r="J35" s="73">
        <v>19643511.886589199</v>
      </c>
      <c r="K35" s="73">
        <v>297841602.32590199</v>
      </c>
      <c r="L35" s="73">
        <v>905156.84195707995</v>
      </c>
      <c r="M35" s="73">
        <v>4809327.0438970299</v>
      </c>
      <c r="N35" s="73">
        <v>1326853.5834505199</v>
      </c>
      <c r="O35" s="74">
        <f t="shared" si="5"/>
        <v>6.7546658210153085E-2</v>
      </c>
      <c r="P35" s="62"/>
    </row>
    <row r="36" spans="1:16" x14ac:dyDescent="0.25">
      <c r="A36" s="72">
        <v>159</v>
      </c>
      <c r="B36" s="72">
        <v>5</v>
      </c>
      <c r="C36" s="72" t="s">
        <v>152</v>
      </c>
      <c r="D36" s="72" t="s">
        <v>119</v>
      </c>
      <c r="E36" s="72" t="s">
        <v>122</v>
      </c>
      <c r="F36" s="72">
        <v>4080</v>
      </c>
      <c r="G36" s="75">
        <v>0.83341435185185186</v>
      </c>
      <c r="H36" s="75">
        <v>0.83369212962962969</v>
      </c>
      <c r="I36" s="76">
        <f t="shared" si="4"/>
        <v>2.777777777778212E-4</v>
      </c>
      <c r="J36" s="73">
        <v>19181759.799709201</v>
      </c>
      <c r="K36" s="73">
        <v>307313321.24008203</v>
      </c>
      <c r="L36" s="73">
        <v>901722.99603174895</v>
      </c>
      <c r="M36" s="73">
        <v>4750152.01566811</v>
      </c>
      <c r="N36" s="73">
        <v>1606520.7632339499</v>
      </c>
      <c r="O36" s="74">
        <f t="shared" si="5"/>
        <v>8.3752522188204295E-2</v>
      </c>
      <c r="P36" s="62"/>
    </row>
    <row r="37" spans="1:16" x14ac:dyDescent="0.25">
      <c r="A37" s="72">
        <v>159</v>
      </c>
      <c r="B37" s="72">
        <v>5</v>
      </c>
      <c r="C37" s="72" t="s">
        <v>152</v>
      </c>
      <c r="D37" s="72" t="s">
        <v>120</v>
      </c>
      <c r="E37" s="72" t="s">
        <v>124</v>
      </c>
      <c r="F37" s="72">
        <v>4081</v>
      </c>
      <c r="G37" s="75">
        <v>0.83369212962962969</v>
      </c>
      <c r="H37" s="75">
        <v>0.83398148148148143</v>
      </c>
      <c r="I37" s="76">
        <f t="shared" si="4"/>
        <v>2.8935185185174905E-4</v>
      </c>
      <c r="J37" s="73">
        <v>17983182.6325952</v>
      </c>
      <c r="K37" s="73">
        <v>270339509.12961799</v>
      </c>
      <c r="L37" s="73">
        <v>958533.84378935804</v>
      </c>
      <c r="M37" s="73">
        <v>4573873.1116918297</v>
      </c>
      <c r="N37" s="73">
        <v>4438452.6621031901</v>
      </c>
      <c r="O37" s="74">
        <f t="shared" si="5"/>
        <v>0.24681129879970892</v>
      </c>
    </row>
    <row r="38" spans="1:16" x14ac:dyDescent="0.25">
      <c r="A38" s="72">
        <v>159</v>
      </c>
      <c r="B38" s="72">
        <v>5</v>
      </c>
      <c r="C38" s="72" t="s">
        <v>152</v>
      </c>
      <c r="D38" s="72" t="s">
        <v>129</v>
      </c>
      <c r="E38" s="72" t="s">
        <v>123</v>
      </c>
      <c r="F38" s="72">
        <v>4082</v>
      </c>
      <c r="G38" s="75">
        <v>0.83398148148148143</v>
      </c>
      <c r="H38" s="75">
        <v>0.83427083333333341</v>
      </c>
      <c r="I38" s="76">
        <f t="shared" si="4"/>
        <v>2.893518518519711E-4</v>
      </c>
      <c r="J38" s="73">
        <v>19117412.708615601</v>
      </c>
      <c r="K38" s="73">
        <v>291679671.67457598</v>
      </c>
      <c r="L38" s="73">
        <v>905635.485231339</v>
      </c>
      <c r="M38" s="73">
        <v>4859580.0604290301</v>
      </c>
      <c r="N38" s="73">
        <v>3964376.5897303601</v>
      </c>
      <c r="O38" s="74">
        <f t="shared" si="5"/>
        <v>0.20736993285413269</v>
      </c>
    </row>
    <row r="39" spans="1:16" x14ac:dyDescent="0.25">
      <c r="A39" s="72">
        <v>159</v>
      </c>
      <c r="B39" s="72">
        <v>5</v>
      </c>
      <c r="C39" s="72" t="s">
        <v>152</v>
      </c>
      <c r="D39" s="72" t="s">
        <v>128</v>
      </c>
      <c r="E39" s="72" t="s">
        <v>127</v>
      </c>
      <c r="F39" s="72">
        <v>4083</v>
      </c>
      <c r="G39" s="75">
        <v>0.83427083333333341</v>
      </c>
      <c r="H39" s="75">
        <v>0.83456018518518515</v>
      </c>
      <c r="I39" s="76">
        <f t="shared" si="4"/>
        <v>2.8935185185174905E-4</v>
      </c>
      <c r="J39" s="73">
        <v>17950347.796471</v>
      </c>
      <c r="K39" s="73">
        <v>280483280.52408898</v>
      </c>
      <c r="L39" s="73">
        <v>924964.03940363496</v>
      </c>
      <c r="M39" s="73">
        <v>4481302.1579086296</v>
      </c>
      <c r="N39" s="73">
        <v>167723.89524525401</v>
      </c>
      <c r="O39" s="74">
        <f t="shared" si="5"/>
        <v>9.3437685523969725E-3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E3C59-FB5D-4850-9B46-2579E8B1B261}">
  <dimension ref="A1:L20"/>
  <sheetViews>
    <sheetView showGridLines="0" topLeftCell="A8" workbookViewId="0">
      <selection activeCell="M16" sqref="M16"/>
    </sheetView>
  </sheetViews>
  <sheetFormatPr defaultRowHeight="15" x14ac:dyDescent="0.25"/>
  <cols>
    <col min="2" max="2" width="20.140625" customWidth="1"/>
    <col min="3" max="3" width="12.140625" customWidth="1"/>
    <col min="4" max="4" width="12.85546875" customWidth="1"/>
    <col min="5" max="5" width="12.42578125" customWidth="1"/>
    <col min="6" max="6" width="12.5703125" customWidth="1"/>
    <col min="7" max="7" width="14.140625" customWidth="1"/>
    <col min="9" max="9" width="12.140625" customWidth="1"/>
  </cols>
  <sheetData>
    <row r="1" spans="1:12" x14ac:dyDescent="0.25">
      <c r="A1" s="100" t="s">
        <v>84</v>
      </c>
      <c r="B1" s="100" t="s">
        <v>337</v>
      </c>
      <c r="C1" s="100" t="s">
        <v>338</v>
      </c>
      <c r="D1" s="100" t="s">
        <v>339</v>
      </c>
      <c r="E1" s="100" t="s">
        <v>340</v>
      </c>
      <c r="F1" s="100" t="s">
        <v>341</v>
      </c>
      <c r="G1" s="100" t="s">
        <v>89</v>
      </c>
      <c r="H1" s="100" t="s">
        <v>342</v>
      </c>
      <c r="I1" s="100" t="s">
        <v>343</v>
      </c>
      <c r="K1" t="b">
        <v>1</v>
      </c>
    </row>
    <row r="2" spans="1:12" x14ac:dyDescent="0.25">
      <c r="A2" t="s">
        <v>90</v>
      </c>
      <c r="B2" t="s">
        <v>344</v>
      </c>
      <c r="C2" t="b">
        <v>1</v>
      </c>
      <c r="D2" t="b">
        <v>1</v>
      </c>
      <c r="E2" t="b">
        <v>1</v>
      </c>
      <c r="F2" t="b">
        <v>1</v>
      </c>
      <c r="G2" t="b">
        <v>1</v>
      </c>
      <c r="H2">
        <v>6</v>
      </c>
      <c r="I2">
        <v>8</v>
      </c>
      <c r="K2" t="b">
        <v>0</v>
      </c>
    </row>
    <row r="3" spans="1:12" x14ac:dyDescent="0.25">
      <c r="A3" t="s">
        <v>92</v>
      </c>
      <c r="B3" t="s">
        <v>345</v>
      </c>
      <c r="C3" t="b">
        <v>1</v>
      </c>
      <c r="D3" t="b">
        <v>1</v>
      </c>
      <c r="E3" t="b">
        <v>1</v>
      </c>
      <c r="F3" t="b">
        <v>1</v>
      </c>
      <c r="G3" t="b">
        <v>1</v>
      </c>
      <c r="H3">
        <v>6</v>
      </c>
      <c r="I3">
        <v>8</v>
      </c>
    </row>
    <row r="4" spans="1:12" x14ac:dyDescent="0.25">
      <c r="A4" t="s">
        <v>93</v>
      </c>
      <c r="B4" t="s">
        <v>346</v>
      </c>
      <c r="C4" t="b">
        <v>1</v>
      </c>
      <c r="D4" t="b">
        <v>1</v>
      </c>
      <c r="E4" t="b">
        <v>1</v>
      </c>
      <c r="F4" t="b">
        <v>1</v>
      </c>
      <c r="G4" t="b">
        <v>1</v>
      </c>
      <c r="H4">
        <v>6</v>
      </c>
      <c r="I4">
        <v>8</v>
      </c>
      <c r="K4">
        <v>0</v>
      </c>
    </row>
    <row r="5" spans="1:12" x14ac:dyDescent="0.25">
      <c r="A5" t="s">
        <v>91</v>
      </c>
      <c r="B5" t="s">
        <v>347</v>
      </c>
      <c r="C5" t="b">
        <v>1</v>
      </c>
      <c r="D5" t="b">
        <v>0</v>
      </c>
      <c r="E5" t="b">
        <v>0</v>
      </c>
      <c r="F5" t="b">
        <v>1</v>
      </c>
      <c r="G5" t="b">
        <v>0</v>
      </c>
      <c r="H5">
        <v>0</v>
      </c>
      <c r="I5">
        <v>0</v>
      </c>
      <c r="K5">
        <v>1</v>
      </c>
    </row>
    <row r="6" spans="1:12" x14ac:dyDescent="0.25">
      <c r="A6" t="s">
        <v>348</v>
      </c>
      <c r="B6" t="s">
        <v>349</v>
      </c>
      <c r="C6" t="b">
        <v>0</v>
      </c>
      <c r="D6" t="b">
        <v>1</v>
      </c>
      <c r="E6" t="b">
        <v>1</v>
      </c>
      <c r="F6" t="b">
        <v>1</v>
      </c>
      <c r="G6" t="b">
        <v>1</v>
      </c>
      <c r="H6">
        <v>6</v>
      </c>
      <c r="I6">
        <v>8</v>
      </c>
    </row>
    <row r="7" spans="1:12" x14ac:dyDescent="0.25">
      <c r="A7" t="s">
        <v>350</v>
      </c>
      <c r="B7" t="s">
        <v>351</v>
      </c>
      <c r="C7" t="b">
        <v>0</v>
      </c>
      <c r="D7" t="b">
        <v>1</v>
      </c>
      <c r="E7" t="b">
        <v>1</v>
      </c>
      <c r="F7" t="b">
        <v>1</v>
      </c>
      <c r="G7" t="b">
        <v>1</v>
      </c>
      <c r="H7">
        <v>6</v>
      </c>
      <c r="I7">
        <v>8</v>
      </c>
      <c r="K7">
        <v>0</v>
      </c>
      <c r="L7">
        <v>1</v>
      </c>
    </row>
    <row r="8" spans="1:12" x14ac:dyDescent="0.25">
      <c r="A8" t="s">
        <v>352</v>
      </c>
      <c r="B8" t="s">
        <v>353</v>
      </c>
      <c r="C8" t="b">
        <v>0</v>
      </c>
      <c r="D8" t="b">
        <v>0</v>
      </c>
      <c r="E8" t="b">
        <v>0</v>
      </c>
      <c r="F8" t="b">
        <v>1</v>
      </c>
      <c r="G8" t="b">
        <v>1</v>
      </c>
      <c r="H8">
        <v>10</v>
      </c>
      <c r="I8">
        <v>11</v>
      </c>
      <c r="K8">
        <v>0</v>
      </c>
      <c r="L8">
        <v>1</v>
      </c>
    </row>
    <row r="9" spans="1:12" x14ac:dyDescent="0.25">
      <c r="A9" t="s">
        <v>354</v>
      </c>
      <c r="B9" t="s">
        <v>355</v>
      </c>
      <c r="C9" t="b">
        <v>0</v>
      </c>
      <c r="D9" t="b">
        <v>1</v>
      </c>
      <c r="E9" t="b">
        <v>1</v>
      </c>
      <c r="F9" t="b">
        <v>1</v>
      </c>
      <c r="G9" t="b">
        <v>1</v>
      </c>
      <c r="H9">
        <v>15</v>
      </c>
      <c r="I9">
        <v>16</v>
      </c>
    </row>
    <row r="12" spans="1:12" ht="24.95" customHeight="1" x14ac:dyDescent="0.3">
      <c r="A12" s="101" t="s">
        <v>357</v>
      </c>
      <c r="B12" s="101" t="s">
        <v>356</v>
      </c>
      <c r="C12" s="102" t="s">
        <v>338</v>
      </c>
      <c r="D12" s="102" t="s">
        <v>339</v>
      </c>
      <c r="E12" s="102" t="s">
        <v>340</v>
      </c>
      <c r="F12" s="102" t="s">
        <v>341</v>
      </c>
      <c r="G12" s="102" t="s">
        <v>89</v>
      </c>
      <c r="H12" s="102" t="s">
        <v>358</v>
      </c>
      <c r="I12" s="102" t="s">
        <v>359</v>
      </c>
    </row>
    <row r="13" spans="1:12" ht="24.95" customHeight="1" x14ac:dyDescent="0.3">
      <c r="A13" s="103" t="s">
        <v>90</v>
      </c>
      <c r="B13" s="103" t="s">
        <v>344</v>
      </c>
      <c r="C13" s="104">
        <f>IF(C2,1,0)</f>
        <v>1</v>
      </c>
      <c r="D13" s="104">
        <f t="shared" ref="D13:G13" si="0">IF(D2,1,0)</f>
        <v>1</v>
      </c>
      <c r="E13" s="104">
        <f t="shared" si="0"/>
        <v>1</v>
      </c>
      <c r="F13" s="104">
        <f t="shared" si="0"/>
        <v>1</v>
      </c>
      <c r="G13" s="104">
        <f t="shared" si="0"/>
        <v>1</v>
      </c>
      <c r="H13" s="104">
        <f>H2</f>
        <v>6</v>
      </c>
      <c r="I13" s="104">
        <f>I2</f>
        <v>8</v>
      </c>
    </row>
    <row r="14" spans="1:12" ht="24.95" customHeight="1" x14ac:dyDescent="0.3">
      <c r="A14" s="103" t="s">
        <v>92</v>
      </c>
      <c r="B14" s="103" t="s">
        <v>345</v>
      </c>
      <c r="C14" s="104">
        <f t="shared" ref="C14:G20" si="1">IF(C3,1,0)</f>
        <v>1</v>
      </c>
      <c r="D14" s="104">
        <f t="shared" si="1"/>
        <v>1</v>
      </c>
      <c r="E14" s="104">
        <f t="shared" si="1"/>
        <v>1</v>
      </c>
      <c r="F14" s="104">
        <f t="shared" si="1"/>
        <v>1</v>
      </c>
      <c r="G14" s="104">
        <f t="shared" si="1"/>
        <v>1</v>
      </c>
      <c r="H14" s="104">
        <f t="shared" ref="H14:I20" si="2">H3</f>
        <v>6</v>
      </c>
      <c r="I14" s="104">
        <f t="shared" si="2"/>
        <v>8</v>
      </c>
    </row>
    <row r="15" spans="1:12" ht="24.95" customHeight="1" x14ac:dyDescent="0.3">
      <c r="A15" s="103" t="s">
        <v>93</v>
      </c>
      <c r="B15" s="103" t="s">
        <v>346</v>
      </c>
      <c r="C15" s="104">
        <f t="shared" si="1"/>
        <v>1</v>
      </c>
      <c r="D15" s="104">
        <f t="shared" si="1"/>
        <v>1</v>
      </c>
      <c r="E15" s="104">
        <f t="shared" si="1"/>
        <v>1</v>
      </c>
      <c r="F15" s="104">
        <f t="shared" si="1"/>
        <v>1</v>
      </c>
      <c r="G15" s="104">
        <f t="shared" si="1"/>
        <v>1</v>
      </c>
      <c r="H15" s="104">
        <f t="shared" si="2"/>
        <v>6</v>
      </c>
      <c r="I15" s="104">
        <f t="shared" si="2"/>
        <v>8</v>
      </c>
    </row>
    <row r="16" spans="1:12" ht="24.95" customHeight="1" x14ac:dyDescent="0.3">
      <c r="A16" s="103" t="s">
        <v>91</v>
      </c>
      <c r="B16" s="103" t="s">
        <v>347</v>
      </c>
      <c r="C16" s="104">
        <f t="shared" si="1"/>
        <v>1</v>
      </c>
      <c r="D16" s="104">
        <f t="shared" si="1"/>
        <v>0</v>
      </c>
      <c r="E16" s="104">
        <f t="shared" si="1"/>
        <v>0</v>
      </c>
      <c r="F16" s="104">
        <f t="shared" si="1"/>
        <v>1</v>
      </c>
      <c r="G16" s="104">
        <f t="shared" si="1"/>
        <v>0</v>
      </c>
      <c r="H16" s="104">
        <f t="shared" si="2"/>
        <v>0</v>
      </c>
      <c r="I16" s="104">
        <f t="shared" si="2"/>
        <v>0</v>
      </c>
    </row>
    <row r="17" spans="1:9" ht="24.95" customHeight="1" x14ac:dyDescent="0.3">
      <c r="A17" s="103" t="s">
        <v>348</v>
      </c>
      <c r="B17" s="103" t="s">
        <v>349</v>
      </c>
      <c r="C17" s="104">
        <f t="shared" si="1"/>
        <v>0</v>
      </c>
      <c r="D17" s="104">
        <f t="shared" si="1"/>
        <v>1</v>
      </c>
      <c r="E17" s="104">
        <f t="shared" si="1"/>
        <v>1</v>
      </c>
      <c r="F17" s="104">
        <f t="shared" si="1"/>
        <v>1</v>
      </c>
      <c r="G17" s="104">
        <f t="shared" si="1"/>
        <v>1</v>
      </c>
      <c r="H17" s="104">
        <f t="shared" si="2"/>
        <v>6</v>
      </c>
      <c r="I17" s="104">
        <f t="shared" si="2"/>
        <v>8</v>
      </c>
    </row>
    <row r="18" spans="1:9" ht="24.95" customHeight="1" x14ac:dyDescent="0.3">
      <c r="A18" s="103" t="s">
        <v>350</v>
      </c>
      <c r="B18" s="103" t="s">
        <v>351</v>
      </c>
      <c r="C18" s="104">
        <f t="shared" si="1"/>
        <v>0</v>
      </c>
      <c r="D18" s="104">
        <f t="shared" si="1"/>
        <v>1</v>
      </c>
      <c r="E18" s="104">
        <f t="shared" si="1"/>
        <v>1</v>
      </c>
      <c r="F18" s="104">
        <f t="shared" si="1"/>
        <v>1</v>
      </c>
      <c r="G18" s="104">
        <f t="shared" si="1"/>
        <v>1</v>
      </c>
      <c r="H18" s="104">
        <f t="shared" si="2"/>
        <v>6</v>
      </c>
      <c r="I18" s="104">
        <f t="shared" si="2"/>
        <v>8</v>
      </c>
    </row>
    <row r="19" spans="1:9" ht="24.95" customHeight="1" x14ac:dyDescent="0.3">
      <c r="A19" s="103" t="s">
        <v>352</v>
      </c>
      <c r="B19" s="103" t="s">
        <v>353</v>
      </c>
      <c r="C19" s="104">
        <f t="shared" si="1"/>
        <v>0</v>
      </c>
      <c r="D19" s="104">
        <f t="shared" si="1"/>
        <v>0</v>
      </c>
      <c r="E19" s="104">
        <f t="shared" si="1"/>
        <v>0</v>
      </c>
      <c r="F19" s="104">
        <f t="shared" si="1"/>
        <v>1</v>
      </c>
      <c r="G19" s="104">
        <f t="shared" si="1"/>
        <v>1</v>
      </c>
      <c r="H19" s="104">
        <f t="shared" si="2"/>
        <v>10</v>
      </c>
      <c r="I19" s="104">
        <f t="shared" si="2"/>
        <v>11</v>
      </c>
    </row>
    <row r="20" spans="1:9" ht="24.95" customHeight="1" x14ac:dyDescent="0.3">
      <c r="A20" s="103" t="s">
        <v>354</v>
      </c>
      <c r="B20" s="103" t="s">
        <v>355</v>
      </c>
      <c r="C20" s="104">
        <f t="shared" si="1"/>
        <v>0</v>
      </c>
      <c r="D20" s="104">
        <f t="shared" si="1"/>
        <v>1</v>
      </c>
      <c r="E20" s="104">
        <f t="shared" si="1"/>
        <v>1</v>
      </c>
      <c r="F20" s="104">
        <f t="shared" si="1"/>
        <v>1</v>
      </c>
      <c r="G20" s="104">
        <f t="shared" si="1"/>
        <v>1</v>
      </c>
      <c r="H20" s="104">
        <f t="shared" si="2"/>
        <v>15</v>
      </c>
      <c r="I20" s="104">
        <f t="shared" si="2"/>
        <v>16</v>
      </c>
    </row>
  </sheetData>
  <conditionalFormatting sqref="K7:L8">
    <cfRule type="iconSet" priority="2">
      <iconSet iconSet="3Symbols2" showValue="0">
        <cfvo type="percent" val="0"/>
        <cfvo type="percent" val="33"/>
        <cfvo type="percent" val="67"/>
      </iconSet>
    </cfRule>
  </conditionalFormatting>
  <conditionalFormatting sqref="C13:G20">
    <cfRule type="iconSet" priority="1">
      <iconSet iconSet="3Symbols2" showValue="0">
        <cfvo type="percent" val="0"/>
        <cfvo type="percent" val="33"/>
        <cfvo type="percent" val="67"/>
      </iconSe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3" id="{B938945B-CBAB-40E8-ACA8-51CE6B476177}">
            <x14:iconSet iconSet="3Symbols2" showValue="0" custom="1">
              <x14:cfvo type="percent">
                <xm:f>0</xm:f>
              </x14:cfvo>
              <x14:cfvo type="num">
                <xm:f>1</xm:f>
              </x14:cfvo>
              <x14:cfvo type="num">
                <xm:f>0</xm:f>
              </x14:cfvo>
              <x14:cfIcon iconSet="4RedToBlack" iconId="2"/>
              <x14:cfIcon iconSet="3Symbols2" iconId="2"/>
              <x14:cfIcon iconSet="3Symbols2" iconId="0"/>
            </x14:iconSet>
          </x14:cfRule>
          <xm:sqref>C2:G9</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EFD82-351C-4FE6-8316-7A0764DEFA93}">
  <dimension ref="A1:M19"/>
  <sheetViews>
    <sheetView workbookViewId="0">
      <selection activeCell="N19" sqref="N19"/>
    </sheetView>
  </sheetViews>
  <sheetFormatPr defaultRowHeight="15" x14ac:dyDescent="0.25"/>
  <cols>
    <col min="11" max="13" width="9.5703125" bestFit="1" customWidth="1"/>
  </cols>
  <sheetData>
    <row r="1" spans="1:13" x14ac:dyDescent="0.25">
      <c r="A1" t="s">
        <v>290</v>
      </c>
      <c r="B1" t="s">
        <v>284</v>
      </c>
      <c r="C1" t="s">
        <v>291</v>
      </c>
      <c r="D1" t="s">
        <v>292</v>
      </c>
      <c r="E1" t="s">
        <v>77</v>
      </c>
      <c r="F1" t="s">
        <v>293</v>
      </c>
      <c r="G1" t="s">
        <v>294</v>
      </c>
      <c r="H1" t="s">
        <v>295</v>
      </c>
      <c r="K1" s="125" t="s">
        <v>297</v>
      </c>
      <c r="L1" s="125"/>
      <c r="M1" s="125"/>
    </row>
    <row r="2" spans="1:13" x14ac:dyDescent="0.25">
      <c r="A2">
        <v>1</v>
      </c>
      <c r="B2">
        <v>1</v>
      </c>
      <c r="C2">
        <v>1</v>
      </c>
      <c r="D2">
        <v>1</v>
      </c>
      <c r="E2">
        <v>1</v>
      </c>
      <c r="F2">
        <v>1</v>
      </c>
      <c r="G2">
        <v>500</v>
      </c>
      <c r="H2">
        <v>7611</v>
      </c>
      <c r="J2" s="57" t="s">
        <v>296</v>
      </c>
      <c r="K2">
        <v>1</v>
      </c>
      <c r="L2">
        <v>2</v>
      </c>
      <c r="M2">
        <v>3</v>
      </c>
    </row>
    <row r="3" spans="1:13" x14ac:dyDescent="0.25">
      <c r="A3">
        <v>2</v>
      </c>
      <c r="B3">
        <v>1</v>
      </c>
      <c r="C3">
        <v>1</v>
      </c>
      <c r="D3">
        <v>1</v>
      </c>
      <c r="E3">
        <v>2</v>
      </c>
      <c r="F3">
        <v>1</v>
      </c>
      <c r="G3">
        <v>1000</v>
      </c>
      <c r="H3">
        <v>7611</v>
      </c>
      <c r="J3">
        <v>1</v>
      </c>
      <c r="K3" s="62">
        <f>SUMIFS($G$2:$G$19,$E$2:$E$19,$J3,$D$2:$D$19,K$2)</f>
        <v>500</v>
      </c>
      <c r="L3" s="62">
        <f t="shared" ref="L3:M8" si="0">SUMIFS($G$2:$G$19,$E$2:$E$19,$J3,$D$2:$D$19,L$2)</f>
        <v>1200</v>
      </c>
      <c r="M3" s="62">
        <f t="shared" si="0"/>
        <v>2200</v>
      </c>
    </row>
    <row r="4" spans="1:13" x14ac:dyDescent="0.25">
      <c r="A4">
        <v>3</v>
      </c>
      <c r="B4">
        <v>1</v>
      </c>
      <c r="C4">
        <v>1</v>
      </c>
      <c r="D4">
        <v>1</v>
      </c>
      <c r="E4">
        <v>3</v>
      </c>
      <c r="F4">
        <v>1</v>
      </c>
      <c r="G4">
        <v>1100</v>
      </c>
      <c r="H4">
        <v>7611</v>
      </c>
      <c r="J4">
        <v>2</v>
      </c>
      <c r="K4" s="62">
        <f t="shared" ref="K4:K8" si="1">SUMIFS($G$2:$G$19,$E$2:$E$19,$J4,$D$2:$D$19,K$2)</f>
        <v>1000</v>
      </c>
      <c r="L4" s="62">
        <f t="shared" si="0"/>
        <v>1300</v>
      </c>
      <c r="M4" s="62">
        <f t="shared" si="0"/>
        <v>1900</v>
      </c>
    </row>
    <row r="5" spans="1:13" x14ac:dyDescent="0.25">
      <c r="A5">
        <v>4</v>
      </c>
      <c r="B5">
        <v>1</v>
      </c>
      <c r="C5">
        <v>1</v>
      </c>
      <c r="D5">
        <v>1</v>
      </c>
      <c r="E5">
        <v>4</v>
      </c>
      <c r="F5">
        <v>1</v>
      </c>
      <c r="G5">
        <v>1000</v>
      </c>
      <c r="H5">
        <v>7611</v>
      </c>
      <c r="J5">
        <v>3</v>
      </c>
      <c r="K5" s="62">
        <f t="shared" si="1"/>
        <v>1100</v>
      </c>
      <c r="L5" s="62">
        <f t="shared" si="0"/>
        <v>1700</v>
      </c>
      <c r="M5" s="62">
        <f t="shared" si="0"/>
        <v>1900</v>
      </c>
    </row>
    <row r="6" spans="1:13" x14ac:dyDescent="0.25">
      <c r="A6">
        <v>5</v>
      </c>
      <c r="B6">
        <v>1</v>
      </c>
      <c r="C6">
        <v>1</v>
      </c>
      <c r="D6">
        <v>1</v>
      </c>
      <c r="E6">
        <v>5</v>
      </c>
      <c r="F6">
        <v>1</v>
      </c>
      <c r="G6">
        <v>500</v>
      </c>
      <c r="H6">
        <v>7611</v>
      </c>
      <c r="J6">
        <v>4</v>
      </c>
      <c r="K6" s="62">
        <f t="shared" si="1"/>
        <v>1000</v>
      </c>
      <c r="L6" s="62">
        <f t="shared" si="0"/>
        <v>1400</v>
      </c>
      <c r="M6" s="62">
        <f t="shared" si="0"/>
        <v>1800</v>
      </c>
    </row>
    <row r="7" spans="1:13" x14ac:dyDescent="0.25">
      <c r="A7">
        <v>6</v>
      </c>
      <c r="B7">
        <v>1</v>
      </c>
      <c r="C7">
        <v>1</v>
      </c>
      <c r="D7">
        <v>1</v>
      </c>
      <c r="E7">
        <v>6</v>
      </c>
      <c r="F7">
        <v>1</v>
      </c>
      <c r="G7">
        <v>800</v>
      </c>
      <c r="H7">
        <v>7611</v>
      </c>
      <c r="J7">
        <v>5</v>
      </c>
      <c r="K7" s="62">
        <f t="shared" si="1"/>
        <v>500</v>
      </c>
      <c r="L7" s="62">
        <f t="shared" si="0"/>
        <v>750</v>
      </c>
      <c r="M7" s="62">
        <f t="shared" si="0"/>
        <v>900</v>
      </c>
    </row>
    <row r="8" spans="1:13" x14ac:dyDescent="0.25">
      <c r="A8">
        <v>7</v>
      </c>
      <c r="B8">
        <v>1</v>
      </c>
      <c r="C8">
        <v>1</v>
      </c>
      <c r="D8">
        <v>2</v>
      </c>
      <c r="E8">
        <v>1</v>
      </c>
      <c r="F8">
        <v>1</v>
      </c>
      <c r="G8">
        <v>1200</v>
      </c>
      <c r="H8">
        <v>7611</v>
      </c>
      <c r="J8">
        <v>6</v>
      </c>
      <c r="K8" s="62">
        <f t="shared" si="1"/>
        <v>800</v>
      </c>
      <c r="L8" s="62">
        <f t="shared" si="0"/>
        <v>650</v>
      </c>
      <c r="M8" s="62">
        <f t="shared" si="0"/>
        <v>800</v>
      </c>
    </row>
    <row r="9" spans="1:13" x14ac:dyDescent="0.25">
      <c r="A9">
        <v>8</v>
      </c>
      <c r="B9">
        <v>1</v>
      </c>
      <c r="C9">
        <v>1</v>
      </c>
      <c r="D9">
        <v>2</v>
      </c>
      <c r="E9">
        <v>2</v>
      </c>
      <c r="F9">
        <v>1</v>
      </c>
      <c r="G9">
        <v>1300</v>
      </c>
      <c r="H9">
        <v>7611</v>
      </c>
    </row>
    <row r="10" spans="1:13" x14ac:dyDescent="0.25">
      <c r="A10">
        <v>9</v>
      </c>
      <c r="B10">
        <v>1</v>
      </c>
      <c r="C10">
        <v>1</v>
      </c>
      <c r="D10">
        <v>2</v>
      </c>
      <c r="E10">
        <v>3</v>
      </c>
      <c r="F10">
        <v>1</v>
      </c>
      <c r="G10">
        <v>1700</v>
      </c>
      <c r="H10">
        <v>7611</v>
      </c>
    </row>
    <row r="11" spans="1:13" x14ac:dyDescent="0.25">
      <c r="A11">
        <v>10</v>
      </c>
      <c r="B11">
        <v>1</v>
      </c>
      <c r="C11">
        <v>1</v>
      </c>
      <c r="D11">
        <v>2</v>
      </c>
      <c r="E11">
        <v>4</v>
      </c>
      <c r="F11">
        <v>1</v>
      </c>
      <c r="G11">
        <v>1400</v>
      </c>
      <c r="H11">
        <v>7611</v>
      </c>
    </row>
    <row r="12" spans="1:13" x14ac:dyDescent="0.25">
      <c r="A12">
        <v>11</v>
      </c>
      <c r="B12">
        <v>1</v>
      </c>
      <c r="C12">
        <v>1</v>
      </c>
      <c r="D12">
        <v>2</v>
      </c>
      <c r="E12">
        <v>5</v>
      </c>
      <c r="F12">
        <v>1</v>
      </c>
      <c r="G12">
        <v>750</v>
      </c>
      <c r="H12">
        <v>7611</v>
      </c>
    </row>
    <row r="13" spans="1:13" x14ac:dyDescent="0.25">
      <c r="A13">
        <v>12</v>
      </c>
      <c r="B13">
        <v>1</v>
      </c>
      <c r="C13">
        <v>1</v>
      </c>
      <c r="D13">
        <v>2</v>
      </c>
      <c r="E13">
        <v>6</v>
      </c>
      <c r="F13">
        <v>1</v>
      </c>
      <c r="G13">
        <v>650</v>
      </c>
      <c r="H13">
        <v>7611</v>
      </c>
    </row>
    <row r="14" spans="1:13" x14ac:dyDescent="0.25">
      <c r="A14">
        <v>13</v>
      </c>
      <c r="B14">
        <v>1</v>
      </c>
      <c r="C14">
        <v>1</v>
      </c>
      <c r="D14">
        <v>3</v>
      </c>
      <c r="E14">
        <v>1</v>
      </c>
      <c r="F14">
        <v>1</v>
      </c>
      <c r="G14">
        <v>2200</v>
      </c>
      <c r="H14">
        <v>7611</v>
      </c>
    </row>
    <row r="15" spans="1:13" x14ac:dyDescent="0.25">
      <c r="A15">
        <v>14</v>
      </c>
      <c r="B15">
        <v>1</v>
      </c>
      <c r="C15">
        <v>1</v>
      </c>
      <c r="D15">
        <v>3</v>
      </c>
      <c r="E15">
        <v>2</v>
      </c>
      <c r="F15">
        <v>1</v>
      </c>
      <c r="G15">
        <v>1900</v>
      </c>
      <c r="H15">
        <v>7611</v>
      </c>
    </row>
    <row r="16" spans="1:13" x14ac:dyDescent="0.25">
      <c r="A16">
        <v>15</v>
      </c>
      <c r="B16">
        <v>1</v>
      </c>
      <c r="C16">
        <v>1</v>
      </c>
      <c r="D16">
        <v>3</v>
      </c>
      <c r="E16">
        <v>3</v>
      </c>
      <c r="F16">
        <v>1</v>
      </c>
      <c r="G16">
        <v>1900</v>
      </c>
      <c r="H16">
        <v>7611</v>
      </c>
    </row>
    <row r="17" spans="1:8" x14ac:dyDescent="0.25">
      <c r="A17">
        <v>16</v>
      </c>
      <c r="B17">
        <v>1</v>
      </c>
      <c r="C17">
        <v>1</v>
      </c>
      <c r="D17">
        <v>3</v>
      </c>
      <c r="E17">
        <v>4</v>
      </c>
      <c r="F17">
        <v>1</v>
      </c>
      <c r="G17">
        <v>1800</v>
      </c>
      <c r="H17">
        <v>7611</v>
      </c>
    </row>
    <row r="18" spans="1:8" x14ac:dyDescent="0.25">
      <c r="A18">
        <v>17</v>
      </c>
      <c r="B18">
        <v>1</v>
      </c>
      <c r="C18">
        <v>1</v>
      </c>
      <c r="D18">
        <v>3</v>
      </c>
      <c r="E18">
        <v>5</v>
      </c>
      <c r="F18">
        <v>1</v>
      </c>
      <c r="G18">
        <v>900</v>
      </c>
      <c r="H18">
        <v>7611</v>
      </c>
    </row>
    <row r="19" spans="1:8" x14ac:dyDescent="0.25">
      <c r="A19">
        <v>18</v>
      </c>
      <c r="B19">
        <v>1</v>
      </c>
      <c r="C19">
        <v>1</v>
      </c>
      <c r="D19">
        <v>3</v>
      </c>
      <c r="E19">
        <v>6</v>
      </c>
      <c r="F19">
        <v>1</v>
      </c>
      <c r="G19">
        <v>800</v>
      </c>
      <c r="H19">
        <v>7611</v>
      </c>
    </row>
  </sheetData>
  <mergeCells count="1">
    <mergeCell ref="K1:M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C3503-79CB-4852-B7FC-439096637DA2}">
  <dimension ref="B2:V29"/>
  <sheetViews>
    <sheetView topLeftCell="D1" workbookViewId="0">
      <selection activeCell="N19" sqref="N19"/>
    </sheetView>
  </sheetViews>
  <sheetFormatPr defaultRowHeight="15" x14ac:dyDescent="0.25"/>
  <cols>
    <col min="12" max="12" width="9.140625" style="29"/>
  </cols>
  <sheetData>
    <row r="2" spans="2:22" x14ac:dyDescent="0.25">
      <c r="B2" t="s">
        <v>105</v>
      </c>
      <c r="C2" t="s">
        <v>85</v>
      </c>
      <c r="D2" t="s">
        <v>86</v>
      </c>
      <c r="E2" t="s">
        <v>88</v>
      </c>
      <c r="F2" t="s">
        <v>87</v>
      </c>
      <c r="G2" t="s">
        <v>107</v>
      </c>
      <c r="H2" t="s">
        <v>106</v>
      </c>
      <c r="I2" t="s">
        <v>156</v>
      </c>
      <c r="N2" t="s">
        <v>317</v>
      </c>
      <c r="O2" t="s">
        <v>105</v>
      </c>
      <c r="P2" t="s">
        <v>85</v>
      </c>
      <c r="Q2" t="s">
        <v>86</v>
      </c>
      <c r="R2" t="s">
        <v>88</v>
      </c>
      <c r="S2" t="s">
        <v>87</v>
      </c>
      <c r="T2" t="s">
        <v>107</v>
      </c>
      <c r="U2" t="s">
        <v>106</v>
      </c>
      <c r="V2" t="s">
        <v>156</v>
      </c>
    </row>
    <row r="3" spans="2:22" x14ac:dyDescent="0.25">
      <c r="B3">
        <v>1</v>
      </c>
      <c r="C3">
        <v>1</v>
      </c>
      <c r="D3" s="84">
        <v>1</v>
      </c>
      <c r="E3" s="84">
        <v>1</v>
      </c>
      <c r="F3" s="84">
        <v>1</v>
      </c>
      <c r="G3" s="84">
        <v>1</v>
      </c>
      <c r="H3" s="84">
        <v>1</v>
      </c>
      <c r="I3" s="84">
        <v>0.28010000000000002</v>
      </c>
      <c r="J3">
        <f>I3+0.02</f>
        <v>0.30010000000000003</v>
      </c>
      <c r="K3" s="84">
        <f t="shared" ref="K3:K7" si="0">K4-0.03</f>
        <v>0.81999999999999984</v>
      </c>
      <c r="L3" s="29">
        <f>K3*J3</f>
        <v>0.24608199999999997</v>
      </c>
      <c r="N3" t="str">
        <f>"cl"&amp;Q3&amp;"-"&amp;R3</f>
        <v>cl1-1</v>
      </c>
      <c r="O3">
        <v>1</v>
      </c>
      <c r="P3">
        <v>1</v>
      </c>
      <c r="Q3" s="84">
        <v>1</v>
      </c>
      <c r="R3" s="84">
        <v>1</v>
      </c>
      <c r="S3" s="84">
        <v>1</v>
      </c>
      <c r="T3" s="84">
        <v>1</v>
      </c>
      <c r="U3" s="84">
        <v>1</v>
      </c>
      <c r="V3">
        <v>0.30010000000000003</v>
      </c>
    </row>
    <row r="4" spans="2:22" x14ac:dyDescent="0.25">
      <c r="B4">
        <v>2</v>
      </c>
      <c r="C4">
        <v>1</v>
      </c>
      <c r="D4" s="84">
        <v>1</v>
      </c>
      <c r="E4" s="84">
        <v>2</v>
      </c>
      <c r="F4" s="84">
        <v>1</v>
      </c>
      <c r="G4" s="84">
        <v>1</v>
      </c>
      <c r="H4" s="84">
        <v>1</v>
      </c>
      <c r="I4" s="84">
        <v>0.28010000000000002</v>
      </c>
      <c r="J4">
        <f t="shared" ref="J4:J11" si="1">I4+0.02</f>
        <v>0.30010000000000003</v>
      </c>
      <c r="K4" s="84">
        <f t="shared" si="0"/>
        <v>0.84999999999999987</v>
      </c>
      <c r="L4" s="29">
        <f t="shared" ref="L4:L29" si="2">K4*J4</f>
        <v>0.25508500000000001</v>
      </c>
      <c r="N4" t="str">
        <f t="shared" ref="N4:N29" si="3">"cl"&amp;Q4&amp;"-"&amp;R4</f>
        <v>cl1-2</v>
      </c>
      <c r="O4">
        <v>2</v>
      </c>
      <c r="P4">
        <v>1</v>
      </c>
      <c r="Q4" s="84">
        <v>1</v>
      </c>
      <c r="R4" s="84">
        <v>2</v>
      </c>
      <c r="S4" s="84">
        <v>1</v>
      </c>
      <c r="T4" s="84">
        <v>1</v>
      </c>
      <c r="U4" s="84">
        <v>1</v>
      </c>
      <c r="V4">
        <v>0.30010000000000003</v>
      </c>
    </row>
    <row r="5" spans="2:22" x14ac:dyDescent="0.25">
      <c r="B5">
        <v>3</v>
      </c>
      <c r="C5">
        <v>1</v>
      </c>
      <c r="D5" s="84">
        <v>1</v>
      </c>
      <c r="E5" s="84">
        <v>3</v>
      </c>
      <c r="F5" s="84">
        <v>1</v>
      </c>
      <c r="G5" s="84">
        <v>1</v>
      </c>
      <c r="H5" s="84">
        <v>1</v>
      </c>
      <c r="I5" s="84">
        <v>0.28010000000000002</v>
      </c>
      <c r="J5">
        <f t="shared" si="1"/>
        <v>0.30010000000000003</v>
      </c>
      <c r="K5" s="84">
        <f t="shared" si="0"/>
        <v>0.87999999999999989</v>
      </c>
      <c r="L5" s="29">
        <f t="shared" si="2"/>
        <v>0.26408799999999999</v>
      </c>
      <c r="N5" t="str">
        <f t="shared" si="3"/>
        <v>cl1-3</v>
      </c>
      <c r="O5">
        <v>3</v>
      </c>
      <c r="P5">
        <v>1</v>
      </c>
      <c r="Q5" s="84">
        <v>1</v>
      </c>
      <c r="R5" s="84">
        <v>3</v>
      </c>
      <c r="S5" s="84">
        <v>1</v>
      </c>
      <c r="T5" s="84">
        <v>1</v>
      </c>
      <c r="U5" s="84">
        <v>1</v>
      </c>
      <c r="V5">
        <v>0.30010000000000003</v>
      </c>
    </row>
    <row r="6" spans="2:22" x14ac:dyDescent="0.25">
      <c r="B6">
        <v>4</v>
      </c>
      <c r="C6">
        <v>1</v>
      </c>
      <c r="D6" s="84">
        <v>1</v>
      </c>
      <c r="E6" s="84">
        <v>4</v>
      </c>
      <c r="F6" s="84">
        <v>1</v>
      </c>
      <c r="G6" s="84">
        <v>1</v>
      </c>
      <c r="H6" s="84">
        <v>1</v>
      </c>
      <c r="I6" s="84">
        <v>0.28010000000000002</v>
      </c>
      <c r="J6">
        <f t="shared" si="1"/>
        <v>0.30010000000000003</v>
      </c>
      <c r="K6" s="84">
        <f t="shared" si="0"/>
        <v>0.90999999999999992</v>
      </c>
      <c r="L6" s="29">
        <f t="shared" si="2"/>
        <v>0.27309100000000003</v>
      </c>
      <c r="N6" t="str">
        <f t="shared" si="3"/>
        <v>cl1-4</v>
      </c>
      <c r="O6">
        <v>4</v>
      </c>
      <c r="P6">
        <v>1</v>
      </c>
      <c r="Q6" s="84">
        <v>1</v>
      </c>
      <c r="R6" s="84">
        <v>4</v>
      </c>
      <c r="S6" s="84">
        <v>1</v>
      </c>
      <c r="T6" s="84">
        <v>1</v>
      </c>
      <c r="U6" s="84">
        <v>1</v>
      </c>
      <c r="V6">
        <v>0.30010000000000003</v>
      </c>
    </row>
    <row r="7" spans="2:22" x14ac:dyDescent="0.25">
      <c r="B7">
        <v>5</v>
      </c>
      <c r="C7">
        <v>1</v>
      </c>
      <c r="D7" s="84">
        <v>1</v>
      </c>
      <c r="E7" s="84">
        <v>5</v>
      </c>
      <c r="F7" s="84">
        <v>1</v>
      </c>
      <c r="G7" s="84">
        <v>1</v>
      </c>
      <c r="H7" s="84">
        <v>1</v>
      </c>
      <c r="I7" s="84">
        <v>0.28010000000000002</v>
      </c>
      <c r="J7">
        <f t="shared" si="1"/>
        <v>0.30010000000000003</v>
      </c>
      <c r="K7" s="84">
        <f t="shared" si="0"/>
        <v>0.94</v>
      </c>
      <c r="L7" s="29">
        <f t="shared" si="2"/>
        <v>0.28209400000000001</v>
      </c>
      <c r="N7" t="str">
        <f t="shared" si="3"/>
        <v>cl1-5</v>
      </c>
      <c r="O7">
        <v>5</v>
      </c>
      <c r="P7">
        <v>1</v>
      </c>
      <c r="Q7" s="84">
        <v>1</v>
      </c>
      <c r="R7" s="84">
        <v>5</v>
      </c>
      <c r="S7" s="84">
        <v>1</v>
      </c>
      <c r="T7" s="84">
        <v>1</v>
      </c>
      <c r="U7" s="84">
        <v>1</v>
      </c>
      <c r="V7">
        <v>0.30010000000000003</v>
      </c>
    </row>
    <row r="8" spans="2:22" x14ac:dyDescent="0.25">
      <c r="B8">
        <v>6</v>
      </c>
      <c r="C8">
        <v>1</v>
      </c>
      <c r="D8" s="84">
        <v>1</v>
      </c>
      <c r="E8" s="84">
        <v>6</v>
      </c>
      <c r="F8" s="84">
        <v>1</v>
      </c>
      <c r="G8" s="84">
        <v>1</v>
      </c>
      <c r="H8" s="84">
        <v>1</v>
      </c>
      <c r="I8" s="84">
        <v>0.29239999999999999</v>
      </c>
      <c r="J8">
        <f t="shared" si="1"/>
        <v>0.31240000000000001</v>
      </c>
      <c r="K8" s="84">
        <f>K9-0.03</f>
        <v>0.97</v>
      </c>
      <c r="L8" s="29">
        <f t="shared" si="2"/>
        <v>0.30302800000000002</v>
      </c>
      <c r="N8" t="str">
        <f t="shared" si="3"/>
        <v>cl1-6</v>
      </c>
      <c r="O8">
        <v>6</v>
      </c>
      <c r="P8">
        <v>1</v>
      </c>
      <c r="Q8" s="84">
        <v>1</v>
      </c>
      <c r="R8" s="84">
        <v>6</v>
      </c>
      <c r="S8" s="84">
        <v>1</v>
      </c>
      <c r="T8" s="84">
        <v>1</v>
      </c>
      <c r="U8" s="84">
        <v>1</v>
      </c>
      <c r="V8">
        <v>0.31240000000000001</v>
      </c>
    </row>
    <row r="9" spans="2:22" x14ac:dyDescent="0.25">
      <c r="B9">
        <v>7</v>
      </c>
      <c r="C9">
        <v>1</v>
      </c>
      <c r="D9" s="84">
        <v>1</v>
      </c>
      <c r="E9" s="84">
        <v>7</v>
      </c>
      <c r="F9" s="84">
        <v>1</v>
      </c>
      <c r="G9" s="84">
        <v>1</v>
      </c>
      <c r="H9" s="84">
        <v>1</v>
      </c>
      <c r="I9" s="84">
        <v>0.30220000000000002</v>
      </c>
      <c r="J9">
        <f t="shared" si="1"/>
        <v>0.32220000000000004</v>
      </c>
      <c r="K9" s="84">
        <v>1</v>
      </c>
      <c r="L9" s="29">
        <f t="shared" si="2"/>
        <v>0.32220000000000004</v>
      </c>
      <c r="N9" t="str">
        <f t="shared" si="3"/>
        <v>cl1-7</v>
      </c>
      <c r="O9">
        <v>7</v>
      </c>
      <c r="P9">
        <v>1</v>
      </c>
      <c r="Q9" s="84">
        <v>1</v>
      </c>
      <c r="R9" s="84">
        <v>7</v>
      </c>
      <c r="S9" s="84">
        <v>1</v>
      </c>
      <c r="T9" s="84">
        <v>1</v>
      </c>
      <c r="U9" s="84">
        <v>1</v>
      </c>
      <c r="V9">
        <v>0.32220000000000004</v>
      </c>
    </row>
    <row r="10" spans="2:22" x14ac:dyDescent="0.25">
      <c r="B10">
        <v>8</v>
      </c>
      <c r="C10">
        <v>1</v>
      </c>
      <c r="D10" s="84">
        <v>1</v>
      </c>
      <c r="E10" s="84">
        <v>8</v>
      </c>
      <c r="F10" s="84">
        <v>1</v>
      </c>
      <c r="G10" s="84">
        <v>1</v>
      </c>
      <c r="H10" s="84">
        <v>1</v>
      </c>
      <c r="I10" s="84">
        <v>0.311</v>
      </c>
      <c r="J10">
        <f t="shared" si="1"/>
        <v>0.33100000000000002</v>
      </c>
      <c r="K10" s="84">
        <f>K9+0.03</f>
        <v>1.03</v>
      </c>
      <c r="L10" s="29">
        <f t="shared" si="2"/>
        <v>0.34093000000000001</v>
      </c>
      <c r="N10" t="str">
        <f t="shared" si="3"/>
        <v>cl1-8</v>
      </c>
      <c r="O10">
        <v>8</v>
      </c>
      <c r="P10">
        <v>1</v>
      </c>
      <c r="Q10" s="84">
        <v>1</v>
      </c>
      <c r="R10" s="84">
        <v>8</v>
      </c>
      <c r="S10" s="84">
        <v>1</v>
      </c>
      <c r="T10" s="84">
        <v>1</v>
      </c>
      <c r="U10" s="84">
        <v>1</v>
      </c>
      <c r="V10">
        <v>0.33100000000000002</v>
      </c>
    </row>
    <row r="11" spans="2:22" x14ac:dyDescent="0.25">
      <c r="B11">
        <v>9</v>
      </c>
      <c r="C11">
        <v>1</v>
      </c>
      <c r="D11" s="84">
        <v>1</v>
      </c>
      <c r="E11" s="84">
        <v>9</v>
      </c>
      <c r="F11" s="84">
        <v>1</v>
      </c>
      <c r="G11" s="84">
        <v>1</v>
      </c>
      <c r="H11" s="84">
        <v>1</v>
      </c>
      <c r="I11" s="84">
        <v>0.32029999999999997</v>
      </c>
      <c r="J11">
        <f t="shared" si="1"/>
        <v>0.34029999999999999</v>
      </c>
      <c r="K11" s="84">
        <f>K10+0.03</f>
        <v>1.06</v>
      </c>
      <c r="L11" s="29">
        <f t="shared" si="2"/>
        <v>0.36071799999999998</v>
      </c>
      <c r="N11" t="str">
        <f t="shared" si="3"/>
        <v>cl1-9</v>
      </c>
      <c r="O11">
        <v>9</v>
      </c>
      <c r="P11">
        <v>1</v>
      </c>
      <c r="Q11" s="84">
        <v>1</v>
      </c>
      <c r="R11" s="84">
        <v>9</v>
      </c>
      <c r="S11" s="84">
        <v>1</v>
      </c>
      <c r="T11" s="84">
        <v>1</v>
      </c>
      <c r="U11" s="84">
        <v>1</v>
      </c>
      <c r="V11">
        <v>0.34029999999999999</v>
      </c>
    </row>
    <row r="12" spans="2:22" x14ac:dyDescent="0.25">
      <c r="B12">
        <v>10</v>
      </c>
      <c r="C12">
        <v>1</v>
      </c>
      <c r="D12">
        <v>2</v>
      </c>
      <c r="E12">
        <v>1</v>
      </c>
      <c r="F12">
        <v>1</v>
      </c>
      <c r="G12">
        <v>1</v>
      </c>
      <c r="H12">
        <v>1</v>
      </c>
      <c r="I12">
        <v>0.24279999999999999</v>
      </c>
      <c r="J12">
        <f>I12</f>
        <v>0.24279999999999999</v>
      </c>
      <c r="K12" s="84">
        <f t="shared" ref="K12:K16" si="4">K13-0.03</f>
        <v>0.81999999999999984</v>
      </c>
      <c r="L12" s="29">
        <f t="shared" si="2"/>
        <v>0.19909599999999994</v>
      </c>
      <c r="N12" t="str">
        <f t="shared" si="3"/>
        <v>cl2-1</v>
      </c>
      <c r="O12">
        <v>10</v>
      </c>
      <c r="P12">
        <v>1</v>
      </c>
      <c r="Q12">
        <v>2</v>
      </c>
      <c r="R12">
        <v>1</v>
      </c>
      <c r="S12">
        <v>1</v>
      </c>
      <c r="T12">
        <v>1</v>
      </c>
      <c r="U12">
        <v>1</v>
      </c>
      <c r="V12">
        <v>0.24279999999999999</v>
      </c>
    </row>
    <row r="13" spans="2:22" x14ac:dyDescent="0.25">
      <c r="B13">
        <v>11</v>
      </c>
      <c r="C13">
        <v>1</v>
      </c>
      <c r="D13">
        <v>2</v>
      </c>
      <c r="E13">
        <v>2</v>
      </c>
      <c r="F13">
        <v>1</v>
      </c>
      <c r="G13">
        <v>1</v>
      </c>
      <c r="H13">
        <v>1</v>
      </c>
      <c r="I13">
        <v>0.24279999999999999</v>
      </c>
      <c r="J13">
        <f t="shared" ref="J13:J20" si="5">I13</f>
        <v>0.24279999999999999</v>
      </c>
      <c r="K13" s="84">
        <f t="shared" si="4"/>
        <v>0.84999999999999987</v>
      </c>
      <c r="L13" s="29">
        <f t="shared" si="2"/>
        <v>0.20637999999999995</v>
      </c>
      <c r="N13" t="str">
        <f t="shared" si="3"/>
        <v>cl2-2</v>
      </c>
      <c r="O13">
        <v>11</v>
      </c>
      <c r="P13">
        <v>1</v>
      </c>
      <c r="Q13">
        <v>2</v>
      </c>
      <c r="R13">
        <v>2</v>
      </c>
      <c r="S13">
        <v>1</v>
      </c>
      <c r="T13">
        <v>1</v>
      </c>
      <c r="U13">
        <v>1</v>
      </c>
      <c r="V13">
        <v>0.24279999999999999</v>
      </c>
    </row>
    <row r="14" spans="2:22" x14ac:dyDescent="0.25">
      <c r="B14">
        <v>12</v>
      </c>
      <c r="C14">
        <v>1</v>
      </c>
      <c r="D14">
        <v>2</v>
      </c>
      <c r="E14">
        <v>3</v>
      </c>
      <c r="F14">
        <v>1</v>
      </c>
      <c r="G14">
        <v>1</v>
      </c>
      <c r="H14">
        <v>1</v>
      </c>
      <c r="I14">
        <v>0.24279999999999999</v>
      </c>
      <c r="J14">
        <f t="shared" si="5"/>
        <v>0.24279999999999999</v>
      </c>
      <c r="K14" s="84">
        <f t="shared" si="4"/>
        <v>0.87999999999999989</v>
      </c>
      <c r="L14" s="29">
        <f t="shared" si="2"/>
        <v>0.21366399999999997</v>
      </c>
      <c r="N14" t="str">
        <f t="shared" si="3"/>
        <v>cl2-3</v>
      </c>
      <c r="O14">
        <v>12</v>
      </c>
      <c r="P14">
        <v>1</v>
      </c>
      <c r="Q14">
        <v>2</v>
      </c>
      <c r="R14">
        <v>3</v>
      </c>
      <c r="S14">
        <v>1</v>
      </c>
      <c r="T14">
        <v>1</v>
      </c>
      <c r="U14">
        <v>1</v>
      </c>
      <c r="V14">
        <v>0.24279999999999999</v>
      </c>
    </row>
    <row r="15" spans="2:22" x14ac:dyDescent="0.25">
      <c r="B15">
        <v>13</v>
      </c>
      <c r="C15">
        <v>1</v>
      </c>
      <c r="D15">
        <v>2</v>
      </c>
      <c r="E15">
        <v>4</v>
      </c>
      <c r="F15">
        <v>1</v>
      </c>
      <c r="G15">
        <v>1</v>
      </c>
      <c r="H15">
        <v>1</v>
      </c>
      <c r="I15">
        <v>0.24279999999999999</v>
      </c>
      <c r="J15">
        <f t="shared" si="5"/>
        <v>0.24279999999999999</v>
      </c>
      <c r="K15" s="84">
        <f t="shared" si="4"/>
        <v>0.90999999999999992</v>
      </c>
      <c r="L15" s="29">
        <f t="shared" si="2"/>
        <v>0.22094799999999998</v>
      </c>
      <c r="N15" t="str">
        <f t="shared" si="3"/>
        <v>cl2-4</v>
      </c>
      <c r="O15">
        <v>13</v>
      </c>
      <c r="P15">
        <v>1</v>
      </c>
      <c r="Q15">
        <v>2</v>
      </c>
      <c r="R15">
        <v>4</v>
      </c>
      <c r="S15">
        <v>1</v>
      </c>
      <c r="T15">
        <v>1</v>
      </c>
      <c r="U15">
        <v>1</v>
      </c>
      <c r="V15">
        <v>0.24279999999999999</v>
      </c>
    </row>
    <row r="16" spans="2:22" x14ac:dyDescent="0.25">
      <c r="B16">
        <v>14</v>
      </c>
      <c r="C16">
        <v>1</v>
      </c>
      <c r="D16">
        <v>2</v>
      </c>
      <c r="E16">
        <v>5</v>
      </c>
      <c r="F16">
        <v>1</v>
      </c>
      <c r="G16">
        <v>1</v>
      </c>
      <c r="H16">
        <v>1</v>
      </c>
      <c r="I16">
        <v>0.24279999999999999</v>
      </c>
      <c r="J16">
        <f t="shared" si="5"/>
        <v>0.24279999999999999</v>
      </c>
      <c r="K16" s="84">
        <f t="shared" si="4"/>
        <v>0.94</v>
      </c>
      <c r="L16" s="29">
        <f t="shared" si="2"/>
        <v>0.22823199999999996</v>
      </c>
      <c r="N16" t="str">
        <f t="shared" si="3"/>
        <v>cl2-5</v>
      </c>
      <c r="O16">
        <v>14</v>
      </c>
      <c r="P16">
        <v>1</v>
      </c>
      <c r="Q16">
        <v>2</v>
      </c>
      <c r="R16">
        <v>5</v>
      </c>
      <c r="S16">
        <v>1</v>
      </c>
      <c r="T16">
        <v>1</v>
      </c>
      <c r="U16">
        <v>1</v>
      </c>
      <c r="V16">
        <v>0.24279999999999999</v>
      </c>
    </row>
    <row r="17" spans="2:22" x14ac:dyDescent="0.25">
      <c r="B17">
        <v>15</v>
      </c>
      <c r="C17">
        <v>1</v>
      </c>
      <c r="D17">
        <v>2</v>
      </c>
      <c r="E17">
        <v>6</v>
      </c>
      <c r="F17">
        <v>1</v>
      </c>
      <c r="G17">
        <v>1</v>
      </c>
      <c r="H17">
        <v>1</v>
      </c>
      <c r="I17">
        <v>0.25569999999999998</v>
      </c>
      <c r="J17">
        <f t="shared" si="5"/>
        <v>0.25569999999999998</v>
      </c>
      <c r="K17" s="84">
        <f>K18-0.03</f>
        <v>0.97</v>
      </c>
      <c r="L17" s="29">
        <f t="shared" si="2"/>
        <v>0.24802899999999997</v>
      </c>
      <c r="N17" t="str">
        <f t="shared" si="3"/>
        <v>cl2-6</v>
      </c>
      <c r="O17">
        <v>15</v>
      </c>
      <c r="P17">
        <v>1</v>
      </c>
      <c r="Q17">
        <v>2</v>
      </c>
      <c r="R17">
        <v>6</v>
      </c>
      <c r="S17">
        <v>1</v>
      </c>
      <c r="T17">
        <v>1</v>
      </c>
      <c r="U17">
        <v>1</v>
      </c>
      <c r="V17">
        <v>0.25569999999999998</v>
      </c>
    </row>
    <row r="18" spans="2:22" x14ac:dyDescent="0.25">
      <c r="B18">
        <v>16</v>
      </c>
      <c r="C18">
        <v>1</v>
      </c>
      <c r="D18">
        <v>2</v>
      </c>
      <c r="E18">
        <v>7</v>
      </c>
      <c r="F18">
        <v>1</v>
      </c>
      <c r="G18">
        <v>1</v>
      </c>
      <c r="H18">
        <v>1</v>
      </c>
      <c r="I18">
        <v>0.2661</v>
      </c>
      <c r="J18">
        <f t="shared" si="5"/>
        <v>0.2661</v>
      </c>
      <c r="K18" s="84">
        <v>1</v>
      </c>
      <c r="L18" s="29">
        <f t="shared" si="2"/>
        <v>0.2661</v>
      </c>
      <c r="N18" t="str">
        <f t="shared" si="3"/>
        <v>cl2-7</v>
      </c>
      <c r="O18">
        <v>16</v>
      </c>
      <c r="P18">
        <v>1</v>
      </c>
      <c r="Q18">
        <v>2</v>
      </c>
      <c r="R18">
        <v>7</v>
      </c>
      <c r="S18">
        <v>1</v>
      </c>
      <c r="T18">
        <v>1</v>
      </c>
      <c r="U18">
        <v>1</v>
      </c>
      <c r="V18">
        <v>0.2661</v>
      </c>
    </row>
    <row r="19" spans="2:22" x14ac:dyDescent="0.25">
      <c r="B19">
        <v>17</v>
      </c>
      <c r="C19">
        <v>1</v>
      </c>
      <c r="D19">
        <v>2</v>
      </c>
      <c r="E19">
        <v>8</v>
      </c>
      <c r="F19">
        <v>1</v>
      </c>
      <c r="G19">
        <v>1</v>
      </c>
      <c r="H19">
        <v>1</v>
      </c>
      <c r="I19">
        <v>0.27539999999999998</v>
      </c>
      <c r="J19">
        <f t="shared" si="5"/>
        <v>0.27539999999999998</v>
      </c>
      <c r="K19" s="84">
        <f>K18+0.03</f>
        <v>1.03</v>
      </c>
      <c r="L19" s="29">
        <f t="shared" si="2"/>
        <v>0.28366199999999997</v>
      </c>
      <c r="N19" t="str">
        <f t="shared" si="3"/>
        <v>cl2-8</v>
      </c>
      <c r="O19">
        <v>17</v>
      </c>
      <c r="P19">
        <v>1</v>
      </c>
      <c r="Q19">
        <v>2</v>
      </c>
      <c r="R19">
        <v>8</v>
      </c>
      <c r="S19">
        <v>1</v>
      </c>
      <c r="T19">
        <v>1</v>
      </c>
      <c r="U19">
        <v>1</v>
      </c>
      <c r="V19">
        <v>0.27539999999999998</v>
      </c>
    </row>
    <row r="20" spans="2:22" x14ac:dyDescent="0.25">
      <c r="B20">
        <v>18</v>
      </c>
      <c r="C20">
        <v>1</v>
      </c>
      <c r="D20">
        <v>2</v>
      </c>
      <c r="E20">
        <v>9</v>
      </c>
      <c r="F20">
        <v>1</v>
      </c>
      <c r="G20">
        <v>1</v>
      </c>
      <c r="H20">
        <v>1</v>
      </c>
      <c r="I20">
        <v>0.28410000000000002</v>
      </c>
      <c r="J20">
        <f t="shared" si="5"/>
        <v>0.28410000000000002</v>
      </c>
      <c r="K20" s="84">
        <f>K19+0.03</f>
        <v>1.06</v>
      </c>
      <c r="L20" s="29">
        <f t="shared" si="2"/>
        <v>0.30114600000000002</v>
      </c>
      <c r="N20" t="str">
        <f t="shared" si="3"/>
        <v>cl2-9</v>
      </c>
      <c r="O20">
        <v>18</v>
      </c>
      <c r="P20">
        <v>1</v>
      </c>
      <c r="Q20">
        <v>2</v>
      </c>
      <c r="R20">
        <v>9</v>
      </c>
      <c r="S20">
        <v>1</v>
      </c>
      <c r="T20">
        <v>1</v>
      </c>
      <c r="U20">
        <v>1</v>
      </c>
      <c r="V20">
        <v>0.28410000000000002</v>
      </c>
    </row>
    <row r="21" spans="2:22" x14ac:dyDescent="0.25">
      <c r="B21">
        <v>19</v>
      </c>
      <c r="C21">
        <v>1</v>
      </c>
      <c r="D21">
        <v>3</v>
      </c>
      <c r="E21">
        <v>1</v>
      </c>
      <c r="F21">
        <v>1</v>
      </c>
      <c r="G21">
        <v>1</v>
      </c>
      <c r="H21">
        <v>1</v>
      </c>
      <c r="I21">
        <v>0.20369999999999999</v>
      </c>
      <c r="J21">
        <f>I21-0.02</f>
        <v>0.1837</v>
      </c>
      <c r="K21" s="84">
        <f t="shared" ref="K21:K25" si="6">K22-0.03</f>
        <v>0.81999999999999984</v>
      </c>
      <c r="L21" s="29">
        <f t="shared" si="2"/>
        <v>0.15063399999999996</v>
      </c>
      <c r="N21" t="str">
        <f t="shared" si="3"/>
        <v>cl3-1</v>
      </c>
      <c r="O21">
        <v>19</v>
      </c>
      <c r="P21">
        <v>1</v>
      </c>
      <c r="Q21">
        <v>3</v>
      </c>
      <c r="R21">
        <v>1</v>
      </c>
      <c r="S21">
        <v>1</v>
      </c>
      <c r="T21">
        <v>1</v>
      </c>
      <c r="U21">
        <v>1</v>
      </c>
      <c r="V21">
        <v>0.1837</v>
      </c>
    </row>
    <row r="22" spans="2:22" x14ac:dyDescent="0.25">
      <c r="B22">
        <v>20</v>
      </c>
      <c r="C22">
        <v>1</v>
      </c>
      <c r="D22">
        <v>3</v>
      </c>
      <c r="E22">
        <v>2</v>
      </c>
      <c r="F22">
        <v>1</v>
      </c>
      <c r="G22">
        <v>1</v>
      </c>
      <c r="H22">
        <v>1</v>
      </c>
      <c r="I22">
        <v>0.20369999999999999</v>
      </c>
      <c r="J22">
        <f t="shared" ref="J22:J29" si="7">I22-0.02</f>
        <v>0.1837</v>
      </c>
      <c r="K22" s="84">
        <f t="shared" si="6"/>
        <v>0.84999999999999987</v>
      </c>
      <c r="L22" s="29">
        <f t="shared" si="2"/>
        <v>0.15614499999999998</v>
      </c>
      <c r="N22" t="str">
        <f t="shared" si="3"/>
        <v>cl3-2</v>
      </c>
      <c r="O22">
        <v>20</v>
      </c>
      <c r="P22">
        <v>1</v>
      </c>
      <c r="Q22">
        <v>3</v>
      </c>
      <c r="R22">
        <v>2</v>
      </c>
      <c r="S22">
        <v>1</v>
      </c>
      <c r="T22">
        <v>1</v>
      </c>
      <c r="U22">
        <v>1</v>
      </c>
      <c r="V22">
        <v>0.1837</v>
      </c>
    </row>
    <row r="23" spans="2:22" x14ac:dyDescent="0.25">
      <c r="B23">
        <v>21</v>
      </c>
      <c r="C23">
        <v>1</v>
      </c>
      <c r="D23">
        <v>3</v>
      </c>
      <c r="E23">
        <v>3</v>
      </c>
      <c r="F23">
        <v>1</v>
      </c>
      <c r="G23">
        <v>1</v>
      </c>
      <c r="H23">
        <v>1</v>
      </c>
      <c r="I23">
        <v>0.20369999999999999</v>
      </c>
      <c r="J23">
        <f t="shared" si="7"/>
        <v>0.1837</v>
      </c>
      <c r="K23" s="84">
        <f t="shared" si="6"/>
        <v>0.87999999999999989</v>
      </c>
      <c r="L23" s="29">
        <f t="shared" si="2"/>
        <v>0.16165599999999999</v>
      </c>
      <c r="N23" t="str">
        <f t="shared" si="3"/>
        <v>cl3-3</v>
      </c>
      <c r="O23">
        <v>21</v>
      </c>
      <c r="P23">
        <v>1</v>
      </c>
      <c r="Q23">
        <v>3</v>
      </c>
      <c r="R23">
        <v>3</v>
      </c>
      <c r="S23">
        <v>1</v>
      </c>
      <c r="T23">
        <v>1</v>
      </c>
      <c r="U23">
        <v>1</v>
      </c>
      <c r="V23">
        <v>0.1837</v>
      </c>
    </row>
    <row r="24" spans="2:22" x14ac:dyDescent="0.25">
      <c r="B24">
        <v>22</v>
      </c>
      <c r="C24">
        <v>1</v>
      </c>
      <c r="D24">
        <v>3</v>
      </c>
      <c r="E24">
        <v>4</v>
      </c>
      <c r="F24">
        <v>1</v>
      </c>
      <c r="G24">
        <v>1</v>
      </c>
      <c r="H24">
        <v>1</v>
      </c>
      <c r="I24">
        <v>0.20369999999999999</v>
      </c>
      <c r="J24">
        <f t="shared" si="7"/>
        <v>0.1837</v>
      </c>
      <c r="K24" s="84">
        <f t="shared" si="6"/>
        <v>0.90999999999999992</v>
      </c>
      <c r="L24" s="29">
        <f t="shared" si="2"/>
        <v>0.16716699999999998</v>
      </c>
      <c r="N24" t="str">
        <f t="shared" si="3"/>
        <v>cl3-4</v>
      </c>
      <c r="O24">
        <v>22</v>
      </c>
      <c r="P24">
        <v>1</v>
      </c>
      <c r="Q24">
        <v>3</v>
      </c>
      <c r="R24">
        <v>4</v>
      </c>
      <c r="S24">
        <v>1</v>
      </c>
      <c r="T24">
        <v>1</v>
      </c>
      <c r="U24">
        <v>1</v>
      </c>
      <c r="V24">
        <v>0.1837</v>
      </c>
    </row>
    <row r="25" spans="2:22" x14ac:dyDescent="0.25">
      <c r="B25">
        <v>23</v>
      </c>
      <c r="C25">
        <v>1</v>
      </c>
      <c r="D25">
        <v>3</v>
      </c>
      <c r="E25">
        <v>5</v>
      </c>
      <c r="F25">
        <v>1</v>
      </c>
      <c r="G25">
        <v>1</v>
      </c>
      <c r="H25">
        <v>1</v>
      </c>
      <c r="I25">
        <v>0.20369999999999999</v>
      </c>
      <c r="J25">
        <f t="shared" si="7"/>
        <v>0.1837</v>
      </c>
      <c r="K25" s="84">
        <f t="shared" si="6"/>
        <v>0.94</v>
      </c>
      <c r="L25" s="29">
        <f t="shared" si="2"/>
        <v>0.172678</v>
      </c>
      <c r="N25" t="str">
        <f t="shared" si="3"/>
        <v>cl3-5</v>
      </c>
      <c r="O25">
        <v>23</v>
      </c>
      <c r="P25">
        <v>1</v>
      </c>
      <c r="Q25">
        <v>3</v>
      </c>
      <c r="R25">
        <v>5</v>
      </c>
      <c r="S25">
        <v>1</v>
      </c>
      <c r="T25">
        <v>1</v>
      </c>
      <c r="U25">
        <v>1</v>
      </c>
      <c r="V25">
        <v>0.1837</v>
      </c>
    </row>
    <row r="26" spans="2:22" x14ac:dyDescent="0.25">
      <c r="B26">
        <v>24</v>
      </c>
      <c r="C26">
        <v>1</v>
      </c>
      <c r="D26">
        <v>3</v>
      </c>
      <c r="E26">
        <v>6</v>
      </c>
      <c r="F26">
        <v>1</v>
      </c>
      <c r="G26">
        <v>1</v>
      </c>
      <c r="H26">
        <v>1</v>
      </c>
      <c r="I26">
        <v>0.2172</v>
      </c>
      <c r="J26">
        <f t="shared" si="7"/>
        <v>0.19720000000000001</v>
      </c>
      <c r="K26" s="84">
        <f>K27-0.03</f>
        <v>0.97</v>
      </c>
      <c r="L26" s="29">
        <f t="shared" si="2"/>
        <v>0.19128400000000001</v>
      </c>
      <c r="N26" t="str">
        <f t="shared" si="3"/>
        <v>cl3-6</v>
      </c>
      <c r="O26">
        <v>24</v>
      </c>
      <c r="P26">
        <v>1</v>
      </c>
      <c r="Q26">
        <v>3</v>
      </c>
      <c r="R26">
        <v>6</v>
      </c>
      <c r="S26">
        <v>1</v>
      </c>
      <c r="T26">
        <v>1</v>
      </c>
      <c r="U26">
        <v>1</v>
      </c>
      <c r="V26">
        <v>0.19720000000000001</v>
      </c>
    </row>
    <row r="27" spans="2:22" x14ac:dyDescent="0.25">
      <c r="B27">
        <v>25</v>
      </c>
      <c r="C27">
        <v>1</v>
      </c>
      <c r="D27">
        <v>3</v>
      </c>
      <c r="E27">
        <v>7</v>
      </c>
      <c r="F27">
        <v>1</v>
      </c>
      <c r="G27">
        <v>1</v>
      </c>
      <c r="H27">
        <v>1</v>
      </c>
      <c r="I27">
        <v>0.22819999999999999</v>
      </c>
      <c r="J27">
        <f t="shared" si="7"/>
        <v>0.2082</v>
      </c>
      <c r="K27" s="84">
        <v>1</v>
      </c>
      <c r="L27" s="29">
        <f t="shared" si="2"/>
        <v>0.2082</v>
      </c>
      <c r="N27" t="str">
        <f t="shared" si="3"/>
        <v>cl3-7</v>
      </c>
      <c r="O27">
        <v>25</v>
      </c>
      <c r="P27">
        <v>1</v>
      </c>
      <c r="Q27">
        <v>3</v>
      </c>
      <c r="R27">
        <v>7</v>
      </c>
      <c r="S27">
        <v>1</v>
      </c>
      <c r="T27">
        <v>1</v>
      </c>
      <c r="U27">
        <v>1</v>
      </c>
      <c r="V27">
        <v>0.2082</v>
      </c>
    </row>
    <row r="28" spans="2:22" x14ac:dyDescent="0.25">
      <c r="B28">
        <v>26</v>
      </c>
      <c r="C28">
        <v>1</v>
      </c>
      <c r="D28">
        <v>3</v>
      </c>
      <c r="E28">
        <v>8</v>
      </c>
      <c r="F28">
        <v>1</v>
      </c>
      <c r="G28">
        <v>1</v>
      </c>
      <c r="H28">
        <v>1</v>
      </c>
      <c r="I28">
        <v>0.23799999999999999</v>
      </c>
      <c r="J28">
        <f t="shared" si="7"/>
        <v>0.218</v>
      </c>
      <c r="K28" s="84">
        <f>K27+0.03</f>
        <v>1.03</v>
      </c>
      <c r="L28" s="29">
        <f t="shared" si="2"/>
        <v>0.22454000000000002</v>
      </c>
      <c r="N28" t="str">
        <f t="shared" si="3"/>
        <v>cl3-8</v>
      </c>
      <c r="O28">
        <v>26</v>
      </c>
      <c r="P28">
        <v>1</v>
      </c>
      <c r="Q28">
        <v>3</v>
      </c>
      <c r="R28">
        <v>8</v>
      </c>
      <c r="S28">
        <v>1</v>
      </c>
      <c r="T28">
        <v>1</v>
      </c>
      <c r="U28">
        <v>1</v>
      </c>
      <c r="V28">
        <v>0.218</v>
      </c>
    </row>
    <row r="29" spans="2:22" x14ac:dyDescent="0.25">
      <c r="B29">
        <v>27</v>
      </c>
      <c r="C29">
        <v>1</v>
      </c>
      <c r="D29">
        <v>3</v>
      </c>
      <c r="E29">
        <v>9</v>
      </c>
      <c r="F29">
        <v>1</v>
      </c>
      <c r="G29">
        <v>1</v>
      </c>
      <c r="H29">
        <v>1</v>
      </c>
      <c r="I29">
        <v>0.247</v>
      </c>
      <c r="J29">
        <f t="shared" si="7"/>
        <v>0.22700000000000001</v>
      </c>
      <c r="K29" s="84">
        <f>K28+0.03</f>
        <v>1.06</v>
      </c>
      <c r="L29" s="29">
        <f t="shared" si="2"/>
        <v>0.24062000000000003</v>
      </c>
      <c r="N29" t="str">
        <f t="shared" si="3"/>
        <v>cl3-9</v>
      </c>
      <c r="O29">
        <v>27</v>
      </c>
      <c r="P29">
        <v>1</v>
      </c>
      <c r="Q29">
        <v>3</v>
      </c>
      <c r="R29">
        <v>9</v>
      </c>
      <c r="S29">
        <v>1</v>
      </c>
      <c r="T29">
        <v>1</v>
      </c>
      <c r="U29">
        <v>1</v>
      </c>
      <c r="V29">
        <v>0.22700000000000001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15</vt:i4>
      </vt:variant>
    </vt:vector>
  </HeadingPairs>
  <TitlesOfParts>
    <vt:vector size="15" baseType="lpstr">
      <vt:lpstr>Pulp</vt:lpstr>
      <vt:lpstr>Saligna</vt:lpstr>
      <vt:lpstr>Foelkel</vt:lpstr>
      <vt:lpstr>productionTab</vt:lpstr>
      <vt:lpstr>ArticleTable</vt:lpstr>
      <vt:lpstr>FirstResults</vt:lpstr>
      <vt:lpstr>Pwriter</vt:lpstr>
      <vt:lpstr>Initial Area</vt:lpstr>
      <vt:lpstr>Densities</vt:lpstr>
      <vt:lpstr>DecisionVariables</vt:lpstr>
      <vt:lpstr>FinalResults</vt:lpstr>
      <vt:lpstr>payoffMatrix</vt:lpstr>
      <vt:lpstr>GraphMatGen</vt:lpstr>
      <vt:lpstr>GraphAge</vt:lpstr>
      <vt:lpstr>Pareto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SilvanaNobre</dc:creator>
  <cp:lastModifiedBy>SilvanaNobre</cp:lastModifiedBy>
  <dcterms:created xsi:type="dcterms:W3CDTF">2019-02-14T13:44:04Z</dcterms:created>
  <dcterms:modified xsi:type="dcterms:W3CDTF">2020-07-27T21:58:44Z</dcterms:modified>
</cp:coreProperties>
</file>