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lvania/Desktop/Data analytic work/Module 1 Challenge/"/>
    </mc:Choice>
  </mc:AlternateContent>
  <xr:revisionPtr revIDLastSave="0" documentId="13_ncr:1_{06A13872-9C4A-0643-9A3C-C267F2186DCA}" xr6:coauthVersionLast="47" xr6:coauthVersionMax="47" xr10:uidLastSave="{00000000-0000-0000-0000-000000000000}"/>
  <bookViews>
    <workbookView xWindow="2040" yWindow="3140" windowWidth="26760" windowHeight="13580" activeTab="5" xr2:uid="{00000000-000D-0000-FFFF-FFFF00000000}"/>
  </bookViews>
  <sheets>
    <sheet name=" Category statistic" sheetId="2" state="hidden" r:id="rId1"/>
    <sheet name="Subcategory statistic" sheetId="3" state="hidden" r:id="rId2"/>
    <sheet name="Outcome based on launched date" sheetId="4" state="hidden" r:id="rId3"/>
    <sheet name="Edinburgh Research" sheetId="5" state="hidden" r:id="rId4"/>
    <sheet name="Discriptive Statistics" sheetId="8" state="hidden" r:id="rId5"/>
    <sheet name="Theater Outcome bylaunched date" sheetId="10" r:id="rId6"/>
    <sheet name="Outcomes based on goal" sheetId="11" r:id="rId7"/>
    <sheet name="Kickstarter data" sheetId="1" r:id="rId8"/>
  </sheets>
  <definedNames>
    <definedName name="_xlnm._FilterDatabase" localSheetId="7" hidden="1">'Kickstarter data'!$A$1:$T$4115</definedName>
  </definedNames>
  <calcPr calcId="191029"/>
  <pivotCaches>
    <pivotCache cacheId="29" r:id="rId9"/>
    <pivotCache cacheId="30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D12" i="11"/>
  <c r="B2" i="11"/>
  <c r="B13" i="11"/>
  <c r="B12" i="11"/>
  <c r="B11" i="11"/>
  <c r="B10" i="11"/>
  <c r="B9" i="11"/>
  <c r="B8" i="11"/>
  <c r="B7" i="11"/>
  <c r="B6" i="11"/>
  <c r="B5" i="11"/>
  <c r="B4" i="11"/>
  <c r="B3" i="11"/>
  <c r="C15" i="8"/>
  <c r="C14" i="8"/>
  <c r="C16" i="8" s="1"/>
  <c r="C13" i="8"/>
  <c r="C6" i="8"/>
  <c r="C5" i="8"/>
  <c r="C7" i="8" s="1"/>
  <c r="C4" i="8"/>
  <c r="B15" i="8"/>
  <c r="B14" i="8"/>
  <c r="B16" i="8" s="1"/>
  <c r="B13" i="8"/>
  <c r="B6" i="8"/>
  <c r="B5" i="8"/>
  <c r="B4" i="8"/>
  <c r="C12" i="8"/>
  <c r="C11" i="8"/>
  <c r="B12" i="8"/>
  <c r="B11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<sst xmlns="http://schemas.openxmlformats.org/spreadsheetml/2006/main" count="33048" uniqueCount="8419">
  <si>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</si>
  <si>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</si>
  <si>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</si>
  <si>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</si>
  <si>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</si>
  <si>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</si>
  <si>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</si>
  <si>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</si>
  <si>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</si>
  <si>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</si>
  <si>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</si>
  <si>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</si>
  <si>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</si>
  <si>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</si>
  <si>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</si>
  <si>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</si>
  <si>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</si>
  <si>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</si>
  <si>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</si>
  <si>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</si>
  <si>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</si>
  <si>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</si>
  <si>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</si>
  <si>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</si>
  <si>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</si>
  <si>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</si>
  <si>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</si>
  <si>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</si>
  <si>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</si>
  <si>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</si>
  <si>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</si>
  <si>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</si>
  <si>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</si>
  <si>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</si>
  <si>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</si>
  <si>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</si>
  <si>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</si>
  <si>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</si>
  <si>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</si>
  <si>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</si>
  <si>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</si>
  <si>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</si>
  <si>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</si>
  <si>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</si>
  <si>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</si>
  <si>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</si>
  <si>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</si>
  <si>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</si>
  <si>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</si>
  <si>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</si>
  <si>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</si>
  <si>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</si>
  <si>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</si>
  <si>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</si>
  <si>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</si>
  <si>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</si>
  <si>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</si>
  <si>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</si>
  <si>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</si>
  <si>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</si>
  <si>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</si>
  <si>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</si>
  <si>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</si>
  <si>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</si>
  <si>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</si>
  <si>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</si>
  <si>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</si>
  <si>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</si>
  <si>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</si>
  <si>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</si>
  <si>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</si>
  <si>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</si>
  <si>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</si>
  <si>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</si>
  <si>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</si>
  <si>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</si>
  <si>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</si>
  <si>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</si>
  <si>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</si>
  <si>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</si>
  <si>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</si>
  <si>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</si>
  <si>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</si>
  <si>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</si>
  <si>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</si>
  <si>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</si>
  <si>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</si>
  <si>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</si>
  <si>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</si>
  <si>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</si>
  <si>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</si>
  <si>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</si>
  <si>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</si>
  <si>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</si>
  <si>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</si>
  <si>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</si>
  <si>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</si>
  <si>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</si>
  <si>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</si>
  <si>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</si>
  <si>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</si>
  <si>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</si>
  <si>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</si>
  <si>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</si>
  <si>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</si>
  <si>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</si>
  <si>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</si>
  <si>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</si>
  <si>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</si>
  <si>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</si>
  <si>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</si>
  <si>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</si>
  <si>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</si>
  <si>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</si>
  <si>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</si>
  <si>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</si>
  <si>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</si>
  <si>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</si>
  <si>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</si>
  <si>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</si>
  <si>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</si>
  <si>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</si>
  <si>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</si>
  <si>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</si>
  <si>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</si>
  <si>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</si>
  <si>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</si>
  <si>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</si>
  <si>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</si>
  <si>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</si>
  <si>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</si>
  <si>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</si>
  <si>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</si>
  <si>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</si>
  <si>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</si>
  <si>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</si>
  <si>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</si>
  <si>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</si>
  <si>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</si>
  <si>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</si>
  <si>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</si>
  <si>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</si>
  <si>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</si>
  <si>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</si>
  <si>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</si>
  <si>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</si>
  <si>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</si>
  <si>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</si>
  <si>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</si>
  <si>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</si>
  <si>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</si>
  <si>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</si>
  <si>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</si>
  <si>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</si>
  <si>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</si>
  <si>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</si>
  <si>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</si>
  <si>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</si>
  <si>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</si>
  <si>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</si>
  <si>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</si>
  <si>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</si>
  <si>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</si>
  <si>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</si>
  <si>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</si>
  <si>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</si>
  <si>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</si>
  <si>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</si>
  <si>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</si>
  <si>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</si>
  <si>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</si>
  <si>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</si>
  <si>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</si>
  <si>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</si>
  <si>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</si>
  <si>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</si>
  <si>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</si>
  <si>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</si>
  <si>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</si>
  <si>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</si>
  <si>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</si>
  <si>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</si>
  <si>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</si>
  <si>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</si>
  <si>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</si>
  <si>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</si>
  <si>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</si>
  <si>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</si>
  <si>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</si>
  <si>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</si>
  <si>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</si>
  <si>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</si>
  <si>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</si>
  <si>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</si>
  <si>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</si>
  <si>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</si>
  <si>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</si>
  <si>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</si>
  <si>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</si>
  <si>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</si>
  <si>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</si>
  <si>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</si>
  <si>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</si>
  <si>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</si>
  <si>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</si>
  <si>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</si>
  <si>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</si>
  <si>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</si>
  <si>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</si>
  <si>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</si>
  <si>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</si>
  <si>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</si>
  <si>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</si>
  <si>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</si>
  <si>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</si>
  <si>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</si>
  <si>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</si>
  <si>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</si>
  <si>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</si>
  <si>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</si>
  <si>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</si>
  <si>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</si>
  <si>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</si>
  <si>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</si>
  <si>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</si>
  <si>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</si>
  <si>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</si>
  <si>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</si>
  <si>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</si>
  <si>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</si>
  <si>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</si>
  <si>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</si>
  <si>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</si>
  <si>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</si>
  <si>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</si>
  <si>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</si>
  <si>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</si>
  <si>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</si>
  <si>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</si>
  <si>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</si>
  <si>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</si>
  <si>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</si>
  <si>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</si>
  <si>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</si>
  <si>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</si>
  <si>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</si>
  <si>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</si>
  <si>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</si>
  <si>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</si>
  <si>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</si>
  <si>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</si>
  <si>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</si>
  <si>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</si>
  <si>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</si>
  <si>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</si>
  <si>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</si>
  <si>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</si>
  <si>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</si>
  <si>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</si>
  <si>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</si>
  <si>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</si>
  <si>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</si>
  <si>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</si>
  <si>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</si>
  <si>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</si>
  <si>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</si>
  <si>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</si>
  <si>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</si>
  <si>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</si>
  <si>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</si>
  <si>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</si>
  <si>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</si>
  <si>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</si>
  <si>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</si>
  <si>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</si>
  <si>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</si>
  <si>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</si>
  <si>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</si>
  <si>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</si>
  <si>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</si>
  <si>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</si>
  <si>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</si>
  <si>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</si>
  <si>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</si>
  <si>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</si>
  <si>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</si>
  <si>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</si>
  <si>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</si>
  <si>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</si>
  <si>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</si>
  <si>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</si>
  <si>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</si>
  <si>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</si>
  <si>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</si>
  <si>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</si>
  <si>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</si>
  <si>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</si>
  <si>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</si>
  <si>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</si>
  <si>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</si>
  <si>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</si>
  <si>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</si>
  <si>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</si>
  <si>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</si>
  <si>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</si>
  <si>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</si>
  <si>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</si>
  <si>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</si>
  <si>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</si>
  <si>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</si>
  <si>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</si>
  <si>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</si>
  <si>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</si>
  <si>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</si>
  <si>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</si>
  <si>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</si>
  <si>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</si>
  <si>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</si>
  <si>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</si>
  <si>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</si>
  <si>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</si>
  <si>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</si>
  <si>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</si>
  <si>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</si>
  <si>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</si>
  <si>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</si>
  <si>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</si>
  <si>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</si>
  <si>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</si>
  <si>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</si>
  <si>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</si>
  <si>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</si>
  <si>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</si>
  <si>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</si>
  <si>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</si>
  <si>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</si>
  <si>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</si>
  <si>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</si>
  <si>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</si>
  <si>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</si>
  <si>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</si>
  <si>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</si>
  <si>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</si>
  <si>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</si>
  <si>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</si>
  <si>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</si>
  <si>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</si>
  <si>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</si>
  <si>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</si>
  <si>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</si>
  <si>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</si>
  <si>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</si>
  <si>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</si>
  <si>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</si>
  <si>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</si>
  <si>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</si>
  <si>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</si>
  <si>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</si>
  <si>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</si>
  <si>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</si>
  <si>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</si>
  <si>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</si>
  <si>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</si>
  <si>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</si>
  <si>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</si>
  <si>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</si>
  <si>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</si>
  <si>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</si>
  <si>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</si>
  <si>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</si>
  <si>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</si>
  <si>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</si>
  <si>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</si>
  <si>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</si>
  <si>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</si>
  <si>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</si>
  <si>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</si>
  <si>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</si>
  <si>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</si>
  <si>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</si>
  <si>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</si>
  <si>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</si>
  <si>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</si>
  <si>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</si>
  <si>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</si>
  <si>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</si>
  <si>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</si>
  <si>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</si>
  <si>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</si>
  <si>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</si>
  <si>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</si>
  <si>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</si>
  <si>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</si>
  <si>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</si>
  <si>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</si>
  <si>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</si>
  <si>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</si>
  <si>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</si>
  <si>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</si>
  <si>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</si>
  <si>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</si>
  <si>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</si>
  <si>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</si>
  <si>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</si>
  <si>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</si>
  <si>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</si>
  <si>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</si>
  <si>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</si>
  <si>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</si>
  <si>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</si>
  <si>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</si>
  <si>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</si>
  <si>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</si>
  <si>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</si>
  <si>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</si>
  <si>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</si>
  <si>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</si>
  <si>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</si>
  <si>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</si>
  <si>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</si>
  <si>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</si>
  <si>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</si>
  <si>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</si>
  <si>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</si>
  <si>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</si>
  <si>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</si>
  <si>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</si>
  <si>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</si>
  <si>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</si>
  <si>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</si>
  <si>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</si>
  <si>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</si>
  <si>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</si>
  <si>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</si>
  <si>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</si>
  <si>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</si>
  <si>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</si>
  <si>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</si>
  <si>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</si>
  <si>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</si>
  <si>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</si>
  <si>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</si>
  <si>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</si>
  <si>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</si>
  <si>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</si>
  <si>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</si>
  <si>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</si>
  <si>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</si>
  <si>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</si>
  <si>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</si>
  <si>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</si>
  <si>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</si>
  <si>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</si>
  <si>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</si>
  <si>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</si>
  <si>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</si>
  <si>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</si>
  <si>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</si>
  <si>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</si>
  <si>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</si>
  <si>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</si>
  <si>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</si>
  <si>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</si>
  <si>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</si>
  <si>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</si>
  <si>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</si>
  <si>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</si>
  <si>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</si>
  <si>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</si>
  <si>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</si>
  <si>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</si>
  <si>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</si>
  <si>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</si>
  <si>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</si>
  <si>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</si>
  <si>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</si>
  <si>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</si>
  <si>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</si>
  <si>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</si>
  <si>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</si>
  <si>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</si>
  <si>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</si>
  <si>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</si>
  <si>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</si>
  <si>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</si>
  <si>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</si>
  <si>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</si>
  <si>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</si>
  <si>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</si>
  <si>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</si>
  <si>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</si>
  <si>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</si>
  <si>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</si>
  <si>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</si>
  <si>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</si>
  <si>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</si>
  <si>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</si>
  <si>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</si>
  <si>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</si>
  <si>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</si>
  <si>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</si>
  <si>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</si>
  <si>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</si>
  <si>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</si>
  <si>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</si>
  <si>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</si>
  <si>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</si>
  <si>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</si>
  <si>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</si>
  <si>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</si>
  <si>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</si>
  <si>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</si>
  <si>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</si>
  <si>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</si>
  <si>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</si>
  <si>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</si>
  <si>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</si>
  <si>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</si>
  <si>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</si>
  <si>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</si>
  <si>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</si>
  <si>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</si>
  <si>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</si>
  <si>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</si>
  <si>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</si>
  <si>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</si>
  <si>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</si>
  <si>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</si>
  <si>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</si>
  <si>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</si>
  <si>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</si>
  <si>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</si>
  <si>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</si>
  <si>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</si>
  <si>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</si>
  <si>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</si>
  <si>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</si>
  <si>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</si>
  <si>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</si>
  <si>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</si>
  <si>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</si>
  <si>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</si>
  <si>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</si>
  <si>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</si>
  <si>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</si>
  <si>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</si>
  <si>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</si>
  <si>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</si>
  <si>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</si>
  <si>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</si>
  <si>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</si>
  <si>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</si>
  <si>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</si>
  <si>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</si>
  <si>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</si>
  <si>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</si>
  <si>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</si>
  <si>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</si>
  <si>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</si>
  <si>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</si>
  <si>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</si>
  <si>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</si>
  <si>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</si>
  <si>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</si>
  <si>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</si>
  <si>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</si>
  <si>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</si>
  <si>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</si>
  <si>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</si>
  <si>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</si>
  <si>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</si>
  <si>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</si>
  <si>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</si>
  <si>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</si>
  <si>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</si>
  <si>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</si>
  <si>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</si>
  <si>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</si>
  <si>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</si>
  <si>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</si>
  <si>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</si>
  <si>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</si>
  <si>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</si>
  <si>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</si>
  <si>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</si>
  <si>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</si>
  <si>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</si>
  <si>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</si>
  <si>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</si>
  <si>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</si>
  <si>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</si>
  <si>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</si>
  <si>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</si>
  <si>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</si>
  <si>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</si>
  <si>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</si>
  <si>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</si>
  <si>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</si>
  <si>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</si>
  <si>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</si>
  <si>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</si>
  <si>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</si>
  <si>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</si>
  <si>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</si>
  <si>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</si>
  <si>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</si>
  <si>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</si>
  <si>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</si>
  <si>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</si>
  <si>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</si>
  <si>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</si>
  <si>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</si>
  <si>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</si>
  <si>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</si>
  <si>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</si>
  <si>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</si>
  <si>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</si>
  <si>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</si>
  <si>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</si>
  <si>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</si>
  <si>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</si>
  <si>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</si>
  <si>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</si>
  <si>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</si>
  <si>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</si>
  <si>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</si>
  <si>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</si>
  <si>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</si>
  <si>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</si>
  <si>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</si>
  <si>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</si>
  <si>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</si>
  <si>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</si>
  <si>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</si>
  <si>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</si>
  <si>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</si>
  <si>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</si>
  <si>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</si>
  <si>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</si>
  <si>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</si>
  <si>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</si>
  <si>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</si>
  <si>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</si>
  <si>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</si>
  <si>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</si>
  <si>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</si>
  <si>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</si>
  <si>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</si>
  <si>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</si>
  <si>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</si>
  <si>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</si>
  <si>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</si>
  <si>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</si>
  <si>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</si>
  <si>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</si>
  <si>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</si>
  <si>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</si>
  <si>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</si>
  <si>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</si>
  <si>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</si>
  <si>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</si>
  <si>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</si>
  <si>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</si>
  <si>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</si>
  <si>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</si>
  <si>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</si>
  <si>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</si>
  <si>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</si>
  <si>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</si>
  <si>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</si>
  <si>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</si>
  <si>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</si>
  <si>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</si>
  <si>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</si>
  <si>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</si>
  <si>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</si>
  <si>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</si>
  <si>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</si>
  <si>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</si>
  <si>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</si>
  <si>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</si>
  <si>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</si>
  <si>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</si>
  <si>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</si>
  <si>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</si>
  <si>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</si>
  <si>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</si>
  <si>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</si>
  <si>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</si>
  <si>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</si>
  <si>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</si>
  <si>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</si>
  <si>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</si>
  <si>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</si>
  <si>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</si>
  <si>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</si>
  <si>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</si>
  <si>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</si>
  <si>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</si>
  <si>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</si>
  <si>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</si>
  <si>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</si>
  <si>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</si>
  <si>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</si>
  <si>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</si>
  <si>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</si>
  <si>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</si>
  <si>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</si>
  <si>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</si>
  <si>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</si>
  <si>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</si>
  <si>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</si>
  <si>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</si>
  <si>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</si>
  <si>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</si>
  <si>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</si>
  <si>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</si>
  <si>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</si>
  <si>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</si>
  <si>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</si>
  <si>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</si>
  <si>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</si>
  <si>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</si>
  <si>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</si>
  <si>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</si>
  <si>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</si>
  <si>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</si>
  <si>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</si>
  <si>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</si>
  <si>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</si>
  <si>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</si>
  <si>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</si>
  <si>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</si>
  <si>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</si>
  <si>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</si>
  <si>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</si>
  <si>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</si>
  <si>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</si>
  <si>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</si>
  <si>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</si>
  <si>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</si>
  <si>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</si>
  <si>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</si>
  <si>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</si>
  <si>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</si>
  <si>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</si>
  <si>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</si>
  <si>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</si>
  <si>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</si>
  <si>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</si>
  <si>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</si>
  <si>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</si>
  <si>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</si>
  <si>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</si>
  <si>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</si>
  <si>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</si>
  <si>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</si>
  <si>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</si>
  <si>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</si>
  <si>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</si>
  <si>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</si>
  <si>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</si>
  <si>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</si>
  <si>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</si>
  <si>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</si>
  <si>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</si>
  <si>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</si>
  <si>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</si>
  <si>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</si>
  <si>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</si>
  <si>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</si>
  <si>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</si>
  <si>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</si>
  <si>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</si>
  <si>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</si>
  <si>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</si>
  <si>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</si>
  <si>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</si>
  <si>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</si>
  <si>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</si>
  <si>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</si>
  <si>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</si>
  <si>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</si>
  <si>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</si>
  <si>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</si>
  <si>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</si>
  <si>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</si>
  <si>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</si>
  <si>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</si>
  <si>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</si>
  <si>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</si>
  <si>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</si>
  <si>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</si>
  <si>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</si>
  <si>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</si>
  <si>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</si>
  <si>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</si>
  <si>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</si>
  <si>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</si>
  <si>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</si>
  <si>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</si>
  <si>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</si>
  <si>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</si>
  <si>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</si>
  <si>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</si>
  <si>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</si>
  <si>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</si>
  <si>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</si>
  <si>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</si>
  <si>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</si>
  <si>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</si>
  <si>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</si>
  <si>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</si>
  <si>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</si>
  <si>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</si>
  <si>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</si>
  <si>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</si>
  <si>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</si>
  <si>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</si>
  <si>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</si>
  <si>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</si>
  <si>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</si>
  <si>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</si>
  <si>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</si>
  <si>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</si>
  <si>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</si>
  <si>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</si>
  <si>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</si>
  <si>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</si>
  <si>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</si>
  <si>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</si>
  <si>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</si>
  <si>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</si>
  <si>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</si>
  <si>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</si>
  <si>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</si>
  <si>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</si>
  <si>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</si>
  <si>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</si>
  <si>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</si>
  <si>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</si>
  <si>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</si>
  <si>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</si>
  <si>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</si>
  <si>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</si>
  <si>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</si>
  <si>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</si>
  <si>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</si>
  <si>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</si>
  <si>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</si>
  <si>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</si>
  <si>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</si>
  <si>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</si>
  <si>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</si>
  <si>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</si>
  <si>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</si>
  <si>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</si>
  <si>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</si>
  <si>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</si>
  <si>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</si>
  <si>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</si>
  <si>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</si>
  <si>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</si>
  <si>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</si>
  <si>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</si>
  <si>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</si>
  <si>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</si>
  <si>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</si>
  <si>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</si>
  <si>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</si>
  <si>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</si>
  <si>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</si>
  <si>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</si>
  <si>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</si>
  <si>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</si>
  <si>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</si>
  <si>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</si>
  <si>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</si>
  <si>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</si>
  <si>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</si>
  <si>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</si>
  <si>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</si>
  <si>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</si>
  <si>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</si>
  <si>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</si>
  <si>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</si>
  <si>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</si>
  <si>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</si>
  <si>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</si>
  <si>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</si>
  <si>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</si>
  <si>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</si>
  <si>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</si>
  <si>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</si>
  <si>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</si>
  <si>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</si>
  <si>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</si>
  <si>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</si>
  <si>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</si>
  <si>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</si>
  <si>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</si>
  <si>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</si>
  <si>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</si>
  <si>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</si>
  <si>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</si>
  <si>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</si>
  <si>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</si>
  <si>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</si>
  <si>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</si>
  <si>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</si>
  <si>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</si>
  <si>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</si>
  <si>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</si>
  <si>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</si>
  <si>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</si>
  <si>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</si>
  <si>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</si>
  <si>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</si>
  <si>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</si>
  <si>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</si>
  <si>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</si>
  <si>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</si>
  <si>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</si>
  <si>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</si>
  <si>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</si>
  <si>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</si>
  <si>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</si>
  <si>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</si>
  <si>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</si>
  <si>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</si>
  <si>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</si>
  <si>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</si>
  <si>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</si>
  <si>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</si>
  <si>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</si>
  <si>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</si>
  <si>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</si>
  <si>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</si>
  <si>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</si>
  <si>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</si>
  <si>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</si>
  <si>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</si>
  <si>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</si>
  <si>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</si>
  <si>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</si>
  <si>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</si>
  <si>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</si>
  <si>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</si>
  <si>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</si>
  <si>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</si>
  <si>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</si>
  <si>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</si>
  <si>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</si>
  <si>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</si>
  <si>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</si>
  <si>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</si>
  <si>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</si>
  <si>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</si>
  <si>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</si>
  <si>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</si>
  <si>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</si>
  <si>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</si>
  <si>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</si>
  <si>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</si>
  <si>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</si>
  <si>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</si>
  <si>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</si>
  <si>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</si>
  <si>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</si>
  <si>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</si>
  <si>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</si>
  <si>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</si>
  <si>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</si>
  <si>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</si>
  <si>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</si>
  <si>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</si>
  <si>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</si>
  <si>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</si>
  <si>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</si>
  <si>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</si>
  <si>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</si>
  <si>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</si>
  <si>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</si>
  <si>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</si>
  <si>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</si>
  <si>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</si>
  <si>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</si>
  <si>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</si>
  <si>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</si>
  <si>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</si>
  <si>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</si>
  <si>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</si>
  <si>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</si>
  <si>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</si>
  <si>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</si>
  <si>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</si>
  <si>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</si>
  <si>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</si>
  <si>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</si>
  <si>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</si>
  <si>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</si>
  <si>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</si>
  <si>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</si>
  <si>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</si>
  <si>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</si>
  <si>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</si>
  <si>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</si>
  <si>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</si>
  <si>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</si>
  <si>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</si>
  <si>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</si>
  <si>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</si>
  <si>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</si>
  <si>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</si>
  <si>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</si>
  <si>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</si>
  <si>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</si>
  <si>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</si>
  <si>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</si>
  <si>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</si>
  <si>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</si>
  <si>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</si>
  <si>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</si>
  <si>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</si>
  <si>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</si>
  <si>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</si>
  <si>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</si>
  <si>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</si>
  <si>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</si>
  <si>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</si>
  <si>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</si>
  <si>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</si>
  <si>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</si>
  <si>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</si>
  <si>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</si>
  <si>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</si>
  <si>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</si>
  <si>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</si>
  <si>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</si>
  <si>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</si>
  <si>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</si>
  <si>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</si>
  <si>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</si>
  <si>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</si>
  <si>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</si>
  <si>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</si>
  <si>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</si>
  <si>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</si>
  <si>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</si>
  <si>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</si>
  <si>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</si>
  <si>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</si>
  <si>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</si>
  <si>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</si>
  <si>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</si>
  <si>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</si>
  <si>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</si>
  <si>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</si>
  <si>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</si>
  <si>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</si>
  <si>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</si>
  <si>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</si>
  <si>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</si>
  <si>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</si>
  <si>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</si>
  <si>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</si>
  <si>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</si>
  <si>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</si>
  <si>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</si>
  <si>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</si>
  <si>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</si>
  <si>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</si>
  <si>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</si>
  <si>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</si>
  <si>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</si>
  <si>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</si>
  <si>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</si>
  <si>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</si>
  <si>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</si>
  <si>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</si>
  <si>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</si>
  <si>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</si>
  <si>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</si>
  <si>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</si>
  <si>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</si>
  <si>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</si>
  <si>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</si>
  <si>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</si>
  <si>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</si>
  <si>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</si>
  <si>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</si>
  <si>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</si>
  <si>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</si>
  <si>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</si>
  <si>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</si>
  <si>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</si>
  <si>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</si>
  <si>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</si>
  <si>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</si>
  <si>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</si>
  <si>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</si>
  <si>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</si>
  <si>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</si>
  <si>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</si>
  <si>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</si>
  <si>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</si>
  <si>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</si>
  <si>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</si>
  <si>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</si>
  <si>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</si>
  <si>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</si>
  <si>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</si>
  <si>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</si>
  <si>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</si>
  <si>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</si>
  <si>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</si>
  <si>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</si>
  <si>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</si>
  <si>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</si>
  <si>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</si>
  <si>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</si>
  <si>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</si>
  <si>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</si>
  <si>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</si>
  <si>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</si>
  <si>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</si>
  <si>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</si>
  <si>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</si>
  <si>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</si>
  <si>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</si>
  <si>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</si>
  <si>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</si>
  <si>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</si>
  <si>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</si>
  <si>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</si>
  <si>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</si>
  <si>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</si>
  <si>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</si>
  <si>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</si>
  <si>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</si>
  <si>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</si>
  <si>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</si>
  <si>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</si>
  <si>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</si>
  <si>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</si>
  <si>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</si>
  <si>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</si>
  <si>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</si>
  <si>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</si>
  <si>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</si>
  <si>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</si>
  <si>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</si>
  <si>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</si>
  <si>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</si>
  <si>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</si>
  <si>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</si>
  <si>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</si>
  <si>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</si>
  <si>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</si>
  <si>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</si>
  <si>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</si>
  <si>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</si>
  <si>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</si>
  <si>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</si>
  <si>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</si>
  <si>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</si>
  <si>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</si>
  <si>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</si>
  <si>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</si>
  <si>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</si>
  <si>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</si>
  <si>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</si>
  <si>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</si>
  <si>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</si>
  <si>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</si>
  <si>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</si>
  <si>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</si>
  <si>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</si>
  <si>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</si>
  <si>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</si>
  <si>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</si>
  <si>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</si>
  <si>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</si>
  <si>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</si>
  <si>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</si>
  <si>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</si>
  <si>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</si>
  <si>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</si>
  <si>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</si>
  <si>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</si>
  <si>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</si>
  <si>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</si>
  <si>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</si>
  <si>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</si>
  <si>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</si>
  <si>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</si>
  <si>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</si>
  <si>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</si>
  <si>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</si>
  <si>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</si>
  <si>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</si>
  <si>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</si>
  <si>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</si>
  <si>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</si>
  <si>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</si>
  <si>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</si>
  <si>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</si>
  <si>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</si>
  <si>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</si>
  <si>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</si>
  <si>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</si>
  <si>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</si>
  <si>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</si>
  <si>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</si>
  <si>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</si>
  <si>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</si>
  <si>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</si>
  <si>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</si>
  <si>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</si>
  <si>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</si>
  <si>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</si>
  <si>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</si>
  <si>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</si>
  <si>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</si>
  <si>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</si>
  <si>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</si>
  <si>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</si>
  <si>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</si>
  <si>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</si>
  <si>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</si>
  <si>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</si>
  <si>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</si>
  <si>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</si>
  <si>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</si>
  <si>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</si>
  <si>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</si>
  <si>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</si>
  <si>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</si>
  <si>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</si>
  <si>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</si>
  <si>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</si>
  <si>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</si>
  <si>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</si>
  <si>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</si>
  <si>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</si>
  <si>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</si>
  <si>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</si>
  <si>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</si>
  <si>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</si>
  <si>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</si>
  <si>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</si>
  <si>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</si>
  <si>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</si>
  <si>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</si>
  <si>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</si>
  <si>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</si>
  <si>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</si>
  <si>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</si>
  <si>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</si>
  <si>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</si>
  <si>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</si>
  <si>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</si>
  <si>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</si>
  <si>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</si>
  <si>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</si>
  <si>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</si>
  <si>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</si>
  <si>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</si>
  <si>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</si>
  <si>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</si>
  <si>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</si>
  <si>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</si>
  <si>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</si>
  <si>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</si>
  <si>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</si>
  <si>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</si>
  <si>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</si>
  <si>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</si>
  <si>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</si>
  <si>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</si>
  <si>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</si>
  <si>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</si>
  <si>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</si>
  <si>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</si>
  <si>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</si>
  <si>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</si>
  <si>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</si>
  <si>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</si>
  <si>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</si>
  <si>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</si>
  <si>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</si>
  <si>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</si>
  <si>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</si>
  <si>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</si>
  <si>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</si>
  <si>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</si>
  <si>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</si>
  <si>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</si>
  <si>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</si>
  <si>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</si>
  <si>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</si>
  <si>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</si>
  <si>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</si>
  <si>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</si>
  <si>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</si>
  <si>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</si>
  <si>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</si>
  <si>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</si>
  <si>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</si>
  <si>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</si>
  <si>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</si>
  <si>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</si>
  <si>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</si>
  <si>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</si>
  <si>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</si>
  <si>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</si>
  <si>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</si>
  <si>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</si>
  <si>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</si>
  <si>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</si>
  <si>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</si>
  <si>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</si>
  <si>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</si>
  <si>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</si>
  <si>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</si>
  <si>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</si>
  <si>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</si>
  <si>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</si>
  <si>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</si>
  <si>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</si>
  <si>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</si>
  <si>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</si>
  <si>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</si>
  <si>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</si>
  <si>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</si>
  <si>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</si>
  <si>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</si>
  <si>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</si>
  <si>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</si>
  <si>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</si>
  <si>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</si>
  <si>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</si>
  <si>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</si>
  <si>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</si>
  <si>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</si>
  <si>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</si>
  <si>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</si>
  <si>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</si>
  <si>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</si>
  <si>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</si>
  <si>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</si>
  <si>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</si>
  <si>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</si>
  <si>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</si>
  <si>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</si>
  <si>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</si>
  <si>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</si>
  <si>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</si>
  <si>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</si>
  <si>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</si>
  <si>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</si>
  <si>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</si>
  <si>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</si>
  <si>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</si>
  <si>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</si>
  <si>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</si>
  <si>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</si>
  <si>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</si>
  <si>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</si>
  <si>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</si>
  <si>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</si>
  <si>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</si>
  <si>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</si>
  <si>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</si>
  <si>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</si>
  <si>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</si>
  <si>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</si>
  <si>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</si>
  <si>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</si>
  <si>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</si>
  <si>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</si>
  <si>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</si>
  <si>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</si>
  <si>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</si>
  <si>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</si>
  <si>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</si>
  <si>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</si>
  <si>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</si>
  <si>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</si>
  <si>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</si>
  <si>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</si>
  <si>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</si>
  <si>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</si>
  <si>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</si>
  <si>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</si>
  <si>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</si>
  <si>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</si>
  <si>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</si>
  <si>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</si>
  <si>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</si>
  <si>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</si>
  <si>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</si>
  <si>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</si>
  <si>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</si>
  <si>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</si>
  <si>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</si>
  <si>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</si>
  <si>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</si>
  <si>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</si>
  <si>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</si>
  <si>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</si>
  <si>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</si>
  <si>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</si>
  <si>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</si>
  <si>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</si>
  <si>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</si>
  <si>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</si>
  <si>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</si>
  <si>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</si>
  <si>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</si>
  <si>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</si>
  <si>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</si>
  <si>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</si>
  <si>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</si>
  <si>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</si>
  <si>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</si>
  <si>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</si>
  <si>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</si>
  <si>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</si>
  <si>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</si>
  <si>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</si>
  <si>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</si>
  <si>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</si>
  <si>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</si>
  <si>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</si>
  <si>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</si>
  <si>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</si>
  <si>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</si>
  <si>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</si>
  <si>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</si>
  <si>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</si>
  <si>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</si>
  <si>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</si>
  <si>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</si>
  <si>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</si>
  <si>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</si>
  <si>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</si>
  <si>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</si>
  <si>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</si>
  <si>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</si>
  <si>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</si>
  <si>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</si>
  <si>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</si>
  <si>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</si>
  <si>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</si>
  <si>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</si>
  <si>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</si>
  <si>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</si>
  <si>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</si>
  <si>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</si>
  <si>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</si>
  <si>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</si>
  <si>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</si>
  <si>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</si>
  <si>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</si>
  <si>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</si>
  <si>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</si>
  <si>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</si>
  <si>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</si>
  <si>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</si>
  <si>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</si>
  <si>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</si>
  <si>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</si>
  <si>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</si>
  <si>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</si>
  <si>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</si>
  <si>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</si>
  <si>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</si>
  <si>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</si>
  <si>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</si>
  <si>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</si>
  <si>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</si>
  <si>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</si>
  <si>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</si>
  <si>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</si>
  <si>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</si>
  <si>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</si>
  <si>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</si>
  <si>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</si>
  <si>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</si>
  <si>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</si>
  <si>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</si>
  <si>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</si>
  <si>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</si>
  <si>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</si>
  <si>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</si>
  <si>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</si>
  <si>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</si>
  <si>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</si>
  <si>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</si>
  <si>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</si>
  <si>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</si>
  <si>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</si>
  <si>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</si>
  <si>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</si>
  <si>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</si>
  <si>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</si>
  <si>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</si>
  <si>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</si>
  <si>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</si>
  <si>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</si>
  <si>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</si>
  <si>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</si>
  <si>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</si>
  <si>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</si>
  <si>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</si>
  <si>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</si>
  <si>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</si>
  <si>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</si>
  <si>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</si>
  <si>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</si>
  <si>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</si>
  <si>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</si>
  <si>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</si>
  <si>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</si>
  <si>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</si>
  <si>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</si>
  <si>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</si>
  <si>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</si>
  <si>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</si>
  <si>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</si>
  <si>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</si>
  <si>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</si>
  <si>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</si>
  <si>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</si>
  <si>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</si>
  <si>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</si>
  <si>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</si>
  <si>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</si>
  <si>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</si>
  <si>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</si>
  <si>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</si>
  <si>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</si>
  <si>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</si>
  <si>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</si>
  <si>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</si>
  <si>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</si>
  <si>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</si>
  <si>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</si>
  <si>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</si>
  <si>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</si>
  <si>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</si>
  <si>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</si>
  <si>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</si>
  <si>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</si>
  <si>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</si>
  <si>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</si>
  <si>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</si>
  <si>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</si>
  <si>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</si>
  <si>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</si>
  <si>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</si>
  <si>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</si>
  <si>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</si>
  <si>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</si>
  <si>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</si>
  <si>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</si>
  <si>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</si>
  <si>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</si>
  <si>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</si>
  <si>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</si>
  <si>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</si>
  <si>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</si>
  <si>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</si>
  <si>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</si>
  <si>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</si>
  <si>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</si>
  <si>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</si>
  <si>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</si>
  <si>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</si>
  <si>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</si>
  <si>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</si>
  <si>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</si>
  <si>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</si>
  <si>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</si>
  <si>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</si>
  <si>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</si>
  <si>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</si>
  <si>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</si>
  <si>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</si>
  <si>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</si>
  <si>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</si>
  <si>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</si>
  <si>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</si>
  <si>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</si>
  <si>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</si>
  <si>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</si>
  <si>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</si>
  <si>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</si>
  <si>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</si>
  <si>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</si>
  <si>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</si>
  <si>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</si>
  <si>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</si>
  <si>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</si>
  <si>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</si>
  <si>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</si>
  <si>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</si>
  <si>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</si>
  <si>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</si>
  <si>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</si>
  <si>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</si>
  <si>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</si>
  <si>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</si>
  <si>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</si>
  <si>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</si>
  <si>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</si>
  <si>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</si>
  <si>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</si>
  <si>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</si>
  <si>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</si>
  <si>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</si>
  <si>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</si>
  <si>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</si>
  <si>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</si>
  <si>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</si>
  <si>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</si>
  <si>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</si>
  <si>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</si>
  <si>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</si>
  <si>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</si>
  <si>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</si>
  <si>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</si>
  <si>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</si>
  <si>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</si>
  <si>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</si>
  <si>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</si>
  <si>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</si>
  <si>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</si>
  <si>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</si>
  <si>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</si>
  <si>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</si>
  <si>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</si>
  <si>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</si>
  <si>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</si>
  <si>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</si>
  <si>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</si>
  <si>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</si>
  <si>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</si>
  <si>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</si>
  <si>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</si>
  <si>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</si>
  <si>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</si>
  <si>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</si>
  <si>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</si>
  <si>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</si>
  <si>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</si>
  <si>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</si>
  <si>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</si>
  <si>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</si>
  <si>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</si>
  <si>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</si>
  <si>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</si>
  <si>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</si>
  <si>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</si>
  <si>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</si>
  <si>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</si>
  <si>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</si>
  <si>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</si>
  <si>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</si>
  <si>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</si>
  <si>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</si>
  <si>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</si>
  <si>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</si>
  <si>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</si>
  <si>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</si>
  <si>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</si>
  <si>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</si>
  <si>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</si>
  <si>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</si>
  <si>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</si>
  <si>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</si>
  <si>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</si>
  <si>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</si>
  <si>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</si>
  <si>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</si>
  <si>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</si>
  <si>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</si>
  <si>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</si>
  <si>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</si>
  <si>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</si>
  <si>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</si>
  <si>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</si>
  <si>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</si>
  <si>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</si>
  <si>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</si>
  <si>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</si>
  <si>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</si>
  <si>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</si>
  <si>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</si>
  <si>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</si>
  <si>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</si>
  <si>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</si>
  <si>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</si>
  <si>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</si>
  <si>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</si>
  <si>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</si>
  <si>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</si>
  <si>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</si>
  <si>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</si>
  <si>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</si>
  <si>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</si>
  <si>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</si>
  <si>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</si>
  <si>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</si>
  <si>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</si>
  <si>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</si>
  <si>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</si>
  <si>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</si>
  <si>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</si>
  <si>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</si>
  <si>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</si>
  <si>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</si>
  <si>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</si>
  <si>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</si>
  <si>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</si>
  <si>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</si>
  <si>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</si>
  <si>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</si>
  <si>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</si>
  <si>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</si>
  <si>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</si>
  <si>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</si>
  <si>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</si>
  <si>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</si>
  <si>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</si>
  <si>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</si>
  <si>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</si>
  <si>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</si>
  <si>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</si>
  <si>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</si>
  <si>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</si>
  <si>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</si>
  <si>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</si>
  <si>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</si>
  <si>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</si>
  <si>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</si>
  <si>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</si>
  <si>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</si>
  <si>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</si>
  <si>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</si>
  <si>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</si>
  <si>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</si>
  <si>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</si>
  <si>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</si>
  <si>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</si>
  <si>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</si>
  <si>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</si>
  <si>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</si>
  <si>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</si>
  <si>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</si>
  <si>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</si>
  <si>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</si>
  <si>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</si>
  <si>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</si>
  <si>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</si>
  <si>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</si>
  <si>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</si>
  <si>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</si>
  <si>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</si>
  <si>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</si>
  <si>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</si>
  <si>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</si>
  <si>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</si>
  <si>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</si>
  <si>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</si>
  <si>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</si>
  <si>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</si>
  <si>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</si>
  <si>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</si>
  <si>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</si>
  <si>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</si>
  <si>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</si>
  <si>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</si>
  <si>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</si>
  <si>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</si>
  <si>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</si>
  <si>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</si>
  <si>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</si>
  <si>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</si>
  <si>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</si>
  <si>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</si>
  <si>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</si>
  <si>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</si>
  <si>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</si>
  <si>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</si>
  <si>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</si>
  <si>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</si>
  <si>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</si>
  <si>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</si>
  <si>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</si>
  <si>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</si>
  <si>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</si>
  <si>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</si>
  <si>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</si>
  <si>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</si>
  <si>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</si>
  <si>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</si>
  <si>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</si>
  <si>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</si>
  <si>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</si>
  <si>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</si>
  <si>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</si>
  <si>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</si>
  <si>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</si>
  <si>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</si>
  <si>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</si>
  <si>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</si>
  <si>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</si>
  <si>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</si>
  <si>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</si>
  <si>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</si>
  <si>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</si>
  <si>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</si>
  <si>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</si>
  <si>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</si>
  <si>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</si>
  <si>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</si>
  <si>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</si>
  <si>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</si>
  <si>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</si>
  <si>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</si>
  <si>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</si>
  <si>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</si>
  <si>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</si>
  <si>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</si>
  <si>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</si>
  <si>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</si>
  <si>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</si>
  <si>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</si>
  <si>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</si>
  <si>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</si>
  <si>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</si>
  <si>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</si>
  <si>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</si>
  <si>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</si>
  <si>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</si>
  <si>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</si>
  <si>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</si>
  <si>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</si>
  <si>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</si>
  <si>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</si>
  <si>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</si>
  <si>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</si>
  <si>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</si>
  <si>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</si>
  <si>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</si>
  <si>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</si>
  <si>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</si>
  <si>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</si>
  <si>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</si>
  <si>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</si>
  <si>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</si>
  <si>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</si>
  <si>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</si>
  <si>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</si>
  <si>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</si>
  <si>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</si>
  <si>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</si>
  <si>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</si>
  <si>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</si>
  <si>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</si>
  <si>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</si>
  <si>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</si>
  <si>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</si>
  <si>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</si>
  <si>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</si>
  <si>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</si>
  <si>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</si>
  <si>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</si>
  <si>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</si>
  <si>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</si>
  <si>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</si>
  <si>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</si>
  <si>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</si>
  <si>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</si>
  <si>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</si>
  <si>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</si>
  <si>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</si>
  <si>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</si>
  <si>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</si>
  <si>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</si>
  <si>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</si>
  <si>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</si>
  <si>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</si>
  <si>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</si>
  <si>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</si>
  <si>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</si>
  <si>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</si>
  <si>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</si>
  <si>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</si>
  <si>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</si>
  <si>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</si>
  <si>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</si>
  <si>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</si>
  <si>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</si>
  <si>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</si>
  <si>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</si>
  <si>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</si>
  <si>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</si>
  <si>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</si>
  <si>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</si>
  <si>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</si>
  <si>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</si>
  <si>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</si>
  <si>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</si>
  <si>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</si>
  <si>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</si>
  <si>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</si>
  <si>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</si>
  <si>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</si>
  <si>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</si>
  <si>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</si>
  <si>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</si>
  <si>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</si>
  <si>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</si>
  <si>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</si>
  <si>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</si>
  <si>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</si>
  <si>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</si>
  <si>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</si>
  <si>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</si>
  <si>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</si>
  <si>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</si>
  <si>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</si>
  <si>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</si>
  <si>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</si>
  <si>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</si>
  <si>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</si>
  <si>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</si>
  <si>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</si>
  <si>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</si>
  <si>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</si>
  <si>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</si>
  <si>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</si>
  <si>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</si>
  <si>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</si>
  <si>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</si>
  <si>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</si>
  <si>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</si>
  <si>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</si>
  <si>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</si>
  <si>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</si>
  <si>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</si>
  <si>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</si>
  <si>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</si>
  <si>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</si>
  <si>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</si>
  <si>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</si>
  <si>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</si>
  <si>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</si>
  <si>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</si>
  <si>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</si>
  <si>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</si>
  <si>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</si>
  <si>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</si>
  <si>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</si>
  <si>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</si>
  <si>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</si>
  <si>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</si>
  <si>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</si>
  <si>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</si>
  <si>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</si>
  <si>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</si>
  <si>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</si>
  <si>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</si>
  <si>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</si>
  <si>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</si>
  <si>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</si>
  <si>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</si>
  <si>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</si>
  <si>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</si>
  <si>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</si>
  <si>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</si>
  <si>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</si>
  <si>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</si>
  <si>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</si>
  <si>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</si>
  <si>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</si>
  <si>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</si>
  <si>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</si>
  <si>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</si>
  <si>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</si>
  <si>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</si>
  <si>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</si>
  <si>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</si>
  <si>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</si>
  <si>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</si>
  <si>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</si>
  <si>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</si>
  <si>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</si>
  <si>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</si>
  <si>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</si>
  <si>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</si>
  <si>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</si>
  <si>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</si>
  <si>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</si>
  <si>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</si>
  <si>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</si>
  <si>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</si>
  <si>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</si>
  <si>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</si>
  <si>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</si>
  <si>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</si>
  <si>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</si>
  <si>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</si>
  <si>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</si>
  <si>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</si>
  <si>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</si>
  <si>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</si>
  <si>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</si>
  <si>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</si>
  <si>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</si>
  <si>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</si>
  <si>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</si>
  <si>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</si>
  <si>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</si>
  <si>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</si>
  <si>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</si>
  <si>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</si>
  <si>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</si>
  <si>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</si>
  <si>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</si>
  <si>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</si>
  <si>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</si>
  <si>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</si>
  <si>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</si>
  <si>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</si>
  <si>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</si>
  <si>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</si>
  <si>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</si>
  <si>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</si>
  <si>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</si>
  <si>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</si>
  <si>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</si>
  <si>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</si>
  <si>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</si>
  <si>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</si>
  <si>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</si>
  <si>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</si>
  <si>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</si>
  <si>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</si>
  <si>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</si>
  <si>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</si>
  <si>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</si>
  <si>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</si>
  <si>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</si>
  <si>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</si>
  <si>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</si>
  <si>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</si>
  <si>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</si>
  <si>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</si>
  <si>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</si>
  <si>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</si>
  <si>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</si>
  <si>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</si>
  <si>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</si>
  <si>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</si>
  <si>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</si>
  <si>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</si>
  <si>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</si>
  <si>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</si>
  <si>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</si>
  <si>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</si>
  <si>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</si>
  <si>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</si>
  <si>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</si>
  <si>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</si>
  <si>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</si>
  <si>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</si>
  <si>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</si>
  <si>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</si>
  <si>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</si>
  <si>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</si>
  <si>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</si>
  <si>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</si>
  <si>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</si>
  <si>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</si>
  <si>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</si>
  <si>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</si>
  <si>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</si>
  <si>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</si>
  <si>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</si>
  <si>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</si>
  <si>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</si>
  <si>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</si>
  <si>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</si>
  <si>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</si>
  <si>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</si>
  <si>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</si>
  <si>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</si>
  <si>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</si>
  <si>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</si>
  <si>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</si>
  <si>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</si>
  <si>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</si>
  <si>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</si>
  <si>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</si>
  <si>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</si>
  <si>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</si>
  <si>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</si>
  <si>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</si>
  <si>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</si>
  <si>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</si>
  <si>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</si>
  <si>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</si>
  <si>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</si>
  <si>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</si>
  <si>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</si>
  <si>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</si>
  <si>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</si>
  <si>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</si>
  <si>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</si>
  <si>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</si>
  <si>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</si>
  <si>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</si>
  <si>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</si>
  <si>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</si>
  <si>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</si>
  <si>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</si>
  <si>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</si>
  <si>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</si>
  <si>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</si>
  <si>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</si>
  <si>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</si>
  <si>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</si>
  <si>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</si>
  <si>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</si>
  <si>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</si>
  <si>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</si>
  <si>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</si>
  <si>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</si>
  <si>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</si>
  <si>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</si>
  <si>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</si>
  <si>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</si>
  <si>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</si>
  <si>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</si>
  <si>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</si>
  <si>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</si>
  <si>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</si>
  <si>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</si>
  <si>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</si>
  <si>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</si>
  <si>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</si>
  <si>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</si>
  <si>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</si>
  <si>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</si>
  <si>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</si>
  <si>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</si>
  <si>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</si>
  <si>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</si>
  <si>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</si>
  <si>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</si>
  <si>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</si>
  <si>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</si>
  <si>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</si>
  <si>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</si>
  <si>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</si>
  <si>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</si>
  <si>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</si>
  <si>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</si>
  <si>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</si>
  <si>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</si>
  <si>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</si>
  <si>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</si>
  <si>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</si>
  <si>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</si>
  <si>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</si>
  <si>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</si>
  <si>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</si>
  <si>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</si>
  <si>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</si>
  <si>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</si>
  <si>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</si>
  <si>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</si>
  <si>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</si>
  <si>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</si>
  <si>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</si>
  <si>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</si>
  <si>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</si>
  <si>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</si>
  <si>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</si>
  <si>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</si>
  <si>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</si>
  <si>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</si>
  <si>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</si>
  <si>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</si>
  <si>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</si>
  <si>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</si>
  <si>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</si>
  <si>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</si>
  <si>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</si>
  <si>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</si>
  <si>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</si>
  <si>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</si>
  <si>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</si>
  <si>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</si>
  <si>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</si>
  <si>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</si>
  <si>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</si>
  <si>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</si>
  <si>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</si>
  <si>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</si>
  <si>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</si>
  <si>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</si>
  <si>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</si>
  <si>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</si>
  <si>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</si>
  <si>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</si>
  <si>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</si>
  <si>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</si>
  <si>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</si>
  <si>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</si>
  <si>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</si>
  <si>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</si>
  <si>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</si>
  <si>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</si>
  <si>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</si>
  <si>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</si>
  <si>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</si>
  <si>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</si>
  <si>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</si>
  <si>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</si>
  <si>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</si>
  <si>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</si>
  <si>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</si>
  <si>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</si>
  <si>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</si>
  <si>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</si>
  <si>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</si>
  <si>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</si>
  <si>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</si>
  <si>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</si>
  <si>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</si>
  <si>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</si>
  <si>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</si>
  <si>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</si>
  <si>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</si>
  <si>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</si>
  <si>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</si>
  <si>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</si>
  <si>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</si>
  <si>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</si>
  <si>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</si>
  <si>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</si>
  <si>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</si>
  <si>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</si>
  <si>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</si>
  <si>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</si>
  <si>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</si>
  <si>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</si>
  <si>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</si>
  <si>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</si>
  <si>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</si>
  <si>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</si>
  <si>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</si>
  <si>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</si>
  <si>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</si>
  <si>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</si>
  <si>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</si>
  <si>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</si>
  <si>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</si>
  <si>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</si>
  <si>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</si>
  <si>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</si>
  <si>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</si>
  <si>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</si>
  <si>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</si>
  <si>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</si>
  <si>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</si>
  <si>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</si>
  <si>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</si>
  <si>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</si>
  <si>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</si>
  <si>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</si>
  <si>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</si>
  <si>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</si>
  <si>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</si>
  <si>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</si>
  <si>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</si>
  <si>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</si>
  <si>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</si>
  <si>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</si>
  <si>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</si>
  <si>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</si>
  <si>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</si>
  <si>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</si>
  <si>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</si>
  <si>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</si>
  <si>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</si>
  <si>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</si>
  <si>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</si>
  <si>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</si>
  <si>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</si>
  <si>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</si>
  <si>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</si>
  <si>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</si>
  <si>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</si>
  <si>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</si>
  <si>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</si>
  <si>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</si>
  <si>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</si>
  <si>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</si>
  <si>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</si>
  <si>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</si>
  <si>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</si>
  <si>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</si>
  <si>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</si>
  <si>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</si>
  <si>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</si>
  <si>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</si>
  <si>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</si>
  <si>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</si>
  <si>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</si>
  <si>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</si>
  <si>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</si>
  <si>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</si>
  <si>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</si>
  <si>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</si>
  <si>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</si>
  <si>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</si>
  <si>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</si>
  <si>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</si>
  <si>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</si>
  <si>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</si>
  <si>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</si>
  <si>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</si>
  <si>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</si>
  <si>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</si>
  <si>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</si>
  <si>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</si>
  <si>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</si>
  <si>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</si>
  <si>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</si>
  <si>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</si>
  <si>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</si>
  <si>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</si>
  <si>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</si>
  <si>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</si>
  <si>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</si>
  <si>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</si>
  <si>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</si>
  <si>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</si>
  <si>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</si>
  <si>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</si>
  <si>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</si>
  <si>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</si>
  <si>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</si>
  <si>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</si>
  <si>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</si>
  <si>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</si>
  <si>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</si>
  <si>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</si>
  <si>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</si>
  <si>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</si>
  <si>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</si>
  <si>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</si>
  <si>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</si>
  <si>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</si>
  <si>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</si>
  <si>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</si>
  <si>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</si>
  <si>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</si>
  <si>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</si>
  <si>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</si>
  <si>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</si>
  <si>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</si>
  <si>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</si>
  <si>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</si>
  <si>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</si>
  <si>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</si>
  <si>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</si>
  <si>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</si>
  <si>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</si>
  <si>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</si>
  <si>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</si>
  <si>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</si>
  <si>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</si>
  <si>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</si>
  <si>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</si>
  <si>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</si>
  <si>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</si>
  <si>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</si>
  <si>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</si>
  <si>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</si>
  <si>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</si>
  <si>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</si>
  <si>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</si>
  <si>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</si>
  <si>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</si>
  <si>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</si>
  <si>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</si>
  <si>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</si>
  <si>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</si>
  <si>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</si>
  <si>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</si>
  <si>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</si>
  <si>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</si>
  <si>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</si>
  <si>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</si>
  <si>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</si>
  <si>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</si>
  <si>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</si>
  <si>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</si>
  <si>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</si>
  <si>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</si>
  <si>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</si>
  <si>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</si>
  <si>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</si>
  <si>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</si>
  <si>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</si>
  <si>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</si>
  <si>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</si>
  <si>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</si>
  <si>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</si>
  <si>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</si>
  <si>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</si>
  <si>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</si>
  <si>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</si>
  <si>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</si>
  <si>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</si>
  <si>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</si>
  <si>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</si>
  <si>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</si>
  <si>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</si>
  <si>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</si>
  <si>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</si>
  <si>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</si>
  <si>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</si>
  <si>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</si>
  <si>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</si>
  <si>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</si>
  <si>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</si>
  <si>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</si>
  <si>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</si>
  <si>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</si>
  <si>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</si>
  <si>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</si>
  <si>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</si>
  <si>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</si>
  <si>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</si>
  <si>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</si>
  <si>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</si>
  <si>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</si>
  <si>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</si>
  <si>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</si>
  <si>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</si>
  <si>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</si>
  <si>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</si>
  <si>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</si>
  <si>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</si>
  <si>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</si>
  <si>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</si>
  <si>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</si>
  <si>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</si>
  <si>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</si>
  <si>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</si>
  <si>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</si>
  <si>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</si>
  <si>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</si>
  <si>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</si>
  <si>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</si>
  <si>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</si>
  <si>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</si>
  <si>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</si>
  <si>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</si>
  <si>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</si>
  <si>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</si>
  <si>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</si>
  <si>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</si>
  <si>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</si>
  <si>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</si>
  <si>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</si>
  <si>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</si>
  <si>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</si>
  <si>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</si>
  <si>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</si>
  <si>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</si>
  <si>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</si>
  <si>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</si>
  <si>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</si>
  <si>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</si>
  <si>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</si>
  <si>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</si>
  <si>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</si>
  <si>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</si>
  <si>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</si>
  <si>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</si>
  <si>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</si>
  <si>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</si>
  <si>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</si>
  <si>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</si>
  <si>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</si>
  <si>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</si>
  <si>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</si>
  <si>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</si>
  <si>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</si>
  <si>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</si>
  <si>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</si>
  <si>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</si>
  <si>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</si>
  <si>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</si>
  <si>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</si>
  <si>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</si>
  <si>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</si>
  <si>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</si>
  <si>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</si>
  <si>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</si>
  <si>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</si>
  <si>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</si>
  <si>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</si>
  <si>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</si>
  <si>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</si>
  <si>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</si>
  <si>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</si>
  <si>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</si>
  <si>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</si>
  <si>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</si>
  <si>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</si>
  <si>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</si>
  <si>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</si>
  <si>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</si>
  <si>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</si>
  <si>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</si>
  <si>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</si>
  <si>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</si>
  <si>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</si>
  <si>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</si>
  <si>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</si>
  <si>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</si>
  <si>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</si>
  <si>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</si>
  <si>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</si>
  <si>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</si>
  <si>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</si>
  <si>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</si>
  <si>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</si>
  <si>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</si>
  <si>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</si>
  <si>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</si>
  <si>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</si>
  <si>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</si>
  <si>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</si>
  <si>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</si>
  <si>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</si>
  <si>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</si>
  <si>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</si>
  <si>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</si>
  <si>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</si>
  <si>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</si>
  <si>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</si>
  <si>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</si>
  <si>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</si>
  <si>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</si>
  <si>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</si>
  <si>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</si>
  <si>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</si>
  <si>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</si>
  <si>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</si>
  <si>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</si>
  <si>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</si>
  <si>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</si>
  <si>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</si>
  <si>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</si>
  <si>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</si>
  <si>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</si>
  <si>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</si>
  <si>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</si>
  <si>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</si>
  <si>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</si>
  <si>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</si>
  <si>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</si>
  <si>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</si>
  <si>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</si>
  <si>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</si>
  <si>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</si>
  <si>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</si>
  <si>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</si>
  <si>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</si>
  <si>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</si>
  <si>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</si>
  <si>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</si>
  <si>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</si>
  <si>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</si>
  <si>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</si>
  <si>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</si>
  <si>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</si>
  <si>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</si>
  <si>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</si>
  <si>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</si>
  <si>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</si>
  <si>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</si>
  <si>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</si>
  <si>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</si>
  <si>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</si>
  <si>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</si>
  <si>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</si>
  <si>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</si>
  <si>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</si>
  <si>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</si>
  <si>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</si>
  <si>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</si>
  <si>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</si>
  <si>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</si>
  <si>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</si>
  <si>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</si>
  <si>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</si>
  <si>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</si>
  <si>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</si>
  <si>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</si>
  <si>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</si>
  <si>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</si>
  <si>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</si>
  <si>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</si>
  <si>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</si>
  <si>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</si>
  <si>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</si>
  <si>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</si>
  <si>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</si>
  <si>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</si>
  <si>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</si>
  <si>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</si>
  <si>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</si>
  <si>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</si>
  <si>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</si>
  <si>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</si>
  <si>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</si>
  <si>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</si>
  <si>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</si>
  <si>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</si>
  <si>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</si>
  <si>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</si>
  <si>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</si>
  <si>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</si>
  <si>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</si>
  <si>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</si>
  <si>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</si>
  <si>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</si>
  <si>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</si>
  <si>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</si>
  <si>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</si>
  <si>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</si>
  <si>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</si>
  <si>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</si>
  <si>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</si>
  <si>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</si>
  <si>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</si>
  <si>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</si>
  <si>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</si>
  <si>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</si>
  <si>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</si>
  <si>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</si>
  <si>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</si>
  <si>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</si>
  <si>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</si>
  <si>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</si>
  <si>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</si>
  <si>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</si>
  <si>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</si>
  <si>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</si>
  <si>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</si>
  <si>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</si>
  <si>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</si>
  <si>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</si>
  <si>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</si>
  <si>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</si>
  <si>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</si>
  <si>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</si>
  <si>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</si>
  <si>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</si>
  <si>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</si>
  <si>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</si>
  <si>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</si>
  <si>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</si>
  <si>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</si>
  <si>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</si>
  <si>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</si>
  <si>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</si>
  <si>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</si>
  <si>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</si>
  <si>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</si>
  <si>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</si>
  <si>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</si>
  <si>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</si>
  <si>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</si>
  <si>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</si>
  <si>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</si>
  <si>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</si>
  <si>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</si>
  <si>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</si>
  <si>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</si>
  <si>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</si>
  <si>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</si>
  <si>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</si>
  <si>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</si>
  <si>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</si>
  <si>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</si>
  <si>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</si>
  <si>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</si>
  <si>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</si>
  <si>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</si>
  <si>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</si>
  <si>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</si>
  <si>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</si>
  <si>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</si>
  <si>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</si>
  <si>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</si>
  <si>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</si>
  <si>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</si>
  <si>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</si>
  <si>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</si>
  <si>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</si>
  <si>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</si>
  <si>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</si>
  <si>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</si>
  <si>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</si>
  <si>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</si>
  <si>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</si>
  <si>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</si>
  <si>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</si>
  <si>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</si>
  <si>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</si>
  <si>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</si>
  <si>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</si>
  <si>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</si>
  <si>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</si>
  <si>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</si>
  <si>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</si>
  <si>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</si>
  <si>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</si>
  <si>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</si>
  <si>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</si>
  <si>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</si>
  <si>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</si>
  <si>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</si>
  <si>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</si>
  <si>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</si>
  <si>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</si>
  <si>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</si>
  <si>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</si>
  <si>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</si>
  <si>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</si>
  <si>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</si>
  <si>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</si>
  <si>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</si>
  <si>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</si>
  <si>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</si>
  <si>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</si>
  <si>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</si>
  <si>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</si>
  <si>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</si>
  <si>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</si>
  <si>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</si>
  <si>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</si>
  <si>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</si>
  <si>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</si>
  <si>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</si>
  <si>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</si>
  <si>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</si>
  <si>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</si>
  <si>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</si>
  <si>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</si>
  <si>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</si>
  <si>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</si>
  <si>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</si>
  <si>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</si>
  <si>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</si>
  <si>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</si>
  <si>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</si>
  <si>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</si>
  <si>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</si>
  <si>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</si>
  <si>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</si>
  <si>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</si>
  <si>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</si>
  <si>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</si>
  <si>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</si>
  <si>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</si>
  <si>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</si>
  <si>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</si>
  <si>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</si>
  <si>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</si>
  <si>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</si>
  <si>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</si>
  <si>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</si>
  <si>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</si>
  <si>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</si>
  <si>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</si>
  <si>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</si>
  <si>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</si>
  <si>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</si>
  <si>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</si>
  <si>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</si>
  <si>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</si>
  <si>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</si>
  <si>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</si>
  <si>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</si>
  <si>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</si>
  <si>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</si>
  <si>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</si>
  <si>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</si>
  <si>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</si>
  <si>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</si>
  <si>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</si>
  <si>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</si>
  <si>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</si>
  <si>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</si>
  <si>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</si>
  <si>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</si>
  <si>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</si>
  <si>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</si>
  <si>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</si>
  <si>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</si>
  <si>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</si>
  <si>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</si>
  <si>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</si>
  <si>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</si>
  <si>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</si>
  <si>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</si>
  <si>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</si>
  <si>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</si>
  <si>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</si>
  <si>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</si>
  <si>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</si>
  <si>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</si>
  <si>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</si>
  <si>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</si>
  <si>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</si>
  <si>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</si>
  <si>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</si>
  <si>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</si>
  <si>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</si>
  <si>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</si>
  <si>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</si>
  <si>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</si>
  <si>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</si>
  <si>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</si>
  <si>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</si>
  <si>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</si>
  <si>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</si>
  <si>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</si>
  <si>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</si>
  <si>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</si>
  <si>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</si>
  <si>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</si>
  <si>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</si>
  <si>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</si>
  <si>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</si>
  <si>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</si>
  <si>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</si>
  <si>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</si>
  <si>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</si>
  <si>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</si>
  <si>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</si>
  <si>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</si>
  <si>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</si>
  <si>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</si>
  <si>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</si>
  <si>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</si>
  <si>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</si>
  <si>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</si>
  <si>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</si>
  <si>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</si>
  <si>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</si>
  <si>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</si>
  <si>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</si>
  <si>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</si>
  <si>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</si>
  <si>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</si>
  <si>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</si>
  <si>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</si>
  <si>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</si>
  <si>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</si>
  <si>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</si>
  <si>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</si>
  <si>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</si>
  <si>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</si>
  <si>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</si>
  <si>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</si>
  <si>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</si>
  <si>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</si>
  <si>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</si>
  <si>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</si>
  <si>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</si>
  <si>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</si>
  <si>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</si>
  <si>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</si>
  <si>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</si>
  <si>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</si>
  <si>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</si>
  <si>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</si>
  <si>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</si>
  <si>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</si>
  <si>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</si>
  <si>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</si>
  <si>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</si>
  <si>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</si>
  <si>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</si>
  <si>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</si>
  <si>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</si>
  <si>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</si>
  <si>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</si>
  <si>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</si>
  <si>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</si>
  <si>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</si>
  <si>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</si>
  <si>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</si>
  <si>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</si>
  <si>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</si>
  <si>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</si>
  <si>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</si>
  <si>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</si>
  <si>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</si>
  <si>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</si>
  <si>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</si>
  <si>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</si>
  <si>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</si>
  <si>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</si>
  <si>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</si>
  <si>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</si>
  <si>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</si>
  <si>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</si>
  <si>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</si>
  <si>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</si>
  <si>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</si>
  <si>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</si>
  <si>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</si>
  <si>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</si>
  <si>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</si>
  <si>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</si>
  <si>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</si>
  <si>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</si>
  <si>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</si>
  <si>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</si>
  <si>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</si>
  <si>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</si>
  <si>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</si>
  <si>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</si>
  <si>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</si>
  <si>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</si>
  <si>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</si>
  <si>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</si>
  <si>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</si>
  <si>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</si>
  <si>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</si>
  <si>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</si>
  <si>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</si>
  <si>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</si>
  <si>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</si>
  <si>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</si>
  <si>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</si>
  <si>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</si>
  <si>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</si>
  <si>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</si>
  <si>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</si>
  <si>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</si>
  <si>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</si>
  <si>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</si>
  <si>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</si>
  <si>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</si>
  <si>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</si>
  <si>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</si>
  <si>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</si>
  <si>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</si>
  <si>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</si>
  <si>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</si>
  <si>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</si>
  <si>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</si>
  <si>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</si>
  <si>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</si>
  <si>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</si>
  <si>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</si>
  <si>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</si>
  <si>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</si>
  <si>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</si>
  <si>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</si>
  <si>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</si>
  <si>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</si>
  <si>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</si>
  <si>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</si>
  <si>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</si>
  <si>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</si>
  <si>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</si>
  <si>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</si>
  <si>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</si>
  <si>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</si>
  <si>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</si>
  <si>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</si>
  <si>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</si>
  <si>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</si>
  <si>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</si>
  <si>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</si>
  <si>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</si>
  <si>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</si>
  <si>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</si>
  <si>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</si>
  <si>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</si>
  <si>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</si>
  <si>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</si>
  <si>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</si>
  <si>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</si>
  <si>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</si>
  <si>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</si>
  <si>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</si>
  <si>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</si>
  <si>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</si>
  <si>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</si>
  <si>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</si>
  <si>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</si>
  <si>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</si>
  <si>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</si>
  <si>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</si>
  <si>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</si>
  <si>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</si>
  <si>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</si>
  <si>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</si>
  <si>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</si>
  <si>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</si>
  <si>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</si>
  <si>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</si>
  <si>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</si>
  <si>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</si>
  <si>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</si>
  <si>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</si>
  <si>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</si>
  <si>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</si>
  <si>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</si>
  <si>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</si>
  <si>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</si>
  <si>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</si>
  <si>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</si>
  <si>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</si>
  <si>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</si>
  <si>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</si>
  <si>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</si>
  <si>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</si>
  <si>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</si>
  <si>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</si>
  <si>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</si>
  <si>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</si>
  <si>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</si>
  <si>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</si>
  <si>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</si>
  <si>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</si>
  <si>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</si>
  <si>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</si>
  <si>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</si>
  <si>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</si>
  <si>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</si>
  <si>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</si>
  <si>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</si>
  <si>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</si>
  <si>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</si>
  <si>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</si>
  <si>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</si>
  <si>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</si>
  <si>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</si>
  <si>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</si>
  <si>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</si>
  <si>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</si>
  <si>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</si>
  <si>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</si>
  <si>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</si>
  <si>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</si>
  <si>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</si>
  <si>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</si>
  <si>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</si>
  <si>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</si>
  <si>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</si>
  <si>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</si>
  <si>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</si>
  <si>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</si>
  <si>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</si>
  <si>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</si>
  <si>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</si>
  <si>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</si>
  <si>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</si>
  <si>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</si>
  <si>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</si>
  <si>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</si>
  <si>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</si>
  <si>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</si>
  <si>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</si>
  <si>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</si>
  <si>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</si>
  <si>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</si>
  <si>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</si>
  <si>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</si>
  <si>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</si>
  <si>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</si>
  <si>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</si>
  <si>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</si>
  <si>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</si>
  <si>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</si>
  <si>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</si>
  <si>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</si>
  <si>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</si>
  <si>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</si>
  <si>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</si>
  <si>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</si>
  <si>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</si>
  <si>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</si>
  <si>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</si>
  <si>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</si>
  <si>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</si>
  <si>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</si>
  <si>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</si>
  <si>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</si>
  <si>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</si>
  <si>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</si>
  <si>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</si>
  <si>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</si>
  <si>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</si>
  <si>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</si>
  <si>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</si>
  <si>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</si>
  <si>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</si>
  <si>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</si>
  <si>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</si>
  <si>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</si>
  <si>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</si>
  <si>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</si>
  <si>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</si>
  <si>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</si>
  <si>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</si>
  <si>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</si>
  <si>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</si>
  <si>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</si>
  <si>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</si>
  <si>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</si>
  <si>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</si>
  <si>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</si>
  <si>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</si>
  <si>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</si>
  <si>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</si>
  <si>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</si>
  <si>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</si>
  <si>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</si>
  <si>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</si>
  <si>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</si>
  <si>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</si>
  <si>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</si>
  <si>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</si>
  <si>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</si>
  <si>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</si>
  <si>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</si>
  <si>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</si>
  <si>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</si>
  <si>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</si>
  <si>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</si>
  <si>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</si>
  <si>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</si>
  <si>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</si>
  <si>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</si>
  <si>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</si>
  <si>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</si>
  <si>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</si>
  <si>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</si>
  <si>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</si>
  <si>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</si>
  <si>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</si>
  <si>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</si>
  <si>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</si>
  <si>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</si>
  <si>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</si>
  <si>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</si>
  <si>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</si>
  <si>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</si>
  <si>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</si>
  <si>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</si>
  <si>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</si>
  <si>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</si>
  <si>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</si>
  <si>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</si>
  <si>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</si>
  <si>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</si>
  <si>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</si>
  <si>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</si>
  <si>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</si>
  <si>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</si>
  <si>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</si>
  <si>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</si>
  <si>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</si>
  <si>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</si>
  <si>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</si>
  <si>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</si>
  <si>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</si>
  <si>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</si>
  <si>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</si>
  <si>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</si>
  <si>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</si>
  <si>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</si>
  <si>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</si>
  <si>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</si>
  <si>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</si>
  <si>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</si>
  <si>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</si>
  <si>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</si>
  <si>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</si>
  <si>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</si>
  <si>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</si>
  <si>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</si>
  <si>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</si>
  <si>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</si>
  <si>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</si>
  <si>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</si>
  <si>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</si>
  <si>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</si>
  <si>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</si>
  <si>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</si>
  <si>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</si>
  <si>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</si>
  <si>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</si>
  <si>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</si>
  <si>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</si>
  <si>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</si>
  <si>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</si>
  <si>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</si>
  <si>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</si>
  <si>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</si>
  <si>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</si>
  <si>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</si>
  <si>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</si>
  <si>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</si>
  <si>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</si>
  <si>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</si>
  <si>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</si>
  <si>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</si>
  <si>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</si>
  <si>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</si>
  <si>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</si>
  <si>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</si>
  <si>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</si>
  <si>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</si>
  <si>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</si>
  <si>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</si>
  <si>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</si>
  <si>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</si>
  <si>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</si>
  <si>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</si>
  <si>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</si>
  <si>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</si>
  <si>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</si>
  <si>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</si>
  <si>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</si>
  <si>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</si>
  <si>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</si>
  <si>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</si>
  <si>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</si>
  <si>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</si>
  <si>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</si>
  <si>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</si>
  <si>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</si>
  <si>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</si>
  <si>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</si>
  <si>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</si>
  <si>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</si>
  <si>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</si>
  <si>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</si>
  <si>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</si>
  <si>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</si>
  <si>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</si>
  <si>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</si>
  <si>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</si>
  <si>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</si>
  <si>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</si>
  <si>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</si>
  <si>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</si>
  <si>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</si>
  <si>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</si>
  <si>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</si>
  <si>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</si>
  <si>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</si>
  <si>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</si>
  <si>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</si>
  <si>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</si>
  <si>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</si>
  <si>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</si>
  <si>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</si>
  <si>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</si>
  <si>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</si>
  <si>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</si>
  <si>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</si>
  <si>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</si>
  <si>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</si>
  <si>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</si>
  <si>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</si>
  <si>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</si>
  <si>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</si>
  <si>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</si>
  <si>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</si>
  <si>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</si>
  <si>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</si>
  <si>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</si>
  <si>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</si>
  <si>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</si>
  <si>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</si>
  <si>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</si>
  <si>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</si>
  <si>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</si>
  <si>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</si>
  <si>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</si>
  <si>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</si>
  <si>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</si>
  <si>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</si>
  <si>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</si>
  <si>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</si>
  <si>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</si>
  <si>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</si>
  <si>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</si>
  <si>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</si>
  <si>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</si>
  <si>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</si>
  <si>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</si>
  <si>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</si>
  <si>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</si>
  <si>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</si>
  <si>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</si>
  <si>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</si>
  <si>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</si>
  <si>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</si>
  <si>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</si>
  <si>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</si>
  <si>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</si>
  <si>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</si>
  <si>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</si>
  <si>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</si>
  <si>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</si>
  <si>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</si>
  <si>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</si>
  <si>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</si>
  <si>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</si>
  <si>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</si>
  <si>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</si>
  <si>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</si>
  <si>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</si>
  <si>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</si>
  <si>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</si>
  <si>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</si>
  <si>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</si>
  <si>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</si>
  <si>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</si>
  <si>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</si>
  <si>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</si>
  <si>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</si>
  <si>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</si>
  <si>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</si>
  <si>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</si>
  <si>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</si>
  <si>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</si>
  <si>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</si>
  <si>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</si>
  <si>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</si>
  <si>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</si>
  <si>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</si>
  <si>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</si>
  <si>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</si>
  <si>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</si>
  <si>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</si>
  <si>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</si>
  <si>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</si>
  <si>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</si>
  <si>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</si>
  <si>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</si>
  <si>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</si>
  <si>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</si>
  <si>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</si>
  <si>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</si>
  <si>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</si>
  <si>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</si>
  <si>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</si>
  <si>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</si>
  <si>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</si>
  <si>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</si>
  <si>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</si>
  <si>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</si>
  <si>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</si>
  <si>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</si>
  <si>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</si>
  <si>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</si>
  <si>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</si>
  <si>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</si>
  <si>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</si>
  <si>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</si>
  <si>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</si>
  <si>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</si>
  <si>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</si>
  <si>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</si>
  <si>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</si>
  <si>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</si>
  <si>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</si>
  <si>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</si>
  <si>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</si>
  <si>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</si>
  <si>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</si>
  <si>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</si>
  <si>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</si>
  <si>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</si>
  <si>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</si>
  <si>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</si>
  <si>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</si>
  <si>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</si>
  <si>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</si>
  <si>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</si>
  <si>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</si>
  <si>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</si>
  <si>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</si>
  <si>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</si>
  <si>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</si>
  <si>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</si>
  <si>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</si>
  <si>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</si>
  <si>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</si>
  <si>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</si>
  <si>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</si>
  <si>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</si>
  <si>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</si>
  <si>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</si>
  <si>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</si>
  <si>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</si>
  <si>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</si>
  <si>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</si>
  <si>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</si>
  <si>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</si>
  <si>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</si>
  <si>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</si>
  <si>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</si>
  <si>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</si>
  <si>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</si>
  <si>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</si>
  <si>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</si>
  <si>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</si>
  <si>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</si>
  <si>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</si>
  <si>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</si>
  <si>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</si>
  <si>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</si>
  <si>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</si>
  <si>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</si>
  <si>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</si>
  <si>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</si>
  <si>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</si>
  <si>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</si>
  <si>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</si>
  <si>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</si>
  <si>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</si>
  <si>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</si>
  <si>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</si>
  <si>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</si>
  <si>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</si>
  <si>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</si>
  <si>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</si>
  <si>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</si>
  <si>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</si>
  <si>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</si>
  <si>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</si>
  <si>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</si>
  <si>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</si>
  <si>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</si>
  <si>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</si>
  <si>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</si>
  <si>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</si>
  <si>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</si>
  <si>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</si>
  <si>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</si>
  <si>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</si>
  <si>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</si>
  <si>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</si>
  <si>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</si>
  <si>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</si>
  <si>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</si>
  <si>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</si>
  <si>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</si>
  <si>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</si>
  <si>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</si>
  <si>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</si>
  <si>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</si>
  <si>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</si>
  <si>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</si>
  <si>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</si>
  <si>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</si>
  <si>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</si>
  <si>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</si>
  <si>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</si>
  <si>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</si>
  <si>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</si>
  <si>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</si>
  <si>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</si>
  <si>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</si>
  <si>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</si>
  <si>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</si>
  <si>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</si>
  <si>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</si>
  <si>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</si>
  <si>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</si>
  <si>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</si>
  <si>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</si>
  <si>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</si>
  <si>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</si>
  <si>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</si>
  <si>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</si>
  <si>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</si>
  <si>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</si>
  <si>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</si>
  <si>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</si>
  <si>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</si>
  <si>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</si>
  <si>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</si>
  <si>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</si>
  <si>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</si>
  <si>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</si>
  <si>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</si>
  <si>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</si>
  <si>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</si>
  <si>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</si>
  <si>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</si>
  <si>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</si>
  <si>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</si>
  <si>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</si>
  <si>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</si>
  <si>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</si>
  <si>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</si>
  <si>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</si>
  <si>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</si>
  <si>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</si>
  <si>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</si>
  <si>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</si>
  <si>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</si>
  <si>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</si>
  <si>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</si>
  <si>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</si>
  <si>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</si>
  <si>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</si>
  <si>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</si>
  <si>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</si>
  <si>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</si>
  <si>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</si>
  <si>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</si>
  <si>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</si>
  <si>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</si>
  <si>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</si>
  <si>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</si>
  <si>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</si>
  <si>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</si>
  <si>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</si>
  <si>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</si>
  <si>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</si>
  <si>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</si>
  <si>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</si>
  <si>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</si>
  <si>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</si>
  <si>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</si>
  <si>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</si>
  <si>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</si>
  <si>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</si>
  <si>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</si>
  <si>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</si>
  <si>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</si>
  <si>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</si>
  <si>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</si>
  <si>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</si>
  <si>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</si>
  <si>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</si>
  <si>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</si>
  <si>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</si>
  <si>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</si>
  <si>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</si>
  <si>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</si>
  <si>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</si>
  <si>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</si>
  <si>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</si>
  <si>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</si>
  <si>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</si>
  <si>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</si>
  <si>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</si>
  <si>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</si>
  <si>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</si>
  <si>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</si>
  <si>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</si>
  <si>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</si>
  <si>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</si>
  <si>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</si>
  <si>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</si>
  <si>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</si>
  <si>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</si>
  <si>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</si>
  <si>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</si>
  <si>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</si>
  <si>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</si>
  <si>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</si>
  <si>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</si>
  <si>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</si>
  <si>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</si>
  <si>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</si>
  <si>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</si>
  <si>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</si>
  <si>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</si>
  <si>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</si>
  <si>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</si>
  <si>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</si>
  <si>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</si>
  <si>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</si>
  <si>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</si>
  <si>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</si>
  <si>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</si>
  <si>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</si>
  <si>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</si>
  <si>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</si>
  <si>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</si>
  <si>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</si>
  <si>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</si>
  <si>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</si>
  <si>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</si>
  <si>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</si>
  <si>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</si>
  <si>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</si>
  <si>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</si>
  <si>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</si>
  <si>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</si>
  <si>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</si>
  <si>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</si>
  <si>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</si>
  <si>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</si>
  <si>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</si>
  <si>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</si>
  <si>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</si>
  <si>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</si>
  <si>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</si>
  <si>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</si>
  <si>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</si>
  <si>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</si>
  <si>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</si>
  <si>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</si>
  <si>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</si>
  <si>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</si>
  <si>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</si>
  <si>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</si>
  <si>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</si>
  <si>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</si>
  <si>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</si>
  <si>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</si>
  <si>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</si>
  <si>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</si>
  <si>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</si>
  <si>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</si>
  <si>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</si>
  <si>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</si>
  <si>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</si>
  <si>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</si>
  <si>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</si>
  <si>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</si>
  <si>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</si>
  <si>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</si>
  <si>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</si>
  <si>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</si>
  <si>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</si>
  <si>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</si>
  <si>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</si>
  <si>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</si>
  <si>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</si>
  <si>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</si>
  <si>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</si>
  <si>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</si>
  <si>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</si>
  <si>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</si>
  <si>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</si>
  <si>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</si>
  <si>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</si>
  <si>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</si>
  <si>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</si>
  <si>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</si>
  <si>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</si>
  <si>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</si>
  <si>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</si>
  <si>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</si>
  <si>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</si>
  <si>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</si>
  <si>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</si>
  <si>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</si>
  <si>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</si>
  <si>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</si>
  <si>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</si>
  <si>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</si>
  <si>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</si>
  <si>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</si>
  <si>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</si>
  <si>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</si>
  <si>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</si>
  <si>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</si>
  <si>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</si>
  <si>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</si>
  <si>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</si>
  <si>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</si>
  <si>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</si>
  <si>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</si>
  <si>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</si>
  <si>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</si>
  <si>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</si>
  <si>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</si>
  <si>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</si>
  <si>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</si>
  <si>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</si>
  <si>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</si>
  <si>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</si>
  <si>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</si>
  <si>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</si>
  <si>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</si>
  <si>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</si>
  <si>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</si>
  <si>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</si>
  <si>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</si>
  <si>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</si>
  <si>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</si>
  <si>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</si>
  <si>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</si>
  <si>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</si>
  <si>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</si>
  <si>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</si>
  <si>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</si>
  <si>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</si>
  <si>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</si>
  <si>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</si>
  <si>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</si>
  <si>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</si>
  <si>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</si>
  <si>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</si>
  <si>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</si>
  <si>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</si>
  <si>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</si>
  <si>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</si>
  <si>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</si>
  <si>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</si>
  <si>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</si>
  <si>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</si>
  <si>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</si>
  <si>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</si>
  <si>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</si>
  <si>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</si>
  <si>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</si>
  <si>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</si>
  <si>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</si>
  <si>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</si>
  <si>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</si>
  <si>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</si>
  <si>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</si>
  <si>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</si>
  <si>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</si>
  <si>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</si>
  <si>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</si>
  <si>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</si>
  <si>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</si>
  <si>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</si>
  <si>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</si>
  <si>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</si>
  <si>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</si>
  <si>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</si>
  <si>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</si>
  <si>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</si>
  <si>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</si>
  <si>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</si>
  <si>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</si>
  <si>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</si>
  <si>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</si>
  <si>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</si>
  <si>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</si>
  <si>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</si>
  <si>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</si>
  <si>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</si>
  <si>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</si>
  <si>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</si>
  <si>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</si>
  <si>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</si>
  <si>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</si>
  <si>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</si>
  <si>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</si>
  <si>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</si>
  <si>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</si>
  <si>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</si>
  <si>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</si>
  <si>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</si>
  <si>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</si>
  <si>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</si>
  <si>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</si>
  <si>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</si>
  <si>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</si>
  <si>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</si>
  <si>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</si>
  <si>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</si>
  <si>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</si>
  <si>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</si>
  <si>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</si>
  <si>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</si>
  <si>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</si>
  <si>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</si>
  <si>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</si>
  <si>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</si>
  <si>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</si>
  <si>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</si>
  <si>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</si>
  <si>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</si>
  <si>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</si>
  <si>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</si>
  <si>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</si>
  <si>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</si>
  <si>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</si>
  <si>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</si>
  <si>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</si>
  <si>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</si>
  <si>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</si>
  <si>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</si>
  <si>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</si>
  <si>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</si>
  <si>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</si>
  <si>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</si>
  <si>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</si>
  <si>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</si>
  <si>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</si>
  <si>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</si>
  <si>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</si>
  <si>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</si>
  <si>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</si>
  <si>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</si>
  <si>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</si>
  <si>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</si>
  <si>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</si>
  <si>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</si>
  <si>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</si>
  <si>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</si>
  <si>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</si>
  <si>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</si>
  <si>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</si>
  <si>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</si>
  <si>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</si>
  <si>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</si>
  <si>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</si>
  <si>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</si>
  <si>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</si>
  <si>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</si>
  <si>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</si>
  <si>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</si>
  <si>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</si>
  <si>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</si>
  <si>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</si>
  <si>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</si>
  <si>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</si>
  <si>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</si>
  <si>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</si>
  <si>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</si>
  <si>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</si>
  <si>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</si>
  <si>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</si>
  <si>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</si>
  <si>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</si>
  <si>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</si>
  <si>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</si>
  <si>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</si>
  <si>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</si>
  <si>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</si>
  <si>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</si>
  <si>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</si>
  <si>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</si>
  <si>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</si>
  <si>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</si>
  <si>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</si>
  <si>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</si>
  <si>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</si>
  <si>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</si>
  <si>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</si>
  <si>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</si>
  <si>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</si>
  <si>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</si>
  <si>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</si>
  <si>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</si>
  <si>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</si>
  <si>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</si>
  <si>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</si>
  <si>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</si>
  <si>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</si>
  <si>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</si>
  <si>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</si>
  <si>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</si>
  <si>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</si>
  <si>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</si>
  <si>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</si>
  <si>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</si>
  <si>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</si>
  <si>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</si>
  <si>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</si>
  <si>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</si>
  <si>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</si>
  <si>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</si>
  <si>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</si>
  <si>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</si>
  <si>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</si>
  <si>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</si>
  <si>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</si>
  <si>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</si>
  <si>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</si>
  <si>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</si>
  <si>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</si>
  <si>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</si>
  <si>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</si>
  <si>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</si>
  <si>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</si>
  <si>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</si>
  <si>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</si>
  <si>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</si>
  <si>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</si>
  <si>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</si>
  <si>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</si>
  <si>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</si>
  <si>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</si>
  <si>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</si>
  <si>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</si>
  <si>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</si>
  <si>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</si>
  <si>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</si>
  <si>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</si>
  <si>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</si>
  <si>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</si>
  <si>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</si>
  <si>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</si>
  <si>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</si>
  <si>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</si>
  <si>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</si>
  <si>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</si>
  <si>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</si>
  <si>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</si>
  <si>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</si>
  <si>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</si>
  <si>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</si>
  <si>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</si>
  <si>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</si>
  <si>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</si>
  <si>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</si>
  <si>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</si>
  <si>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</si>
  <si>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</si>
  <si>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</si>
  <si>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</si>
  <si>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</si>
  <si>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</si>
  <si>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</si>
  <si>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</si>
  <si>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</si>
  <si>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</si>
  <si>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</si>
  <si>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</si>
  <si>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</si>
  <si>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</si>
  <si>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</si>
  <si>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</si>
  <si>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</si>
  <si>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</si>
  <si>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</si>
  <si>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</si>
  <si>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</si>
  <si>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</si>
  <si>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</si>
  <si>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</si>
  <si>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</si>
  <si>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</si>
  <si>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</si>
  <si>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</si>
  <si>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</si>
  <si>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</si>
  <si>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</si>
  <si>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</si>
  <si>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</si>
  <si>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</si>
  <si>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</si>
  <si>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</si>
  <si>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</si>
  <si>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</si>
  <si>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</si>
  <si>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</si>
  <si>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</si>
  <si>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</si>
  <si>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</si>
  <si>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</si>
  <si>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</si>
  <si>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</si>
  <si>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</si>
  <si>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</si>
  <si>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</si>
  <si>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</si>
  <si>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</si>
  <si>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</si>
  <si>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</si>
  <si>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</si>
  <si>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</si>
  <si>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</si>
  <si>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</si>
  <si>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</si>
  <si>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</si>
  <si>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</si>
  <si>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</si>
  <si>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</si>
  <si>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</si>
  <si>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</si>
  <si>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</si>
  <si>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</si>
  <si>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</si>
  <si>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</si>
  <si>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</si>
  <si>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</si>
  <si>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</si>
  <si>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</si>
  <si>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</si>
  <si>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</si>
  <si>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</si>
  <si>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</si>
  <si>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</si>
  <si>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</si>
  <si>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</si>
  <si>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</si>
  <si>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</si>
  <si>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</si>
  <si>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</si>
  <si>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</si>
  <si>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</si>
  <si>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</si>
  <si>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</si>
  <si>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</si>
  <si>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</si>
  <si>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</si>
  <si>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</si>
  <si>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</si>
  <si>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</si>
  <si>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</si>
  <si>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</si>
  <si>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</si>
  <si>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</si>
  <si>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</si>
  <si>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</si>
  <si>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</si>
  <si>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</si>
  <si>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</si>
  <si>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</si>
  <si>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</si>
  <si>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</si>
  <si>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</si>
  <si>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</si>
  <si>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</si>
  <si>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</si>
  <si>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</si>
  <si>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</si>
  <si>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</si>
  <si>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</si>
  <si>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</si>
  <si>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</si>
  <si>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</si>
  <si>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</si>
  <si>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</si>
  <si>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</si>
  <si>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</si>
  <si>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</si>
  <si>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</si>
  <si>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</si>
  <si>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</si>
  <si>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</si>
  <si>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</si>
  <si>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</si>
  <si>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</si>
  <si>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</si>
  <si>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</si>
  <si>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</si>
  <si>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</si>
  <si>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</si>
  <si>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</si>
  <si>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</si>
  <si>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</si>
  <si>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</si>
  <si>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</si>
  <si>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</si>
  <si>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</si>
  <si>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</si>
  <si>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</si>
  <si>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</si>
  <si>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</si>
  <si>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</si>
  <si>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</si>
  <si>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</si>
  <si>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</si>
  <si>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</si>
  <si>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</si>
  <si>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</si>
  <si>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</si>
  <si>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</si>
  <si>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</si>
  <si>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</si>
  <si>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</si>
  <si>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</si>
  <si>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</si>
  <si>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</si>
  <si>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</si>
  <si>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</si>
  <si>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</si>
  <si>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</si>
  <si>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</si>
  <si>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</si>
  <si>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</si>
  <si>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</si>
  <si>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</si>
  <si>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</si>
  <si>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</si>
  <si>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</si>
  <si>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</si>
  <si>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</si>
  <si>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</si>
  <si>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</si>
  <si>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</si>
  <si>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</si>
  <si>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</si>
  <si>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</si>
  <si>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</si>
  <si>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</si>
  <si>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</si>
  <si>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</si>
  <si>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</si>
  <si>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</si>
  <si>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</si>
  <si>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</si>
  <si>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</si>
  <si>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</si>
  <si>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</si>
  <si>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</si>
  <si>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</si>
  <si>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</si>
  <si>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</si>
  <si>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</si>
  <si>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</si>
  <si>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</si>
  <si>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</si>
  <si>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</si>
  <si>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</si>
  <si>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</si>
  <si>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</si>
  <si>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</si>
  <si>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</si>
  <si>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</si>
  <si>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</si>
  <si>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</si>
  <si>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</si>
  <si>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</si>
  <si>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</si>
  <si>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</si>
  <si>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</si>
  <si>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</si>
  <si>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</si>
  <si>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</si>
  <si>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</si>
  <si>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</si>
  <si>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</si>
  <si>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</si>
  <si>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</si>
  <si>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</si>
  <si>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</si>
  <si>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</si>
  <si>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</si>
  <si>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</si>
  <si>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</si>
  <si>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</si>
  <si>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</si>
  <si>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</si>
  <si>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</si>
  <si>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</si>
  <si>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</si>
  <si>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</si>
  <si>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</si>
  <si>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</si>
  <si>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</si>
  <si>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</si>
  <si>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</si>
  <si>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</si>
  <si>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</si>
  <si>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</si>
  <si>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</si>
  <si>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</si>
  <si>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</si>
  <si>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</si>
  <si>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</si>
  <si>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</si>
  <si>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</si>
  <si>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</si>
  <si>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</si>
  <si>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</si>
  <si>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</si>
  <si>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</si>
  <si>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</si>
  <si>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</si>
  <si>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</si>
  <si>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</si>
  <si>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</si>
  <si>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</si>
  <si>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</si>
  <si>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</si>
  <si>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</si>
  <si>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</si>
  <si>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</si>
  <si>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</si>
  <si>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</si>
  <si>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</si>
  <si>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</si>
  <si>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</si>
  <si>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</si>
  <si>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</si>
  <si>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</si>
  <si>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</si>
  <si>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</si>
  <si>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</si>
  <si>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</si>
  <si>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</si>
  <si>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</si>
  <si>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</si>
  <si>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</si>
  <si>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</si>
  <si>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</si>
  <si>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</si>
  <si>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</si>
  <si>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</si>
  <si>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</si>
  <si>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</si>
  <si>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</si>
  <si>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</si>
  <si>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</si>
  <si>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</si>
  <si>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</si>
  <si>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</si>
  <si>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</si>
  <si>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</si>
  <si>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</si>
  <si>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</si>
  <si>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</si>
  <si>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</si>
  <si>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</si>
  <si>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</si>
  <si>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</si>
  <si>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</si>
  <si>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</si>
  <si>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</si>
  <si>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</si>
  <si>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</si>
  <si>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</si>
  <si>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</si>
  <si>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</si>
  <si>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</si>
  <si>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</si>
  <si>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</si>
  <si>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</si>
  <si>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</si>
  <si>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</si>
  <si>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</si>
  <si>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</si>
  <si>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</si>
  <si>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</si>
  <si>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</si>
  <si>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</si>
  <si>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</si>
  <si>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</si>
  <si>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</si>
  <si>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</si>
  <si>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</si>
  <si>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</si>
  <si>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</si>
  <si>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</si>
  <si>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</si>
  <si>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</si>
  <si>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</si>
  <si>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</si>
  <si>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</si>
  <si>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</si>
  <si>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</si>
  <si>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</si>
  <si>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</si>
  <si>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</si>
  <si>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</si>
  <si>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</si>
  <si>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</si>
  <si>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</si>
  <si>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</si>
  <si>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</si>
  <si>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</si>
  <si>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</si>
  <si>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</si>
  <si>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</si>
  <si>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</si>
  <si>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</si>
  <si>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</si>
  <si>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</si>
  <si>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</si>
  <si>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</si>
  <si>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</si>
  <si>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</si>
  <si>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</si>
  <si>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</si>
  <si>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</si>
  <si>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</si>
  <si>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</si>
  <si>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</si>
  <si>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</si>
  <si>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</si>
  <si>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</si>
  <si>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</si>
  <si>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</si>
  <si>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</si>
  <si>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</si>
  <si>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</si>
  <si>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</si>
  <si>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</si>
  <si>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</si>
  <si>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</si>
  <si>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</si>
  <si>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</si>
  <si>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</si>
  <si>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</si>
  <si>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</si>
  <si>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</si>
  <si>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</si>
  <si>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</si>
  <si>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</si>
  <si>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</si>
  <si>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</si>
  <si>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</si>
  <si>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</si>
  <si>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</si>
  <si>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</si>
  <si>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</si>
  <si>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</si>
  <si>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</si>
  <si>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</si>
  <si>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</si>
  <si>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</si>
  <si>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</si>
  <si>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</si>
  <si>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</si>
  <si>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</si>
  <si>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</si>
  <si>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</si>
  <si>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</si>
  <si>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</si>
  <si>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</si>
  <si>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</si>
  <si>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</si>
  <si>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</si>
  <si>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</si>
  <si>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</si>
  <si>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</si>
  <si>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</si>
  <si>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</si>
  <si>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</si>
  <si>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</si>
  <si>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</si>
  <si>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</si>
  <si>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</si>
  <si>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</si>
  <si>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</si>
  <si>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</si>
  <si>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</si>
  <si>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</si>
  <si>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</si>
  <si>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</si>
  <si>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</si>
  <si>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</si>
  <si>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</si>
  <si>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</si>
  <si>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</si>
  <si>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</si>
  <si>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</si>
  <si>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</si>
  <si>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</si>
  <si>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</si>
  <si>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</si>
  <si>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</si>
  <si>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</si>
  <si>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</si>
  <si>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</si>
  <si>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</si>
  <si>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</si>
  <si>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</si>
  <si>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</si>
  <si>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</si>
  <si>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</si>
  <si>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</si>
  <si>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</si>
  <si>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</si>
  <si>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</si>
  <si>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</si>
  <si>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</si>
  <si>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</si>
  <si>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</si>
  <si>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</si>
  <si>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</si>
  <si>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</si>
  <si>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</si>
  <si>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</si>
  <si>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</si>
  <si>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</si>
  <si>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</si>
  <si>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</si>
  <si>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</si>
  <si>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</si>
  <si>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</si>
  <si>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</si>
  <si>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</si>
  <si>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</si>
  <si>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</si>
  <si>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</si>
  <si>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</si>
  <si>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</si>
  <si>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</si>
  <si>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</si>
  <si>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</si>
  <si>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</si>
  <si>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</si>
  <si>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</si>
  <si>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</si>
  <si>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</si>
  <si>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</si>
  <si>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</si>
  <si>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</si>
  <si>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</si>
  <si>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</si>
  <si>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</si>
  <si>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</si>
  <si>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</si>
  <si>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</si>
  <si>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</si>
  <si>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</si>
  <si>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</si>
  <si>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</si>
  <si>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</si>
  <si>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</si>
  <si>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</si>
  <si>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</si>
  <si>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</si>
  <si>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</si>
  <si>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</si>
  <si>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</si>
  <si>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</si>
  <si>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</si>
  <si>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</si>
  <si>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</si>
  <si>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</si>
  <si>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</si>
  <si>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</si>
  <si>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</si>
  <si>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</si>
  <si>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</si>
  <si>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</si>
  <si>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</si>
  <si>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</si>
  <si>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</si>
  <si>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</si>
  <si>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</si>
  <si>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</si>
  <si>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</si>
  <si>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</si>
  <si>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</si>
  <si>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</si>
  <si>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</si>
  <si>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</si>
  <si>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</si>
  <si>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</si>
  <si>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</si>
  <si>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</si>
  <si>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</si>
  <si>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</si>
  <si>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</si>
  <si>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</si>
  <si>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</si>
  <si>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</si>
  <si>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</si>
  <si>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</si>
  <si>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</si>
  <si>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</si>
  <si>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</si>
  <si>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</si>
  <si>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</si>
  <si>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</si>
  <si>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</si>
  <si>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</si>
  <si>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</si>
  <si>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</si>
  <si>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</si>
  <si>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</si>
  <si>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</si>
  <si>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</si>
  <si>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</si>
  <si>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</si>
  <si>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</si>
  <si>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</si>
  <si>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</si>
  <si>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</si>
  <si>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</si>
  <si>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</si>
  <si>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</si>
  <si>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</si>
  <si>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</si>
  <si>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</si>
  <si>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</si>
  <si>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</si>
  <si>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</si>
  <si>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</si>
  <si>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</si>
  <si>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</si>
  <si>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</si>
  <si>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</si>
  <si>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</si>
  <si>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</si>
  <si>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</si>
  <si>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</si>
  <si>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</si>
  <si>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</si>
  <si>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</si>
  <si>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</si>
  <si>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</si>
  <si>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</si>
  <si>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</si>
  <si>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</si>
  <si>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</si>
  <si>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</si>
  <si>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</si>
  <si>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</si>
  <si>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</si>
  <si>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</si>
  <si>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</si>
  <si>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</si>
  <si>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</si>
  <si>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</si>
  <si>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</si>
  <si>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</si>
  <si>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</si>
  <si>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</si>
  <si>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</si>
  <si>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</si>
  <si>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</si>
  <si>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</si>
  <si>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</si>
  <si>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</si>
  <si>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</si>
  <si>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</si>
  <si>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</si>
  <si>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</si>
  <si>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</si>
  <si>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</si>
  <si>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</si>
  <si>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</si>
  <si>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</si>
  <si>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</si>
  <si>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</si>
  <si>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</si>
  <si>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</si>
  <si>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</si>
  <si>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</si>
  <si>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</si>
  <si>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</si>
  <si>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</si>
  <si>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</si>
  <si>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</si>
  <si>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</si>
  <si>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</si>
  <si>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</si>
  <si>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</si>
  <si>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</si>
  <si>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</si>
  <si>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</si>
  <si>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</si>
  <si>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</si>
  <si>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</si>
  <si>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</si>
  <si>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</si>
  <si>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</si>
  <si>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</si>
  <si>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</si>
  <si>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</si>
  <si>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</si>
  <si>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</si>
  <si>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</si>
  <si>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</si>
  <si>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</si>
  <si>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</si>
  <si>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</si>
  <si>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</si>
  <si>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</si>
  <si>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</si>
  <si>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</si>
  <si>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</si>
  <si>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</si>
  <si>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</si>
  <si>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</si>
  <si>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</si>
  <si>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</si>
  <si>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</si>
  <si>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</si>
  <si>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</si>
  <si>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</si>
  <si>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</si>
  <si>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</si>
  <si>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</si>
  <si>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</si>
  <si>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</si>
  <si>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</si>
  <si>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</si>
  <si>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</si>
  <si>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</si>
  <si>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</si>
  <si>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</si>
  <si>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</si>
  <si>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</si>
  <si>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</si>
  <si>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</si>
  <si>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</si>
  <si>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</si>
  <si>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</si>
  <si>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</si>
  <si>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</si>
  <si>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</si>
  <si>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</si>
  <si>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</si>
  <si>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</si>
  <si>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</si>
  <si>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</si>
  <si>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</si>
  <si>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</si>
  <si>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</si>
  <si>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</si>
  <si>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</si>
  <si>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</si>
  <si>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</si>
  <si>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</si>
  <si>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</si>
  <si>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</si>
  <si>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</si>
  <si>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</si>
  <si>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</si>
  <si>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</si>
  <si>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</si>
  <si>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</si>
  <si>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</si>
  <si>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</si>
  <si>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</si>
  <si>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</si>
  <si>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</si>
  <si>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</si>
  <si>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</si>
  <si>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</si>
  <si>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</si>
  <si>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</si>
  <si>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</si>
  <si>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</si>
  <si>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</si>
  <si>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</si>
  <si>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</si>
  <si>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</si>
  <si>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</si>
  <si>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</si>
  <si>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</si>
  <si>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</si>
  <si>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</si>
  <si>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</si>
  <si>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</si>
  <si>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</si>
  <si>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</si>
  <si>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</si>
  <si>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</si>
  <si>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</si>
  <si>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</si>
  <si>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</si>
  <si>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</si>
  <si>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</si>
  <si>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</si>
  <si>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</si>
  <si>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</si>
  <si>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</si>
  <si>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</si>
  <si>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</si>
  <si>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</si>
  <si>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</si>
  <si>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</si>
  <si>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</si>
  <si>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</si>
  <si>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</si>
  <si>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</si>
  <si>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</si>
  <si>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</si>
  <si>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</si>
  <si>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</si>
  <si>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</si>
  <si>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</si>
  <si>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</si>
  <si>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</si>
  <si>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</si>
  <si>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</si>
  <si>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</si>
  <si>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</si>
  <si>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</si>
  <si>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</si>
  <si>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</si>
  <si>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</si>
  <si>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</si>
  <si>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</si>
  <si>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</si>
  <si>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</si>
  <si>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</si>
  <si>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</si>
  <si>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</si>
  <si>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</si>
  <si>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</si>
  <si>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</si>
  <si>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</si>
  <si>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</si>
  <si>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</si>
  <si>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</si>
  <si>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</si>
  <si>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</si>
  <si>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</si>
  <si>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</si>
  <si>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</si>
  <si>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</si>
  <si>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</si>
  <si>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</si>
  <si>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</si>
  <si>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</si>
  <si>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</si>
  <si>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</si>
  <si>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</si>
  <si>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</si>
  <si>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</si>
  <si>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</si>
  <si>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</si>
  <si>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</si>
  <si>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</si>
  <si>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</si>
  <si>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</si>
  <si>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</si>
  <si>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</si>
  <si>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</si>
  <si>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</si>
  <si>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</si>
  <si>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</si>
  <si>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</si>
  <si>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</si>
  <si>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</si>
  <si>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</si>
  <si>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</si>
  <si>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</si>
  <si>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</si>
  <si>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</si>
  <si>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</si>
  <si>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</si>
  <si>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</si>
  <si>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</si>
  <si>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</si>
  <si>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</si>
  <si>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</si>
  <si>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</si>
  <si>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</si>
  <si>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</si>
  <si>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</si>
  <si>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</si>
  <si>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</si>
  <si>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</si>
  <si>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</si>
  <si>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</si>
  <si>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</si>
  <si>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</si>
  <si>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</si>
  <si>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</si>
  <si>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</si>
  <si>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</si>
  <si>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</si>
  <si>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</si>
  <si>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</si>
  <si>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</si>
  <si>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</si>
  <si>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</si>
  <si>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</si>
  <si>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</si>
  <si>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</si>
  <si>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</si>
  <si>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</si>
  <si>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</si>
  <si>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</si>
  <si>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</si>
  <si>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</si>
  <si>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</si>
  <si>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</si>
  <si>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</si>
  <si>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</si>
  <si>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</si>
  <si>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</si>
  <si>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</si>
  <si>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</si>
  <si>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</si>
  <si>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</si>
  <si>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</si>
  <si>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</si>
  <si>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</si>
  <si>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</si>
  <si>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</si>
  <si>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</si>
  <si>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</si>
  <si>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</si>
  <si>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</si>
  <si>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</si>
  <si>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</si>
  <si>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</si>
  <si>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</si>
  <si>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</si>
  <si>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</si>
  <si>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</si>
  <si>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</si>
  <si>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</si>
  <si>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</si>
  <si>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</si>
  <si>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</si>
  <si>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</si>
  <si>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</si>
  <si>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</si>
  <si>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</si>
  <si>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</si>
  <si>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</si>
  <si>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</si>
  <si>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</si>
  <si>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</si>
  <si>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</si>
  <si>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</si>
  <si>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</si>
  <si>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</si>
  <si>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</si>
  <si>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</si>
  <si>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</si>
  <si>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</si>
  <si>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</si>
  <si>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</si>
  <si>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</si>
  <si>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</si>
  <si>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</si>
  <si>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</si>
  <si>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</si>
  <si>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</si>
  <si>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</si>
  <si>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</si>
  <si>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</si>
  <si>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</si>
  <si>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</si>
  <si>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</si>
  <si>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</si>
  <si>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</si>
  <si>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</si>
  <si>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</si>
  <si>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</si>
  <si>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</si>
  <si>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</si>
  <si>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</si>
  <si>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</si>
  <si>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</si>
  <si>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</si>
  <si>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</si>
  <si>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</si>
  <si>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</si>
  <si>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</si>
  <si>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</si>
  <si>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</si>
  <si>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</si>
  <si>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</si>
  <si>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</si>
  <si>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</si>
  <si>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</si>
  <si>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</si>
  <si>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</si>
  <si>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</si>
  <si>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</si>
  <si>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</si>
  <si>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</si>
  <si>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</si>
  <si>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</si>
  <si>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</si>
  <si>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</si>
  <si>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</si>
  <si>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</si>
  <si>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</si>
  <si>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</si>
  <si>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</si>
  <si>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</si>
  <si>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</si>
  <si>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</si>
  <si>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</si>
  <si>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</si>
  <si>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</si>
  <si>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</si>
  <si>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</si>
  <si>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</si>
  <si>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</si>
  <si>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</si>
  <si>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</si>
  <si>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</si>
  <si>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</si>
  <si>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</si>
  <si>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</si>
  <si>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</si>
  <si>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</si>
  <si>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</si>
  <si>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</si>
  <si>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</si>
  <si>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</si>
  <si>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</si>
  <si>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</si>
  <si>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</si>
  <si>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</si>
  <si>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</si>
  <si>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</si>
  <si>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</si>
  <si>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</si>
  <si>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</si>
  <si>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</si>
  <si>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</si>
  <si>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</si>
  <si>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</si>
  <si>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</si>
  <si>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</si>
  <si>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</si>
  <si>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</si>
  <si>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</si>
  <si>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</si>
  <si>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</si>
  <si>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</si>
  <si>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</si>
  <si>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</si>
  <si>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</si>
  <si>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</si>
  <si>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</si>
  <si>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</si>
  <si>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</si>
  <si>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</si>
  <si>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</si>
  <si>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</si>
  <si>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</si>
  <si>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</si>
  <si>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</si>
  <si>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</si>
  <si>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</si>
  <si>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</si>
  <si>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</si>
  <si>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</si>
  <si>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</si>
  <si>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</si>
  <si>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</si>
  <si>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</si>
  <si>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</si>
  <si>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</si>
  <si>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</si>
  <si>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</si>
  <si>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</si>
  <si>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</si>
  <si>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</si>
  <si>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</si>
  <si>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</si>
  <si>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</si>
  <si>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</si>
  <si>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</si>
  <si>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</si>
  <si>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</si>
  <si>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</si>
  <si>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</si>
  <si>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</si>
  <si>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</si>
  <si>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</si>
  <si>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</si>
  <si>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</si>
  <si>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</si>
  <si>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</si>
  <si>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</si>
  <si>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</si>
  <si>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</si>
  <si>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</si>
  <si>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</si>
  <si>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</si>
  <si>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</si>
  <si>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</si>
  <si>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</si>
  <si>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</si>
  <si>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</si>
  <si>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</si>
  <si>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</si>
  <si>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</si>
  <si>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</si>
  <si>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</si>
  <si>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</si>
  <si>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</si>
  <si>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</si>
  <si>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</si>
  <si>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</si>
  <si>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</si>
  <si>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</si>
  <si>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</si>
  <si>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</si>
  <si>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</si>
  <si>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</si>
  <si>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</si>
  <si>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</si>
  <si>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</si>
  <si>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</si>
  <si>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</si>
  <si>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</si>
  <si>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</si>
  <si>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</si>
  <si>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</si>
  <si>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</si>
  <si>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</si>
  <si>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</si>
  <si>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</si>
  <si>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</si>
  <si>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</si>
  <si>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</si>
  <si>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</si>
  <si>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</si>
  <si>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</si>
  <si>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</si>
  <si>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</si>
  <si>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</si>
  <si>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</si>
  <si>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</si>
  <si>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</si>
  <si>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</si>
  <si>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</si>
  <si>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</si>
  <si>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</si>
  <si>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</si>
  <si>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</si>
  <si>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</si>
  <si>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</si>
  <si>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</si>
  <si>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</si>
  <si>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</si>
  <si>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</si>
  <si>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</si>
  <si>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</si>
  <si>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</si>
  <si>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</si>
  <si>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</si>
  <si>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</si>
  <si>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</si>
  <si>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</si>
  <si>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</si>
  <si>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</si>
  <si>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</si>
  <si>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</si>
  <si>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</si>
  <si>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</si>
  <si>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</si>
  <si>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</si>
  <si>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</si>
  <si>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</si>
  <si>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</si>
  <si>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</si>
  <si>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</si>
  <si>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</si>
  <si>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</si>
  <si>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</si>
  <si>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</si>
  <si>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</si>
  <si>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</si>
  <si>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</si>
  <si>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</si>
  <si>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</si>
  <si>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</si>
  <si>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</si>
  <si>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</si>
  <si>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</si>
  <si>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</si>
  <si>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</si>
  <si>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</si>
  <si>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</si>
  <si>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</si>
  <si>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</si>
  <si>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</si>
  <si>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</si>
  <si>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</si>
  <si>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</si>
  <si>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</si>
  <si>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</si>
  <si>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</si>
  <si>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</si>
  <si>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</si>
  <si>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</si>
  <si>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</si>
  <si>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</si>
  <si>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</si>
  <si>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</si>
  <si>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</si>
  <si>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</si>
  <si>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</si>
  <si>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</si>
  <si>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</si>
  <si>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</si>
  <si>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</si>
  <si>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</si>
  <si>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</si>
  <si>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</si>
  <si>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</si>
  <si>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</si>
  <si>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</si>
  <si>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</si>
  <si>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</si>
  <si>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</si>
  <si>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</si>
  <si>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</si>
  <si>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</si>
  <si>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</si>
  <si>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</si>
  <si>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</si>
  <si>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</si>
  <si>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</si>
  <si>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</si>
  <si>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</si>
  <si>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</si>
  <si>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</si>
  <si>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</si>
  <si>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</si>
  <si>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</si>
  <si>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</si>
  <si>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</si>
  <si>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</si>
  <si>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</si>
  <si>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</si>
  <si>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</si>
  <si>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</si>
  <si>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</si>
  <si>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</si>
  <si>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</si>
  <si>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</si>
  <si>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</si>
  <si>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</si>
  <si>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</si>
  <si>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</si>
  <si>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</si>
  <si>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</si>
  <si>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</si>
  <si>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</si>
  <si>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</si>
  <si>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</si>
  <si>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</si>
  <si>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</si>
  <si>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</si>
  <si>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</si>
  <si>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</si>
  <si>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</si>
  <si>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</si>
  <si>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</si>
  <si>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</si>
  <si>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</si>
  <si>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</si>
  <si>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</si>
  <si>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</si>
  <si>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</si>
  <si>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</si>
  <si>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</si>
  <si>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</si>
  <si>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</si>
  <si>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</si>
  <si>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</si>
  <si>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</si>
  <si>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</si>
  <si>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</si>
  <si>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</si>
  <si>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</si>
  <si>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</si>
  <si>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</si>
  <si>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</si>
  <si>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</si>
  <si>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</si>
  <si>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</si>
  <si>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</si>
  <si>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</si>
  <si>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</si>
  <si>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</si>
  <si>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</si>
  <si>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</si>
  <si>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</si>
  <si>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</si>
  <si>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</si>
  <si>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</si>
  <si>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</si>
  <si>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</si>
  <si>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</si>
  <si>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</si>
  <si>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</si>
  <si>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</si>
  <si>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</si>
  <si>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</si>
  <si>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</si>
  <si>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</si>
  <si>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</si>
  <si>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</si>
  <si>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</si>
  <si>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</si>
  <si>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</si>
  <si>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</si>
  <si>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</si>
  <si>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</si>
  <si>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</si>
  <si>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</si>
  <si>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</si>
  <si>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</si>
  <si>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</si>
  <si>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</si>
  <si>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</si>
  <si>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</si>
  <si>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</si>
  <si>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</si>
  <si>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</si>
  <si>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</si>
  <si>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</si>
  <si>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</si>
  <si>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</si>
  <si>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</si>
  <si>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</si>
  <si>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</si>
  <si>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</si>
  <si>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</si>
  <si>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</si>
  <si>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</si>
  <si>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</si>
  <si>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</si>
  <si>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</si>
  <si>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</si>
  <si>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</si>
  <si>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</si>
  <si>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</si>
  <si>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</si>
  <si>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</si>
  <si>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</si>
  <si>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</si>
  <si>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</si>
  <si>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</si>
  <si>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</si>
  <si>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</si>
  <si>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</si>
  <si>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</si>
  <si>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</si>
  <si>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</si>
  <si>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</si>
  <si>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</si>
  <si>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</si>
  <si>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</si>
  <si>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</si>
  <si>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</si>
  <si>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</si>
  <si>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</si>
  <si>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</si>
  <si>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</si>
  <si>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</si>
  <si>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</si>
  <si>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</si>
  <si>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</si>
  <si>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</si>
  <si>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</si>
  <si>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</si>
  <si>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</si>
  <si>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</si>
  <si>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</si>
  <si>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</si>
  <si>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</si>
  <si>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</si>
  <si>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</si>
  <si>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</si>
  <si>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</si>
  <si>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</si>
  <si>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</si>
  <si>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</si>
  <si>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</si>
  <si>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</si>
  <si>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</si>
  <si>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</si>
  <si>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</si>
  <si>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</si>
  <si>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</si>
  <si>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</si>
  <si>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</si>
  <si>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</si>
  <si>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</si>
  <si>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</si>
  <si>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</si>
  <si>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</si>
  <si>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</si>
  <si>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</si>
  <si>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</si>
  <si>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</si>
  <si>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</si>
  <si>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</si>
  <si>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</si>
  <si>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</si>
  <si>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</si>
  <si>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</si>
  <si>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</si>
  <si>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</si>
  <si>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</si>
  <si>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</si>
  <si>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</si>
  <si>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</si>
  <si>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</si>
  <si>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</si>
  <si>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</si>
  <si>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</si>
  <si>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</si>
  <si>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</si>
  <si>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</si>
  <si>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</si>
  <si>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</si>
  <si>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</si>
  <si>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</si>
  <si>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</si>
  <si>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</si>
  <si>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</si>
  <si>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</si>
  <si>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</si>
  <si>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</si>
  <si>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</si>
  <si>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</si>
  <si>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</si>
  <si>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</si>
  <si>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</si>
  <si>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</si>
  <si>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</si>
  <si>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</si>
  <si>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</si>
  <si>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</si>
  <si>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</si>
  <si>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</si>
  <si>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</si>
  <si>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</si>
  <si>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</si>
  <si>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</si>
  <si>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</si>
  <si>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</si>
  <si>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</si>
  <si>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</si>
  <si>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</si>
  <si>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</si>
  <si>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</si>
  <si>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</si>
  <si>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</si>
  <si>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</si>
  <si>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</si>
  <si>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</si>
  <si>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</si>
  <si>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</si>
  <si>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</si>
  <si>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</si>
  <si>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</si>
  <si>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</si>
  <si>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</si>
  <si>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</si>
  <si>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</si>
  <si>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</si>
  <si>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</si>
  <si>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</si>
  <si>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</si>
  <si>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</si>
  <si>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</si>
  <si>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</si>
  <si>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</si>
  <si>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</si>
  <si>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</si>
  <si>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</si>
  <si>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</si>
  <si>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</si>
  <si>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</si>
  <si>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</si>
  <si>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</si>
  <si>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</si>
  <si>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</si>
  <si>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</si>
  <si>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</si>
  <si>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</si>
  <si>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</si>
  <si>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</si>
  <si>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</si>
  <si>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</si>
  <si>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</si>
  <si>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</si>
  <si>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</si>
  <si>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</si>
  <si>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</si>
  <si>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</si>
  <si>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</si>
  <si>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</si>
  <si>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</si>
  <si>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</si>
  <si>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</si>
  <si>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</si>
  <si>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</si>
  <si>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</si>
  <si>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</si>
  <si>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</si>
  <si>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</si>
  <si>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</si>
  <si>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</si>
  <si>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</si>
  <si>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</si>
  <si>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</si>
  <si>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</si>
  <si>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</si>
  <si>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</si>
  <si>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</si>
  <si>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</si>
  <si>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</si>
  <si>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</si>
  <si>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</si>
  <si>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</si>
  <si>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</si>
  <si>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</si>
  <si>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</si>
  <si>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</si>
  <si>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</si>
  <si>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</si>
  <si>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</si>
  <si>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</si>
  <si>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</si>
  <si>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</si>
  <si>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</si>
  <si>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</si>
  <si>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</si>
  <si>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</si>
  <si>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</si>
  <si>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</si>
  <si>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</si>
  <si>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</si>
  <si>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</si>
  <si>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</si>
  <si>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</si>
  <si>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</si>
  <si>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</si>
  <si>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</si>
  <si>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</si>
  <si>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</si>
  <si>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</si>
  <si>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</si>
  <si>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</si>
  <si>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</si>
  <si>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</si>
  <si>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</si>
  <si>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</si>
  <si>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</si>
  <si>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</si>
  <si>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</si>
  <si>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</si>
  <si>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</si>
  <si>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</si>
  <si>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</si>
  <si>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</si>
  <si>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</si>
  <si>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</si>
  <si>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</si>
  <si>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</si>
  <si>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</si>
  <si>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</si>
  <si>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</si>
  <si>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</si>
  <si>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</si>
  <si>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</si>
  <si>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</si>
  <si>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</si>
  <si>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</si>
  <si>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</si>
  <si>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</si>
  <si>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</si>
  <si>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</si>
  <si>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</si>
  <si>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</si>
  <si>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</si>
  <si>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</si>
  <si>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</si>
  <si>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</si>
  <si>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</si>
  <si>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</si>
  <si>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</si>
  <si>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</si>
  <si>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</si>
  <si>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</si>
  <si>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</si>
  <si>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</si>
  <si>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</si>
  <si>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</si>
  <si>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</si>
  <si>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</si>
  <si>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</si>
  <si>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</si>
  <si>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</si>
  <si>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</si>
  <si>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</si>
  <si>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</si>
  <si>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</si>
  <si>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</si>
  <si>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</si>
  <si>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</si>
  <si>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</si>
  <si>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</si>
  <si>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</si>
  <si>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</si>
  <si>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</si>
  <si>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</si>
  <si>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</si>
  <si>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</si>
  <si>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</si>
  <si>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</si>
  <si>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</si>
  <si>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</si>
  <si>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</si>
  <si>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</si>
  <si>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</si>
  <si>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</si>
  <si>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</si>
  <si>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</si>
  <si>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</si>
  <si>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</si>
  <si>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</si>
  <si>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</si>
  <si>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</si>
  <si>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</si>
  <si>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</si>
  <si>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</si>
  <si>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</si>
  <si>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</si>
  <si>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</si>
  <si>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</si>
  <si>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</si>
  <si>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</si>
  <si>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</si>
  <si>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</si>
  <si>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</si>
  <si>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</si>
  <si>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</si>
  <si>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</si>
  <si>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</si>
  <si>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</si>
  <si>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</si>
  <si>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</si>
  <si>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</si>
  <si>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</si>
  <si>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</si>
  <si>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</si>
  <si>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</si>
  <si>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</si>
  <si>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</si>
  <si>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</si>
  <si>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</si>
  <si>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</si>
  <si>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</si>
  <si>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</si>
  <si>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</si>
  <si>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</si>
  <si>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</si>
  <si>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</si>
  <si>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</si>
  <si>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</si>
  <si>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</si>
  <si>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</si>
  <si>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</si>
  <si>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</si>
  <si>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</si>
  <si>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</si>
  <si>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</si>
  <si>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</si>
  <si>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</si>
  <si>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</si>
  <si>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</si>
  <si>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</si>
  <si>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</si>
  <si>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</si>
  <si>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</si>
  <si>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</si>
  <si>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</si>
  <si>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</si>
  <si>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</si>
  <si>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</si>
  <si>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</si>
  <si>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</si>
  <si>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</si>
  <si>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</si>
  <si>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</si>
  <si>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</si>
  <si>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</si>
  <si>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</si>
  <si>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</si>
  <si>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</si>
  <si>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</si>
  <si>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</si>
  <si>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</si>
  <si>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</si>
  <si>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</si>
  <si>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</si>
  <si>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</si>
  <si>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</si>
  <si>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</si>
  <si>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</si>
  <si>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</si>
  <si>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</si>
  <si>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</si>
  <si>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</si>
  <si>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</si>
  <si>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</si>
  <si>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</si>
  <si>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</si>
  <si>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</si>
  <si>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</si>
  <si>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</si>
  <si>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</si>
  <si>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</si>
  <si>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</si>
  <si>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</si>
  <si>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</si>
  <si>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</si>
  <si>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</si>
  <si>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</si>
  <si>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</si>
  <si>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</si>
  <si>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</si>
  <si>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</si>
  <si>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</si>
  <si>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</si>
  <si>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</si>
  <si>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</si>
  <si>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</si>
  <si>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</si>
  <si>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</si>
  <si>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</si>
  <si>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</si>
  <si>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</si>
  <si>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</si>
  <si>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</si>
  <si>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</si>
  <si>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</si>
  <si>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</si>
  <si>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</si>
  <si>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</si>
  <si>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</si>
  <si>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</si>
  <si>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</si>
  <si>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</si>
  <si>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</si>
  <si>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</si>
  <si>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</si>
  <si>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</si>
  <si>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</si>
  <si>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</si>
  <si>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</si>
  <si>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</si>
  <si>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</si>
  <si>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</si>
  <si>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</si>
  <si>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</si>
  <si>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</si>
  <si>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</si>
  <si>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</si>
  <si>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</si>
  <si>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</si>
  <si>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</si>
  <si>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</si>
  <si>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</si>
  <si>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</si>
  <si>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</si>
  <si>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</si>
  <si>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</si>
  <si>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</si>
  <si>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</si>
  <si>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</si>
  <si>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</si>
  <si>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</si>
  <si>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</si>
  <si>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</si>
  <si>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</si>
  <si>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</si>
  <si>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</si>
  <si>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</si>
  <si>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</si>
  <si>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</si>
  <si>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</si>
  <si>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</si>
  <si>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</si>
  <si>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</si>
  <si>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</si>
  <si>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</si>
  <si>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</si>
  <si>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</si>
  <si>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</si>
  <si>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</si>
  <si>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</si>
  <si>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</si>
  <si>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</si>
  <si>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</si>
  <si>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</si>
  <si>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</si>
  <si>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</si>
  <si>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</si>
  <si>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</si>
  <si>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</si>
  <si>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</si>
  <si>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</si>
  <si>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</si>
  <si>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</si>
  <si>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</si>
  <si>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</si>
  <si>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</si>
  <si>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</si>
  <si>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</si>
  <si>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</si>
  <si>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</si>
  <si>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</si>
  <si>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</si>
  <si>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</si>
  <si>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</si>
  <si>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</si>
  <si>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</si>
  <si>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</si>
  <si>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</si>
  <si>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</si>
  <si>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</si>
  <si>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</si>
  <si>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</si>
  <si>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</si>
  <si>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</si>
  <si>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</si>
  <si>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</si>
  <si>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</si>
  <si>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</si>
  <si>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</si>
  <si>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</si>
  <si>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</si>
  <si>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</si>
  <si>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</si>
  <si>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</si>
  <si>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</si>
  <si>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</si>
  <si>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</si>
  <si>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</si>
  <si>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</si>
  <si>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</si>
  <si>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</si>
  <si>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</si>
  <si>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</si>
  <si>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</si>
  <si>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</si>
  <si>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</si>
  <si>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</si>
  <si>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</si>
  <si>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</si>
  <si>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</si>
  <si>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</si>
  <si>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</si>
  <si>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</si>
  <si>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</si>
  <si>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</si>
  <si>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</si>
  <si>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</si>
  <si>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</si>
  <si>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</si>
  <si>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</si>
  <si>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</si>
  <si>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</si>
  <si>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</si>
  <si>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</si>
  <si>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</si>
  <si>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</si>
  <si>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</si>
  <si>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</si>
  <si>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</si>
  <si>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</si>
  <si>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</si>
  <si>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</si>
  <si>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</si>
  <si>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</si>
  <si>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</si>
  <si>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</si>
  <si>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</si>
  <si>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</si>
  <si>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</si>
  <si>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</si>
  <si>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</si>
  <si>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</si>
  <si>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</si>
  <si>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</si>
  <si>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</si>
  <si>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</si>
  <si>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</si>
  <si>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</si>
  <si>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</si>
  <si>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</si>
  <si>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</si>
  <si>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</si>
  <si>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</si>
  <si>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</si>
  <si>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</si>
  <si>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</si>
  <si>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</si>
  <si>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</si>
  <si>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</si>
  <si>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</si>
  <si>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</si>
  <si>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</si>
  <si>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</si>
  <si>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</si>
  <si>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</si>
  <si>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</si>
  <si>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</si>
  <si>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</si>
  <si>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</si>
  <si>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</si>
  <si>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</si>
  <si>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</si>
  <si>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</si>
  <si>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</si>
  <si>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</si>
  <si>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</si>
  <si>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</si>
  <si>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</si>
  <si>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</si>
  <si>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</si>
  <si>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</si>
  <si>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</si>
  <si>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</si>
  <si>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</si>
  <si>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</si>
  <si>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</si>
  <si>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</si>
  <si>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</si>
  <si>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</si>
  <si>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</si>
  <si>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</si>
  <si>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</si>
  <si>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</si>
  <si>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</si>
  <si>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</si>
  <si>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</si>
  <si>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</si>
  <si>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</si>
  <si>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</si>
  <si>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</si>
  <si>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</si>
  <si>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</si>
  <si>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</si>
  <si>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</si>
  <si>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</si>
  <si>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</si>
  <si>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</si>
  <si>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</si>
  <si>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</si>
  <si>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</si>
  <si>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</si>
  <si>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</si>
  <si>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</si>
  <si>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</si>
  <si>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</si>
  <si>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</si>
  <si>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</si>
  <si>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</si>
  <si>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</si>
  <si>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</si>
  <si>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</si>
  <si>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</si>
  <si>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</si>
  <si>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</si>
  <si>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</si>
  <si>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</si>
  <si>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</si>
  <si>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</si>
  <si>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</si>
  <si>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</si>
  <si>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</si>
  <si>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</si>
  <si>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</si>
  <si>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</si>
  <si>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</si>
  <si>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</si>
  <si>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</si>
  <si>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</si>
  <si>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</si>
  <si>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</si>
  <si>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</si>
  <si>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</si>
  <si>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</si>
  <si>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</si>
  <si>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</si>
  <si>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</si>
  <si>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</si>
  <si>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</si>
  <si>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</si>
  <si>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</si>
  <si>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</si>
  <si>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</si>
  <si>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</si>
  <si>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</si>
  <si>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</si>
  <si>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</si>
  <si>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</si>
  <si>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</si>
  <si>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</si>
  <si>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</si>
  <si>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</si>
  <si>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</si>
  <si>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</si>
  <si>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</si>
  <si>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</si>
  <si>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</si>
  <si>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</si>
  <si>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</si>
  <si>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</si>
  <si>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</si>
  <si>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</si>
  <si>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</si>
  <si>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</si>
  <si>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</si>
  <si>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</si>
  <si>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</si>
  <si>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</si>
  <si>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</si>
  <si>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</si>
  <si>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</si>
  <si>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</si>
  <si>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</si>
  <si>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</si>
  <si>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</si>
  <si>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</si>
  <si>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</si>
  <si>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</si>
  <si>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</si>
  <si>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</si>
  <si>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</si>
  <si>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</si>
  <si>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</si>
  <si>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</si>
  <si>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</si>
  <si>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</si>
  <si>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</si>
  <si>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</si>
  <si>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</si>
  <si>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</si>
  <si>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</si>
  <si>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</si>
  <si>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</si>
  <si>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</si>
  <si>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</si>
  <si>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</si>
  <si>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</si>
  <si>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</si>
  <si>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</si>
  <si>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</si>
  <si>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</si>
  <si>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</si>
  <si>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</si>
  <si>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</si>
  <si>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</si>
  <si>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</si>
  <si>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</si>
  <si>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</si>
  <si>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</si>
  <si>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</si>
  <si>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</si>
  <si>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</si>
  <si>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</si>
  <si>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</si>
  <si>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</si>
  <si>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</si>
  <si>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</si>
  <si>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</si>
  <si>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</si>
  <si>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</si>
  <si>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</si>
  <si>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</si>
  <si>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</si>
  <si>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</si>
  <si>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</si>
  <si>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</si>
  <si>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</si>
  <si>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</si>
  <si>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</si>
  <si>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</si>
  <si>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</si>
  <si>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</si>
  <si>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</si>
  <si>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</si>
  <si>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</si>
  <si>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</si>
  <si>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</si>
  <si>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</si>
  <si>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</si>
  <si>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</si>
  <si>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</si>
  <si>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</si>
  <si>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</si>
  <si>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</si>
  <si>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</si>
  <si>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</si>
  <si>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</si>
  <si>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</si>
  <si>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</si>
  <si>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</si>
  <si>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</si>
  <si>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</si>
  <si>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</si>
  <si>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</si>
  <si>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</si>
  <si>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</si>
  <si>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</si>
  <si>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</si>
  <si>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</si>
  <si>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</si>
  <si>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</si>
  <si>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</si>
  <si>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</si>
  <si>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</si>
  <si>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</si>
  <si>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</si>
  <si>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</si>
  <si>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</si>
  <si>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</si>
  <si>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</si>
  <si>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</si>
  <si>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</si>
  <si>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</si>
  <si>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</si>
  <si>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</si>
  <si>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</si>
  <si>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</si>
  <si>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</si>
  <si>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</si>
  <si>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</si>
  <si>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</si>
  <si>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</si>
  <si>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</si>
  <si>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</si>
  <si>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</si>
  <si>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</si>
  <si>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</si>
  <si>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</si>
  <si>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</si>
  <si>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</si>
  <si>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</si>
  <si>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</si>
  <si>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</si>
  <si>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</si>
  <si>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</si>
  <si>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</si>
  <si>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</si>
  <si>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</si>
  <si>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</si>
  <si>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</si>
  <si>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</si>
  <si>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</si>
  <si>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</si>
  <si>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</si>
  <si>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</si>
  <si>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</si>
  <si>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</si>
  <si>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</si>
  <si>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</si>
  <si>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</si>
  <si>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</si>
  <si>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</si>
  <si>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</si>
  <si>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</si>
  <si>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</si>
  <si>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</si>
  <si>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</si>
  <si>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</si>
  <si>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</si>
  <si>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</si>
  <si>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</si>
  <si>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</si>
  <si>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</si>
  <si>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</si>
  <si>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</si>
  <si>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</si>
  <si>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</si>
  <si>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</si>
  <si>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</si>
  <si>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</si>
  <si>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</si>
  <si>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</si>
  <si>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</si>
  <si>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</si>
  <si>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</si>
  <si>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</si>
  <si>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</si>
  <si>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</si>
  <si>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</si>
  <si>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</si>
  <si>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</si>
  <si>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</si>
  <si>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</si>
  <si>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</si>
  <si>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</si>
  <si>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</si>
  <si>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</si>
  <si>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</si>
  <si>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</si>
  <si>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</si>
  <si>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</si>
  <si>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</si>
  <si>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</si>
  <si>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</si>
  <si>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</si>
  <si>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</si>
  <si>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</si>
  <si>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</si>
  <si>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</si>
  <si>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</si>
  <si>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</si>
  <si>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</si>
  <si>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</si>
  <si>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</si>
  <si>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</si>
  <si>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</si>
  <si>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</si>
  <si>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</si>
  <si>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</si>
  <si>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</si>
  <si>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</si>
  <si>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</si>
  <si>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</si>
  <si>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</si>
  <si>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</si>
  <si>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</si>
  <si>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</si>
  <si>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</si>
  <si>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</si>
  <si>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</si>
  <si>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</si>
  <si>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</si>
  <si>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</si>
  <si>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</si>
  <si>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</si>
  <si>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</si>
  <si>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</si>
  <si>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</si>
  <si>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</si>
  <si>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</si>
  <si>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</si>
  <si>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</si>
  <si>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</si>
  <si>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</si>
  <si>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</si>
  <si>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</si>
  <si>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</si>
  <si>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</si>
  <si>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</si>
  <si>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</si>
  <si>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</si>
  <si>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</si>
  <si>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</si>
  <si>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</si>
  <si>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</si>
  <si>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</si>
  <si>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</si>
  <si>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</si>
  <si>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</si>
  <si>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</si>
  <si>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</si>
  <si>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</si>
  <si>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</si>
  <si>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</si>
  <si>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</si>
  <si>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</si>
  <si>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</si>
  <si>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</si>
  <si>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</si>
  <si>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</si>
  <si>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</si>
  <si>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</si>
  <si>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</si>
  <si>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</si>
  <si>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</si>
  <si>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</si>
  <si>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</si>
  <si>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</si>
  <si>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</si>
  <si>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</si>
  <si>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</si>
  <si>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</si>
  <si>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</si>
  <si>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</si>
  <si>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</si>
  <si>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</si>
  <si>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</si>
  <si>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</si>
  <si>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</si>
  <si>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</si>
  <si>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</si>
  <si>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</si>
  <si>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</si>
  <si>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</si>
  <si>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</si>
  <si>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</si>
  <si>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</si>
  <si>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</si>
  <si>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</si>
  <si>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</si>
  <si>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</si>
  <si>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</si>
  <si>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</si>
  <si>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</si>
  <si>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</si>
  <si>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</si>
  <si>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</si>
  <si>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</si>
  <si>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</si>
  <si>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</si>
  <si>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</si>
  <si>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</si>
  <si>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</si>
  <si>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</si>
  <si>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</si>
  <si>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</si>
  <si>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</si>
  <si>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</si>
  <si>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</si>
  <si>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</si>
  <si>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</si>
  <si>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</si>
  <si>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</si>
  <si>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</si>
  <si>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</si>
  <si>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</si>
  <si>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</si>
  <si>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</si>
  <si>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</si>
  <si>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</si>
  <si>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</si>
  <si>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</si>
  <si>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</si>
  <si>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</si>
  <si>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</si>
  <si>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</si>
  <si>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</si>
  <si>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</si>
  <si>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</si>
  <si>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</si>
  <si>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</si>
  <si>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</si>
  <si>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</si>
  <si>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</si>
  <si>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</si>
  <si>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</si>
  <si>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</si>
  <si>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</si>
  <si>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</si>
  <si>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</si>
  <si>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</si>
  <si>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</si>
  <si>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</si>
  <si>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</si>
  <si>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</si>
  <si>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</si>
  <si>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</si>
  <si>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</si>
  <si>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</si>
  <si>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</si>
  <si>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</si>
  <si>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</si>
  <si>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</si>
  <si>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</si>
  <si>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</si>
  <si>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</si>
  <si>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</si>
  <si>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</si>
  <si>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</si>
  <si>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</si>
  <si>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</si>
  <si>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</si>
  <si>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</si>
  <si>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</si>
  <si>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</si>
  <si>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</si>
  <si>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</si>
  <si>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</si>
  <si>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</si>
  <si>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</si>
  <si>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</si>
  <si>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</si>
  <si>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</si>
  <si>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</si>
  <si>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</si>
  <si>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</si>
  <si>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</si>
  <si>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</si>
  <si>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</si>
  <si>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</si>
  <si>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</si>
  <si>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</si>
  <si>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</si>
  <si>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</si>
  <si>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</si>
  <si>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</si>
  <si>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</si>
  <si>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</si>
  <si>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</si>
  <si>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</si>
  <si>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</si>
  <si>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</si>
  <si>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</si>
  <si>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</si>
  <si>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</si>
  <si>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</si>
  <si>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</si>
  <si>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</si>
  <si>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</si>
  <si>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</si>
  <si>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</si>
  <si>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</si>
  <si>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</si>
  <si>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</si>
  <si>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</si>
  <si>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</si>
  <si>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</si>
  <si>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</si>
  <si>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</si>
  <si>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</si>
  <si>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</si>
  <si>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</si>
  <si>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</si>
  <si>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</si>
  <si>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</si>
  <si>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</si>
  <si>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</si>
  <si>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</si>
  <si>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</si>
  <si>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</si>
  <si>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</si>
  <si>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</si>
  <si>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</si>
  <si>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</si>
  <si>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</si>
  <si>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</si>
  <si>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</si>
  <si>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</si>
  <si>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</si>
  <si>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</si>
  <si>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</si>
  <si>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</si>
  <si>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</si>
  <si>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</si>
  <si>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</si>
  <si>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</si>
  <si>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</si>
  <si>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</si>
  <si>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</si>
  <si>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</si>
  <si>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</si>
  <si>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</si>
  <si>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</si>
  <si>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</si>
  <si>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</si>
  <si>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</si>
  <si>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</si>
  <si>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</si>
  <si>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</si>
  <si>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</si>
  <si>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</si>
  <si>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</si>
  <si>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</si>
  <si>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</si>
  <si>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</si>
  <si>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</si>
  <si>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</si>
  <si>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</si>
  <si>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</si>
  <si>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</si>
  <si>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</si>
  <si>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</si>
  <si>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</si>
  <si>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</si>
  <si>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</si>
  <si>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</si>
  <si>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</si>
  <si>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</si>
  <si>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</si>
  <si>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</si>
  <si>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</si>
  <si>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</si>
  <si>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</si>
  <si>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</si>
  <si>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</si>
  <si>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</si>
  <si>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</si>
  <si>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</si>
  <si>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</si>
  <si>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</si>
  <si>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</si>
  <si>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</si>
  <si>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</si>
  <si>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</si>
  <si>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</si>
  <si>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</si>
  <si>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</si>
  <si>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</si>
  <si>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</si>
  <si>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</si>
  <si>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</si>
  <si>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</si>
  <si>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</si>
  <si>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</si>
  <si>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</si>
  <si>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</si>
  <si>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</si>
  <si>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</si>
  <si>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</si>
  <si>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</si>
  <si>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</si>
  <si>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</si>
  <si>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</si>
  <si>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</si>
  <si>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</si>
  <si>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</si>
  <si>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</si>
  <si>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</si>
  <si>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</si>
  <si>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</si>
  <si>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</si>
  <si>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</si>
  <si>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</si>
  <si>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</si>
  <si>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</si>
  <si>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</si>
  <si>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</si>
  <si>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</si>
  <si>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</si>
  <si>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</si>
  <si>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</si>
  <si>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</si>
  <si>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</si>
  <si>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</si>
  <si>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</si>
  <si>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</si>
  <si>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</si>
  <si>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</si>
  <si>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</si>
  <si>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</si>
  <si>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</si>
  <si>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</si>
  <si>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</si>
  <si>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</si>
  <si>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</si>
  <si>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</si>
  <si>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</si>
  <si>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</si>
  <si>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</si>
  <si>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</si>
  <si>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</si>
  <si>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</si>
  <si>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</si>
  <si>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</si>
  <si>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</si>
  <si>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</si>
  <si>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</si>
  <si>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</si>
  <si>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</si>
  <si>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</si>
  <si>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</si>
  <si>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</si>
  <si>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</si>
  <si>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</si>
  <si>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</si>
  <si>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</si>
  <si>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</si>
  <si>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</si>
  <si>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</si>
  <si>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</si>
  <si>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</si>
  <si>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</si>
  <si>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</si>
  <si>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</si>
  <si>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</si>
  <si>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</si>
  <si>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</si>
  <si>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</si>
  <si>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</si>
  <si>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</si>
  <si>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</si>
  <si>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</si>
  <si>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</si>
  <si>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</si>
  <si>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</si>
  <si>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</si>
  <si>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</si>
  <si>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</si>
  <si>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</si>
  <si>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</si>
  <si>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</si>
  <si>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</si>
  <si>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</si>
  <si>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</si>
  <si>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</si>
  <si>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</si>
  <si>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</si>
  <si>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</si>
  <si>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</si>
  <si>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</si>
  <si>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</si>
  <si>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</si>
  <si>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</si>
  <si>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</si>
  <si>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</si>
  <si>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</si>
  <si>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</si>
  <si>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</si>
  <si>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</si>
  <si>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</si>
  <si>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</si>
  <si>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</si>
  <si>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</si>
  <si>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</si>
  <si>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</si>
  <si>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</si>
  <si>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</si>
  <si>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</si>
  <si>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</si>
  <si>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</si>
  <si>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</si>
  <si>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</si>
  <si>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</si>
  <si>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</si>
  <si>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</si>
  <si>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</si>
  <si>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</si>
  <si>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</si>
  <si>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</si>
  <si>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</si>
  <si>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</si>
  <si>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</si>
  <si>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</si>
  <si>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</si>
  <si>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</si>
  <si>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</si>
  <si>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</si>
  <si>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</si>
  <si>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</si>
  <si>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</si>
  <si>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</si>
  <si>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</si>
  <si>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</si>
  <si>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</si>
  <si>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</si>
  <si>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</si>
  <si>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</si>
  <si>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</si>
  <si>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</si>
  <si>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</si>
  <si>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</si>
  <si>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</si>
  <si>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</si>
  <si>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</si>
  <si>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</si>
  <si>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</si>
  <si>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</si>
  <si>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</si>
  <si>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</si>
  <si>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</si>
  <si>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</si>
  <si>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</si>
  <si>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</si>
  <si>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</si>
  <si>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</si>
  <si>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</si>
  <si>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</si>
  <si>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</si>
  <si>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</si>
  <si>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</si>
  <si>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</si>
  <si>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</si>
  <si>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</si>
  <si>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</si>
  <si>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</si>
  <si>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</si>
  <si>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</si>
  <si>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</si>
  <si>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</si>
  <si>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</si>
  <si>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</si>
  <si>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</si>
  <si>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</si>
  <si>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</si>
  <si>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</si>
  <si>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</si>
  <si>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</si>
  <si>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</si>
  <si>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</si>
  <si>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</si>
  <si>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</si>
  <si>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</si>
  <si>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</si>
  <si>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</si>
  <si>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</si>
  <si>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</si>
  <si>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</si>
  <si>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</si>
  <si>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</si>
  <si>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</si>
  <si>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</si>
  <si>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</si>
  <si>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</si>
  <si>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</si>
  <si>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</si>
  <si>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</si>
  <si>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</si>
  <si>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</si>
  <si>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</si>
  <si>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</si>
  <si>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</si>
  <si>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</si>
  <si>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</si>
  <si>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</si>
  <si>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</si>
  <si>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</si>
  <si>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</si>
  <si>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</si>
  <si>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</si>
  <si>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</si>
  <si>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</si>
  <si>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</si>
  <si>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</si>
  <si>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</si>
  <si>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</si>
  <si>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</si>
  <si>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</si>
  <si>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</si>
  <si>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</si>
  <si>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</si>
  <si>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</si>
  <si>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</si>
  <si>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</si>
  <si>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</si>
  <si>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</si>
  <si>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</si>
  <si>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</si>
  <si>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</si>
  <si>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</si>
  <si>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</si>
  <si>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</si>
  <si>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</si>
  <si>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</si>
  <si>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</si>
  <si>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</si>
  <si>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</si>
  <si>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</si>
  <si>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</si>
  <si>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</si>
  <si>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</si>
  <si>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</si>
  <si>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</si>
  <si>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</si>
  <si>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</si>
  <si>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</si>
  <si>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</si>
  <si>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</si>
  <si>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</si>
  <si>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</si>
  <si>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</si>
  <si>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</si>
  <si>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</si>
  <si>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</si>
  <si>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</si>
  <si>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</si>
  <si>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</si>
  <si>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</si>
  <si>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</si>
  <si>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</si>
  <si>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</si>
  <si>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</si>
  <si>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</si>
  <si>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</si>
  <si>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</si>
  <si>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</si>
  <si>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</si>
  <si>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</si>
  <si>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</si>
  <si>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</si>
  <si>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</si>
  <si>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</si>
  <si>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</si>
  <si>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</si>
  <si>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</si>
  <si>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</si>
  <si>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</si>
  <si>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</si>
  <si>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</si>
  <si>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</si>
  <si>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</si>
  <si>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</si>
  <si>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</si>
  <si>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</si>
  <si>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</si>
  <si>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</si>
  <si>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</si>
  <si>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</si>
  <si>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</si>
  <si>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</si>
  <si>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</si>
  <si>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</si>
  <si>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</si>
  <si>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</si>
  <si>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</si>
  <si>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</si>
  <si>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</si>
  <si>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</si>
  <si>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</si>
  <si>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</si>
  <si>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</si>
  <si>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</si>
  <si>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</si>
  <si>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</si>
  <si>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</si>
  <si>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</si>
  <si>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</si>
  <si>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</si>
  <si>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</si>
  <si>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</si>
  <si>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</si>
  <si>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</si>
  <si>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</si>
  <si>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</si>
  <si>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</si>
  <si>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</si>
  <si>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</si>
  <si>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</si>
  <si>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</si>
  <si>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</si>
  <si>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</si>
  <si>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</si>
  <si>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</si>
  <si>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</si>
  <si>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</si>
  <si>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</si>
  <si>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</si>
  <si>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</si>
  <si>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</si>
  <si>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</si>
  <si>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</si>
  <si>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</si>
  <si>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</si>
  <si>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</si>
  <si>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</si>
  <si>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</si>
  <si>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</si>
  <si>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</si>
  <si>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</si>
  <si>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</si>
  <si>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</si>
  <si>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</si>
  <si>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</si>
  <si>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</si>
  <si>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</si>
  <si>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</si>
  <si>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</si>
  <si>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</si>
  <si>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</si>
  <si>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</si>
  <si>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</si>
  <si>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</si>
  <si>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</si>
  <si>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</si>
  <si>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</si>
  <si>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</si>
  <si>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</si>
  <si>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</si>
  <si>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</si>
  <si>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</si>
  <si>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</si>
  <si>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</si>
  <si>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</si>
  <si>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</si>
  <si>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</si>
  <si>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</si>
  <si>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</si>
  <si>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</si>
  <si>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</si>
  <si>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</si>
  <si>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</si>
  <si>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</si>
  <si>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</si>
  <si>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</si>
  <si>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</si>
  <si>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</si>
  <si>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</si>
  <si>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</si>
  <si>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</si>
  <si>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</si>
  <si>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</si>
  <si>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</si>
  <si>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</si>
  <si>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</si>
  <si>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</si>
  <si>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</si>
  <si>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</si>
  <si>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</si>
  <si>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</si>
  <si>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</si>
  <si>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</si>
  <si>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</si>
  <si>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</si>
  <si>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</si>
  <si>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</si>
  <si>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</si>
  <si>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</si>
  <si>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</si>
  <si>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</si>
  <si>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</si>
  <si>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</si>
  <si>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</si>
  <si>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</si>
  <si>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</si>
  <si>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</si>
  <si>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</si>
  <si>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</si>
  <si>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</si>
  <si>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</si>
  <si>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</si>
  <si>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</si>
  <si>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</si>
  <si>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</si>
  <si>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</si>
  <si>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</si>
  <si>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</si>
  <si>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</si>
  <si>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</si>
  <si>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</si>
  <si>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</si>
  <si>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</si>
  <si>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</si>
  <si>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</si>
  <si>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</si>
  <si>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</si>
  <si>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</si>
  <si>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</si>
  <si>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</si>
  <si>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</si>
  <si>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</si>
  <si>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</si>
  <si>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</si>
  <si>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</si>
  <si>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</si>
  <si>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</si>
  <si>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</si>
  <si>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</si>
  <si>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</si>
  <si>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</si>
  <si>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</si>
  <si>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</si>
  <si>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</si>
  <si>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</si>
  <si>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</si>
  <si>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</si>
  <si>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</si>
  <si>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</si>
  <si>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</si>
  <si>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</si>
  <si>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</si>
  <si>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</si>
  <si>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</si>
  <si>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</si>
  <si>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</si>
  <si>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</si>
  <si>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</si>
  <si>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</si>
  <si>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</si>
  <si>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</si>
  <si>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</si>
  <si>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</si>
  <si>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</si>
  <si>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</si>
  <si>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</si>
  <si>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</si>
  <si>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</si>
  <si>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</si>
  <si>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</si>
  <si>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</si>
  <si>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</si>
  <si>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</si>
  <si>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</si>
  <si>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</si>
  <si>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</si>
  <si>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</si>
  <si>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</si>
  <si>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</si>
  <si>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</si>
  <si>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</si>
  <si>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</si>
  <si>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</si>
  <si>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</si>
  <si>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</si>
  <si>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</si>
  <si>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</si>
  <si>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</si>
  <si>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</si>
  <si>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</si>
  <si>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</si>
  <si>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</si>
  <si>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</si>
  <si>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</si>
  <si>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</si>
  <si>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</si>
  <si>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</si>
  <si>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</si>
  <si>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</si>
  <si>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</si>
  <si>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</si>
  <si>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</si>
  <si>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</si>
  <si>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</si>
  <si>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</si>
  <si>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</si>
  <si>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</si>
  <si>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</si>
  <si>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</si>
  <si>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</si>
  <si>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</si>
  <si>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</si>
  <si>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</si>
  <si>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</si>
  <si>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</si>
  <si>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</si>
  <si>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</si>
  <si>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</si>
  <si>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</si>
  <si>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</si>
  <si>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</si>
  <si>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</si>
  <si>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</si>
  <si>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</si>
  <si>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</si>
  <si>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</si>
  <si>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</si>
  <si>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</si>
  <si>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</si>
  <si>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</si>
  <si>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</si>
  <si>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</si>
  <si>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</si>
  <si>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</si>
  <si>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</si>
  <si>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</si>
  <si>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</si>
  <si>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</si>
  <si>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</si>
  <si>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</si>
  <si>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</si>
  <si>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</si>
  <si>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</si>
  <si>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</si>
  <si>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</si>
  <si>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</si>
  <si>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</si>
  <si>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</si>
  <si>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</si>
  <si>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</si>
  <si>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</si>
  <si>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</si>
  <si>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</si>
  <si>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</si>
  <si>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</si>
  <si>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</si>
  <si>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</si>
  <si>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</si>
  <si>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</si>
  <si>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</si>
  <si>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</si>
  <si>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</si>
  <si>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</si>
  <si>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</si>
  <si>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</si>
  <si>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</si>
  <si>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</si>
  <si>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</si>
  <si>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</si>
  <si>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</si>
  <si>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</si>
  <si>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</si>
  <si>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</si>
  <si>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</si>
  <si>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</si>
  <si>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</si>
  <si>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</si>
  <si>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</si>
  <si>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</si>
  <si>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</si>
  <si>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</si>
  <si>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</si>
  <si>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</si>
  <si>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</si>
  <si>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</si>
  <si>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</si>
  <si>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</si>
  <si>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</si>
  <si>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</si>
  <si>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</si>
  <si>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</si>
  <si>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</si>
  <si>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</si>
  <si>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</si>
  <si>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</si>
  <si>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</si>
  <si>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</si>
  <si>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</si>
  <si>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</si>
  <si>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</si>
  <si>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</si>
  <si>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</si>
  <si>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</si>
  <si>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</si>
  <si>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</si>
  <si>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</si>
  <si>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</si>
  <si>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</si>
  <si>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</si>
  <si>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</si>
  <si>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</si>
  <si>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</si>
  <si>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</si>
  <si>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</si>
  <si>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</si>
  <si>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</si>
  <si>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</si>
  <si>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</si>
  <si>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</si>
  <si>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</si>
  <si>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</si>
  <si>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</si>
  <si>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</si>
  <si>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</si>
  <si>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</si>
  <si>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</si>
  <si>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</si>
  <si>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</si>
  <si>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</si>
  <si>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</si>
  <si>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</si>
  <si>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</si>
  <si>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</si>
  <si>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</si>
  <si>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</si>
  <si>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</si>
  <si>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</si>
  <si>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</si>
  <si>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</si>
  <si>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</si>
  <si>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</si>
  <si>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</si>
  <si>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</si>
  <si>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</si>
  <si>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</si>
  <si>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</si>
  <si>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</si>
  <si>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</si>
  <si>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</si>
  <si>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</si>
  <si>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</si>
  <si>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</si>
  <si>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</si>
  <si>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</si>
  <si>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</si>
  <si>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</si>
  <si>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</si>
  <si>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</si>
  <si>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</si>
  <si>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</si>
  <si>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</si>
  <si>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</si>
  <si>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</si>
  <si>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</si>
  <si>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</si>
  <si>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</si>
  <si>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</si>
  <si>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</si>
  <si>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</si>
  <si>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</si>
  <si>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</si>
  <si>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</si>
  <si>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</si>
  <si>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</si>
  <si>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</si>
  <si>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</si>
  <si>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</si>
  <si>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</si>
  <si>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</si>
  <si>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</si>
  <si>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</si>
  <si>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</si>
  <si>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</si>
  <si>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</si>
  <si>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</si>
  <si>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</si>
  <si>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</si>
  <si>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</si>
  <si>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</si>
  <si>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</si>
  <si>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</si>
  <si>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</si>
  <si>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</si>
  <si>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</si>
  <si>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</si>
  <si>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</si>
  <si>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</si>
  <si>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</si>
  <si>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</si>
  <si>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</si>
  <si>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</si>
  <si>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</si>
  <si>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</si>
  <si>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</si>
  <si>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</si>
  <si>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</si>
  <si>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</si>
  <si>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</si>
  <si>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</si>
  <si>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</si>
  <si>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</si>
  <si>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</si>
  <si>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</si>
  <si>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</si>
  <si>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</si>
  <si>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</si>
  <si>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</si>
  <si>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</si>
  <si>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</si>
  <si>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</si>
  <si>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</si>
  <si>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</si>
  <si>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</si>
  <si>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</si>
  <si>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</si>
  <si>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</si>
  <si>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</si>
  <si>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</si>
  <si>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</si>
  <si>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</si>
  <si>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</si>
  <si>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</si>
  <si>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</si>
  <si>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</si>
  <si>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</si>
  <si>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</si>
  <si>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</si>
  <si>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</si>
  <si>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</si>
  <si>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</si>
  <si>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</si>
  <si>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</si>
  <si>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</si>
  <si>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</si>
  <si>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</si>
  <si>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</si>
  <si>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</si>
  <si>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</si>
  <si>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</si>
  <si>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</si>
  <si>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</si>
  <si>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</si>
  <si>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</si>
  <si>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</si>
  <si>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</si>
  <si>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</si>
  <si>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</si>
  <si>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</si>
  <si>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</si>
  <si>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</si>
  <si>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</si>
  <si>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</si>
  <si>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</si>
  <si>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</si>
  <si>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</si>
  <si>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</si>
  <si>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</si>
  <si>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</si>
  <si>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</si>
  <si>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</si>
  <si>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</si>
  <si>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</si>
  <si>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</si>
  <si>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</si>
  <si>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</si>
  <si>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</si>
  <si>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</si>
  <si>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</si>
  <si>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</si>
  <si>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</si>
  <si>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</si>
  <si>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</si>
  <si>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</si>
  <si>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</si>
  <si>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</si>
  <si>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</si>
  <si>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</si>
  <si>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</si>
  <si>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</si>
  <si>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</si>
  <si>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</si>
  <si>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</si>
  <si>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</si>
  <si>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</si>
  <si>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</si>
  <si>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</si>
  <si>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</si>
  <si>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</si>
  <si>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</si>
  <si>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</si>
  <si>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</si>
  <si>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</si>
  <si>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</si>
  <si>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</si>
  <si>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</si>
  <si>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</si>
  <si>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</si>
  <si>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</si>
  <si>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</si>
  <si>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</si>
  <si>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</si>
  <si>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</si>
  <si>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</si>
  <si>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</si>
  <si>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</si>
  <si>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</si>
  <si>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</si>
  <si>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</si>
  <si>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</si>
  <si>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</si>
  <si>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</si>
  <si>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</si>
  <si>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</si>
  <si>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</si>
  <si>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</si>
  <si>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</si>
  <si>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</si>
  <si>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</si>
  <si>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</si>
  <si>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</si>
  <si>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</si>
  <si>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</si>
  <si>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</si>
  <si>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</si>
  <si>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</si>
  <si>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</si>
  <si>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</si>
  <si>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</si>
  <si>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</si>
  <si>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</si>
  <si>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</si>
  <si>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</si>
  <si>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</si>
  <si>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</si>
  <si>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</si>
  <si>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</si>
  <si>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</si>
  <si>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</si>
  <si>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</si>
  <si>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</si>
  <si>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</si>
  <si>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</si>
  <si>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</si>
  <si>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</si>
  <si>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</si>
  <si>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</si>
  <si>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</si>
  <si>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</si>
  <si>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</si>
  <si>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</si>
  <si>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</si>
  <si>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</si>
  <si>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</si>
  <si>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</si>
  <si>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</si>
  <si>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</si>
  <si>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</si>
  <si>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</si>
  <si>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</si>
  <si>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</si>
  <si>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</si>
  <si>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</si>
  <si>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</si>
  <si>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</si>
  <si>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</si>
  <si>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</si>
  <si>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</si>
  <si>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</si>
  <si>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</si>
  <si>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</si>
  <si>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</si>
  <si>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</si>
  <si>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</si>
  <si>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</si>
  <si>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</si>
  <si>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</si>
  <si>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</si>
  <si>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</si>
  <si>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</si>
  <si>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</si>
  <si>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</si>
  <si>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</si>
  <si>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</si>
  <si>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</si>
  <si>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</si>
  <si>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</si>
  <si>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</si>
  <si>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</si>
  <si>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</si>
  <si>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</si>
  <si>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</si>
  <si>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</si>
  <si>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</si>
  <si>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</si>
  <si>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</si>
  <si>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</si>
  <si>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</si>
  <si>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</si>
  <si>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</si>
  <si>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</si>
  <si>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</si>
  <si>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</si>
  <si>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</si>
  <si>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</si>
  <si>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</si>
  <si>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</si>
  <si>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</si>
  <si>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</si>
  <si>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</si>
  <si>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</si>
  <si>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</si>
  <si>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</si>
  <si>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</si>
  <si>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</si>
  <si>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</si>
  <si>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</si>
  <si>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</si>
  <si>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</si>
  <si>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</si>
  <si>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</si>
  <si>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</si>
  <si>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</si>
  <si>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</si>
  <si>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</si>
  <si>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</si>
  <si>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</si>
  <si>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</si>
  <si>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</si>
  <si>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</si>
  <si>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</si>
  <si>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</si>
  <si>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</si>
  <si>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</si>
  <si>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</si>
  <si>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</si>
  <si>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</si>
  <si>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</si>
  <si>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</si>
  <si>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</si>
  <si>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</si>
  <si>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</si>
  <si>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</si>
  <si>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</si>
  <si>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</si>
  <si>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</si>
  <si>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</si>
  <si>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</si>
  <si>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</si>
  <si>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</si>
  <si>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</si>
  <si>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</si>
  <si>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</si>
  <si>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</si>
  <si>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</si>
  <si>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</si>
  <si>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</si>
  <si>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</si>
  <si>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</si>
  <si>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</si>
  <si>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</si>
  <si>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</si>
  <si>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</si>
  <si>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</si>
  <si>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</si>
  <si>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</si>
  <si>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</si>
  <si>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</si>
  <si>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</si>
  <si>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</si>
  <si>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</si>
  <si>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</si>
  <si>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</si>
  <si>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</si>
  <si>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</si>
  <si>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</si>
  <si>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</si>
  <si>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</si>
  <si>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</si>
  <si>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</si>
  <si>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</si>
  <si>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</si>
  <si>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</si>
  <si>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</si>
  <si>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</si>
  <si>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</si>
  <si>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</si>
  <si>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</si>
  <si>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</si>
  <si>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</si>
  <si>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</si>
  <si>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</si>
  <si>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</si>
  <si>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</si>
  <si>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</si>
  <si>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</si>
  <si>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</si>
  <si>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</si>
  <si>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</si>
  <si>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</si>
  <si>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</si>
  <si>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</si>
  <si>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</si>
  <si>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</si>
  <si>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</si>
  <si>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</si>
  <si>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</si>
  <si>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</si>
  <si>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</si>
  <si>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</si>
  <si>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</si>
  <si>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</si>
  <si>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</si>
  <si>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</si>
  <si>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</si>
  <si>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</si>
  <si>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</si>
  <si>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</si>
  <si>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</si>
  <si>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</si>
  <si>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</si>
  <si>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</si>
  <si>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</si>
  <si>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</si>
  <si>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</si>
  <si>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</si>
  <si>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</si>
  <si>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</si>
  <si>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</si>
  <si>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</si>
  <si>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</si>
  <si>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</si>
  <si>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</si>
  <si>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</si>
  <si>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</si>
  <si>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</si>
  <si>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</si>
  <si>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</si>
  <si>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</si>
  <si>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</si>
  <si>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</si>
  <si>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</si>
  <si>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</si>
  <si>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</si>
  <si>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</si>
  <si>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</si>
  <si>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</si>
  <si>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</si>
  <si>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</si>
  <si>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</si>
  <si>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</si>
  <si>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</si>
  <si>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</si>
  <si>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</si>
  <si>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</si>
  <si>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</si>
  <si>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</si>
  <si>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</si>
  <si>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</si>
  <si>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</si>
  <si>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</si>
  <si>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</si>
  <si>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</si>
  <si>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</si>
  <si>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</si>
  <si>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</si>
  <si>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</si>
  <si>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</si>
  <si>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</si>
  <si>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</si>
  <si>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</si>
  <si>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</si>
  <si>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</si>
  <si>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</si>
  <si>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</si>
  <si>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</si>
  <si>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</si>
  <si>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</si>
  <si>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</si>
  <si>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</si>
  <si>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</si>
  <si>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</si>
  <si>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</si>
  <si>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</si>
  <si>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</si>
  <si>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</si>
  <si>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</si>
  <si>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</si>
  <si>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</si>
  <si>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</si>
  <si>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</si>
  <si>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</si>
  <si>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</si>
  <si>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</si>
  <si>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</si>
  <si>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</si>
  <si>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</si>
  <si>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</si>
  <si>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</si>
  <si>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</si>
  <si>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</si>
  <si>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</si>
  <si>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</si>
  <si>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</si>
  <si>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</si>
  <si>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</si>
  <si>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</si>
  <si>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</si>
  <si>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</si>
  <si>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</si>
  <si>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</si>
  <si>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</si>
  <si>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</si>
  <si>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</si>
  <si>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</si>
  <si>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</si>
  <si>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</si>
  <si>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</si>
  <si>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</si>
  <si>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</si>
  <si>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</si>
  <si>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</si>
  <si>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</si>
  <si>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</si>
  <si>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</si>
  <si>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</si>
  <si>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</si>
  <si>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</si>
  <si>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</si>
  <si>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</si>
  <si>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</si>
  <si>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</si>
  <si>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</si>
  <si>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</si>
  <si>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</si>
  <si>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</si>
  <si>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</si>
  <si>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</si>
  <si>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</si>
  <si>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</si>
  <si>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</si>
  <si>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</si>
  <si>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</si>
  <si>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</si>
  <si>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</si>
  <si>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</si>
  <si>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</si>
  <si>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</si>
  <si>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</si>
  <si>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</si>
  <si>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</si>
  <si>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</si>
  <si>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</si>
  <si>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</si>
  <si>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</si>
  <si>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</si>
  <si>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</si>
  <si>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</si>
  <si>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</si>
  <si>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</si>
  <si>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</si>
  <si>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</si>
  <si>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</si>
  <si>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</si>
  <si>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</si>
  <si>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</si>
  <si>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</si>
  <si>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</si>
  <si>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</si>
  <si>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</si>
  <si>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</si>
  <si>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</si>
  <si>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</si>
  <si>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</si>
  <si>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</si>
  <si>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</si>
  <si>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</si>
  <si>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</si>
  <si>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</si>
  <si>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</si>
  <si>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</si>
  <si>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</si>
  <si>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</si>
  <si>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</si>
  <si>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</si>
  <si>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</si>
  <si>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</si>
  <si>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</si>
  <si>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</si>
  <si>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</si>
  <si>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</si>
  <si>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</si>
  <si>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</si>
  <si>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</si>
  <si>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</si>
  <si>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</si>
  <si>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</si>
  <si>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</si>
  <si>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</si>
  <si>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</si>
  <si>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</si>
  <si>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</si>
  <si>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</si>
  <si>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</si>
  <si>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</si>
  <si>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</si>
  <si>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</si>
  <si>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</si>
  <si>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</si>
  <si>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</si>
  <si>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</si>
  <si>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</si>
  <si>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</si>
  <si>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</si>
  <si>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</si>
  <si>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</si>
  <si>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</si>
  <si>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</si>
  <si>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</si>
  <si>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</si>
  <si>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</si>
  <si>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</si>
  <si>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</si>
  <si>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</si>
  <si>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</si>
  <si>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</si>
  <si>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</si>
  <si>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</si>
  <si>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</si>
  <si>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</si>
  <si>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</si>
  <si>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</si>
  <si>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</si>
  <si>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</si>
  <si>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</si>
  <si>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</si>
  <si>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</si>
  <si>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</si>
  <si>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</si>
  <si>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</si>
  <si>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</si>
  <si>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</si>
  <si>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</si>
  <si>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</si>
  <si>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</si>
  <si>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</si>
  <si>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</si>
  <si>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</si>
  <si>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</si>
  <si>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</si>
  <si>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</si>
  <si>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</si>
  <si>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</si>
  <si>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</si>
  <si>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</si>
  <si>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</si>
  <si>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</si>
  <si>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</si>
  <si>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</si>
  <si>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</si>
  <si>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</si>
  <si>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</si>
  <si>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</si>
  <si>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</si>
  <si>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</si>
  <si>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</si>
  <si>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</si>
  <si>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</si>
  <si>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</si>
  <si>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</si>
  <si>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</si>
  <si>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</si>
  <si>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</si>
  <si>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</si>
  <si>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</si>
  <si>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</si>
  <si>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</si>
  <si>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</si>
  <si>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</si>
  <si>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</si>
  <si>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</si>
  <si>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</si>
  <si>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</si>
  <si>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</si>
  <si>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</si>
  <si>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</si>
  <si>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</si>
  <si>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</si>
  <si>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</si>
  <si>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</si>
  <si>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</si>
  <si>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</si>
  <si>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</si>
  <si>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</si>
  <si>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</si>
  <si>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</si>
  <si>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</si>
  <si>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</si>
  <si>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</si>
  <si>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</si>
  <si>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</si>
  <si>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</si>
  <si>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</si>
  <si>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</si>
  <si>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</si>
  <si>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</si>
  <si>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</si>
  <si>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</si>
  <si>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</si>
  <si>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</si>
  <si>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</si>
  <si>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</si>
  <si>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</si>
  <si>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</si>
  <si>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</si>
  <si>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</si>
  <si>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</si>
  <si>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</si>
  <si>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</si>
  <si>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</si>
  <si>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</si>
  <si>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</si>
  <si>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</si>
  <si>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</si>
  <si>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</si>
  <si>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</si>
  <si>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</si>
  <si>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</si>
  <si>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</si>
  <si>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</si>
  <si>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</si>
  <si>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</si>
  <si>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</si>
  <si>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</si>
  <si>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</si>
  <si>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</si>
  <si>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</si>
  <si>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</si>
  <si>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</si>
  <si>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</si>
  <si>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</si>
  <si>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</si>
  <si>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</si>
  <si>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</si>
  <si>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</si>
  <si>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</si>
  <si>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</si>
  <si>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</si>
  <si>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</si>
  <si>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</si>
  <si>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</si>
  <si>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</si>
  <si>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</si>
  <si>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</si>
  <si>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</si>
  <si>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</si>
  <si>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</si>
  <si>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</si>
  <si>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</si>
  <si>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</si>
  <si>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</si>
  <si>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</si>
  <si>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</si>
  <si>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</si>
  <si>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</si>
  <si>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</si>
  <si>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</si>
  <si>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</si>
  <si>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</si>
  <si>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</si>
  <si>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</si>
  <si>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</si>
  <si>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</si>
  <si>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</si>
  <si>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</si>
  <si>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</si>
  <si>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</si>
  <si>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</si>
  <si>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</si>
  <si>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</si>
  <si>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</si>
  <si>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</si>
  <si>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</si>
  <si>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</si>
  <si>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</si>
  <si>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</si>
  <si>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</si>
  <si>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</si>
  <si>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</si>
  <si>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</si>
  <si>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</si>
  <si>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</si>
  <si>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</si>
  <si>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</si>
  <si>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</si>
  <si>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</si>
  <si>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</si>
  <si>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</si>
  <si>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</si>
  <si>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</si>
  <si>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</si>
  <si>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</si>
  <si>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</si>
  <si>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</si>
  <si>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</si>
  <si>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</si>
  <si>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</si>
  <si>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</si>
  <si>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</si>
  <si>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</si>
  <si>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</si>
  <si>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</si>
  <si>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</si>
  <si>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</si>
  <si>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</si>
  <si>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</si>
  <si>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</si>
  <si>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</si>
  <si>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</si>
  <si>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</si>
  <si>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</si>
  <si>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</si>
  <si>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</si>
  <si>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</si>
  <si>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</si>
  <si>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</si>
  <si>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</si>
  <si>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</si>
  <si>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</si>
  <si>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</si>
  <si>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</si>
  <si>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</si>
  <si>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</si>
  <si>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</si>
  <si>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</si>
  <si>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</si>
  <si>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</si>
  <si>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</si>
  <si>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</si>
  <si>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</si>
  <si>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</si>
  <si>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</si>
  <si>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</si>
  <si>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</si>
  <si>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</si>
  <si>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</si>
  <si>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</si>
  <si>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</si>
  <si>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</si>
  <si>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</si>
  <si>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</si>
  <si>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</si>
  <si>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</si>
  <si>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</si>
  <si>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</si>
  <si>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</si>
  <si>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</si>
  <si>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</si>
  <si>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</si>
  <si>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</si>
  <si>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</si>
  <si>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</si>
  <si>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</si>
  <si>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</si>
  <si>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</si>
  <si>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</si>
  <si>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</si>
  <si>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</si>
  <si>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</si>
  <si>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</si>
  <si>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</si>
  <si>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</si>
  <si>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</si>
  <si>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</si>
  <si>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</si>
  <si>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</si>
  <si>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</si>
  <si>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</si>
  <si>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</si>
  <si>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</si>
  <si>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</si>
  <si>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</si>
  <si>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</si>
  <si>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</si>
  <si>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</si>
  <si>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</si>
  <si>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</si>
  <si>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</si>
  <si>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</si>
  <si>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</si>
  <si>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</si>
  <si>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</si>
  <si>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</si>
  <si>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</si>
  <si>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</si>
  <si>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</si>
  <si>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</si>
  <si>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</si>
  <si>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</si>
  <si>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</si>
  <si>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</si>
  <si>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</si>
  <si>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</si>
  <si>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</si>
  <si>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</si>
  <si>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</si>
  <si>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</si>
  <si>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</si>
  <si>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</si>
  <si>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</si>
  <si>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</si>
  <si>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</si>
  <si>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</si>
  <si>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</si>
  <si>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</si>
  <si>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</si>
  <si>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</si>
  <si>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</si>
  <si>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</si>
  <si>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</si>
  <si>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</si>
  <si>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</si>
  <si>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</si>
  <si>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</si>
  <si>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</si>
  <si>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</si>
  <si>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</si>
  <si>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</si>
  <si>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</si>
  <si>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</si>
  <si>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</si>
  <si>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</si>
  <si>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</si>
  <si>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</si>
  <si>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</si>
  <si>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</si>
  <si>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</si>
  <si>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</si>
  <si>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</si>
  <si>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</si>
  <si>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</si>
  <si>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</si>
  <si>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</si>
  <si>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</si>
  <si>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</si>
  <si>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</si>
  <si>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</si>
  <si>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</si>
  <si>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</si>
  <si>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</si>
  <si>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</si>
  <si>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</si>
  <si>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</si>
  <si>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</si>
  <si>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</si>
  <si>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</si>
  <si>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</si>
  <si>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</si>
  <si>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</si>
  <si>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</si>
  <si>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</si>
  <si>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</si>
  <si>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</si>
  <si>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</si>
  <si>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</si>
  <si>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</si>
  <si>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</si>
  <si>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</si>
  <si>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</si>
  <si>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</si>
  <si>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</si>
  <si>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</si>
  <si>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</si>
  <si>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</si>
  <si>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</si>
  <si>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</si>
  <si>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</si>
  <si>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</si>
  <si>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</si>
  <si>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</si>
  <si>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</si>
  <si>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</si>
  <si>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</si>
  <si>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</si>
  <si>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</si>
  <si>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</si>
  <si>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</si>
  <si>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</si>
  <si>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</si>
  <si>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</si>
  <si>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</si>
  <si>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</si>
  <si>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</si>
  <si>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</si>
  <si>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</si>
  <si>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</si>
  <si>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</si>
  <si>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</si>
  <si>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</si>
  <si>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</si>
  <si>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</si>
  <si>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</si>
  <si>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</si>
  <si>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</si>
  <si>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</si>
  <si>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</si>
  <si>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</si>
  <si>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</si>
  <si>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</si>
  <si>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</si>
  <si>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</si>
  <si>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</si>
  <si>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</si>
  <si>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</si>
  <si>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</si>
  <si>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</si>
  <si>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</si>
  <si>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</si>
  <si>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</si>
  <si>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</si>
  <si>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</si>
  <si>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</si>
  <si>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</si>
  <si>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</si>
  <si>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</si>
  <si>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</si>
  <si>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</si>
  <si>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</si>
  <si>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</si>
  <si>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</si>
  <si>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</si>
  <si>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</si>
  <si>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</si>
  <si>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</si>
  <si>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</si>
  <si>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</si>
  <si>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</si>
  <si>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</si>
  <si>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</si>
  <si>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</si>
  <si>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</si>
  <si>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</si>
  <si>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</si>
  <si>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</si>
  <si>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</si>
  <si>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</si>
  <si>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</si>
  <si>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</si>
  <si>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</si>
  <si>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</si>
  <si>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</si>
  <si>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</si>
  <si>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</si>
  <si>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</si>
  <si>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</si>
  <si>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</si>
  <si>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</si>
  <si>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</si>
  <si>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</si>
  <si>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</si>
  <si>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</si>
  <si>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</si>
  <si>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</si>
  <si>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</si>
  <si>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</si>
  <si>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</si>
  <si>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</si>
  <si>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</si>
  <si>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</si>
  <si>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</si>
  <si>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</si>
  <si>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</si>
  <si>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</si>
  <si>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</si>
  <si>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</si>
  <si>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</si>
  <si>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</si>
  <si>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</si>
  <si>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</si>
  <si>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</si>
  <si>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</si>
  <si>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</si>
  <si>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</si>
  <si>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</si>
  <si>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</si>
  <si>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</si>
  <si>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</si>
  <si>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</si>
  <si>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</si>
  <si>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</si>
  <si>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</si>
  <si>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</si>
  <si>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</si>
  <si>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</si>
  <si>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</si>
  <si>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</si>
  <si>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</si>
  <si>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</si>
  <si>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</si>
  <si>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</si>
  <si>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</si>
  <si>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</si>
  <si>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</si>
  <si>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</si>
  <si>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</si>
  <si>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</si>
  <si>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</si>
  <si>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</si>
  <si>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</si>
  <si>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</si>
  <si>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</si>
  <si>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</si>
  <si>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</si>
  <si>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</si>
  <si>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</si>
  <si>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</si>
  <si>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</si>
  <si>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</si>
  <si>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</si>
  <si>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</si>
  <si>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</si>
  <si>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</si>
  <si>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</si>
  <si>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</si>
  <si>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</si>
  <si>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</si>
  <si>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</si>
  <si>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</si>
  <si>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</si>
  <si>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</si>
  <si>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</si>
  <si>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</si>
  <si>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</si>
  <si>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</si>
  <si>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</si>
  <si>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</si>
  <si>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</si>
  <si>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</si>
  <si>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</si>
  <si>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</si>
  <si>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</si>
  <si>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</si>
  <si>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</si>
  <si>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</si>
  <si>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</si>
  <si>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</si>
  <si>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</si>
  <si>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</si>
  <si>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</si>
  <si>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</si>
  <si>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</si>
  <si>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</si>
  <si>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</si>
  <si>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</si>
  <si>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</si>
  <si>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</si>
  <si>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</si>
  <si>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</si>
  <si>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</si>
  <si>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</si>
  <si>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</si>
  <si>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</si>
  <si>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</si>
  <si>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</si>
  <si>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</si>
  <si>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</si>
  <si>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</si>
  <si>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</si>
  <si>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</si>
  <si>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</si>
  <si>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</si>
  <si>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</si>
  <si>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</si>
  <si>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</si>
  <si>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</si>
  <si>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</si>
  <si>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</si>
  <si>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</si>
  <si>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</si>
  <si>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</si>
  <si>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</si>
  <si>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</si>
  <si>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</si>
  <si>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</si>
  <si>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</si>
  <si>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</si>
  <si>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</si>
  <si>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</si>
  <si>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</si>
  <si>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</si>
  <si>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</si>
  <si>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</si>
  <si>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</si>
  <si>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</si>
  <si>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</si>
  <si>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</si>
  <si>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</si>
  <si>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</si>
  <si>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</si>
  <si>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</si>
  <si>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</si>
  <si>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</si>
  <si>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</si>
  <si>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</si>
  <si>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</si>
  <si>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</si>
  <si>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</si>
  <si>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</si>
  <si>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</si>
  <si>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</si>
  <si>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</si>
  <si>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</si>
  <si>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</si>
  <si>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</si>
  <si>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</si>
  <si>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</si>
  <si>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</si>
  <si>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</si>
  <si>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</si>
  <si>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</si>
  <si>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</si>
  <si>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</si>
  <si>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</si>
  <si>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</si>
  <si>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</si>
  <si>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</si>
  <si>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</si>
  <si>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</si>
  <si>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</si>
  <si>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</si>
  <si>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</si>
  <si>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</si>
  <si>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</si>
  <si>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</si>
  <si>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</si>
  <si>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</si>
  <si>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</si>
  <si>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</si>
  <si>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</si>
  <si>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</si>
  <si>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</si>
  <si>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</si>
  <si>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</si>
  <si>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</si>
  <si>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</si>
  <si>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</si>
  <si>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</si>
  <si>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</si>
  <si>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</si>
  <si>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</si>
  <si>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</si>
  <si>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</si>
  <si>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</si>
  <si>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</si>
  <si>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</si>
  <si>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</si>
  <si>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</si>
  <si>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</si>
  <si>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</si>
  <si>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</si>
  <si>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</si>
  <si>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</si>
  <si>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</si>
  <si>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</si>
  <si>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</si>
  <si>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</si>
  <si>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</si>
  <si>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</si>
  <si>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</si>
  <si>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</si>
  <si>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</si>
  <si>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</si>
  <si>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</si>
  <si>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</si>
  <si>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</si>
  <si>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</si>
  <si>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</si>
  <si>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</si>
  <si>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</si>
  <si>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</si>
  <si>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</si>
  <si>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</si>
  <si>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</si>
  <si>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</si>
  <si>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</si>
  <si>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</si>
  <si>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</si>
  <si>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</si>
  <si>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</si>
  <si>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</si>
  <si>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</si>
  <si>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</si>
  <si>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</si>
  <si>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</si>
  <si>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</si>
  <si>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</si>
  <si>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</si>
  <si>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</si>
  <si>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</si>
  <si>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</si>
  <si>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</si>
  <si>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</si>
  <si>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</si>
  <si>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</si>
  <si>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</si>
  <si>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</si>
  <si>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</si>
  <si>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</si>
  <si>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</si>
  <si>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</si>
  <si>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</si>
  <si>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</si>
  <si>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</si>
  <si>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</si>
  <si>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</si>
  <si>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</si>
  <si>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</si>
  <si>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</si>
  <si>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</si>
  <si>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</si>
  <si>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</si>
  <si>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</si>
  <si>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</si>
  <si>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</si>
  <si>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</si>
  <si>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</si>
  <si>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</si>
  <si>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</si>
  <si>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</si>
  <si>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</si>
  <si>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</si>
  <si>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</si>
  <si>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</si>
  <si>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</si>
  <si>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</si>
  <si>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</si>
  <si>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</si>
  <si>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</si>
  <si>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</si>
  <si>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</si>
  <si>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</si>
  <si>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</si>
  <si>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</si>
  <si>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</si>
  <si>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</si>
  <si>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</si>
  <si>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</si>
  <si>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</si>
  <si>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</si>
  <si>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</si>
  <si>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</si>
  <si>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</si>
  <si>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</si>
  <si>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</si>
  <si>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</si>
  <si>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</si>
  <si>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</si>
  <si>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</t>
  </si>
  <si>
    <t>Number of backers</t>
  </si>
  <si>
    <t>Successful</t>
  </si>
  <si>
    <t>Failed</t>
  </si>
  <si>
    <t>Mean Goal</t>
  </si>
  <si>
    <t>Median Pledge</t>
  </si>
  <si>
    <t>Mean Pledge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</si>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</sst>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14" fontId="0" fillId="2" borderId="0" xfId="0" applyNumberFormat="1" applyFill="1"/>
    <xf numFmtId="165" fontId="0" fillId="0" borderId="0" xfId="0" applyNumberFormat="1"/>
    <xf numFmtId="165" fontId="0" fillId="0" borderId="0" xfId="1" applyNumberFormat="1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 Category statistic!PivotTable2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US: Parent 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8-AE44-9D9F-89111E150A66}"/>
            </c:ext>
          </c:extLst>
        </c:ser>
        <c:ser>
          <c:idx val="1"/>
          <c:order val="1"/>
          <c:tx>
            <c:strRef>
              <c:f>' 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8-AE44-9D9F-89111E150A66}"/>
            </c:ext>
          </c:extLst>
        </c:ser>
        <c:ser>
          <c:idx val="2"/>
          <c:order val="2"/>
          <c:tx>
            <c:strRef>
              <c:f>' 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8-AE44-9D9F-89111E150A66}"/>
            </c:ext>
          </c:extLst>
        </c:ser>
        <c:ser>
          <c:idx val="3"/>
          <c:order val="3"/>
          <c:tx>
            <c:strRef>
              <c:f>' 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08-AE44-9D9F-89111E150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6807215"/>
        <c:axId val="1707016735"/>
      </c:barChart>
      <c:catAx>
        <c:axId val="170680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016735"/>
        <c:crosses val="autoZero"/>
        <c:auto val="1"/>
        <c:lblAlgn val="ctr"/>
        <c:lblOffset val="100"/>
        <c:noMultiLvlLbl val="0"/>
      </c:catAx>
      <c:valAx>
        <c:axId val="170701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80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US: Subcategory</a:t>
            </a:r>
            <a:r>
              <a:rPr lang="en-US" baseline="0"/>
              <a:t> Statistic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183765632237154E-2"/>
          <c:y val="0.1458966565349544"/>
          <c:w val="0.84648946271421954"/>
          <c:h val="0.635212167627982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D-ED43-9B55-5640D93AB8B0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E3D-ED43-9B55-5640D93AB8B0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E3D-ED43-9B55-5640D93AB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0860015"/>
        <c:axId val="1700861247"/>
      </c:barChart>
      <c:catAx>
        <c:axId val="170086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61247"/>
        <c:crosses val="autoZero"/>
        <c:auto val="1"/>
        <c:lblAlgn val="ctr"/>
        <c:lblOffset val="100"/>
        <c:noMultiLvlLbl val="0"/>
      </c:catAx>
      <c:valAx>
        <c:axId val="170086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6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launched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Launched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0-564F-8340-4E47608AF443}"/>
            </c:ext>
          </c:extLst>
        </c:ser>
        <c:ser>
          <c:idx val="1"/>
          <c:order val="1"/>
          <c:tx>
            <c:strRef>
              <c:f>'Outcome based on launched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F0-564F-8340-4E47608AF443}"/>
            </c:ext>
          </c:extLst>
        </c:ser>
        <c:ser>
          <c:idx val="2"/>
          <c:order val="2"/>
          <c:tx>
            <c:strRef>
              <c:f>'Outcome based on launched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F0-564F-8340-4E47608AF443}"/>
            </c:ext>
          </c:extLst>
        </c:ser>
        <c:ser>
          <c:idx val="3"/>
          <c:order val="3"/>
          <c:tx>
            <c:strRef>
              <c:f>'Outcome based on launched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launched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F0-564F-8340-4E47608AF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193711"/>
        <c:axId val="1989195359"/>
      </c:lineChart>
      <c:catAx>
        <c:axId val="198919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95359"/>
        <c:crosses val="autoZero"/>
        <c:auto val="1"/>
        <c:lblAlgn val="ctr"/>
        <c:lblOffset val="100"/>
        <c:noMultiLvlLbl val="0"/>
      </c:catAx>
      <c:valAx>
        <c:axId val="198919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9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bylaunched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</a:t>
            </a:r>
            <a:r>
              <a:rPr lang="en-US" baseline="0"/>
              <a:t> by Lauched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B-C34E-A899-97454547BB9E}"/>
            </c:ext>
          </c:extLst>
        </c:ser>
        <c:ser>
          <c:idx val="1"/>
          <c:order val="1"/>
          <c:tx>
            <c:strRef>
              <c:f>'Theater Outcome bylaunched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B-1C41-94AD-BEEEF856603D}"/>
            </c:ext>
          </c:extLst>
        </c:ser>
        <c:ser>
          <c:idx val="2"/>
          <c:order val="2"/>
          <c:tx>
            <c:strRef>
              <c:f>'Theater Outcome bylaunched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bylaunched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B-1C41-94AD-BEEEF8566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34864"/>
        <c:axId val="148036512"/>
      </c:lineChart>
      <c:catAx>
        <c:axId val="1480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36512"/>
        <c:crosses val="autoZero"/>
        <c:auto val="1"/>
        <c:lblAlgn val="ctr"/>
        <c:lblOffset val="100"/>
        <c:noMultiLvlLbl val="0"/>
      </c:catAx>
      <c:valAx>
        <c:axId val="1480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3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5D-7440-A055-D276939E1828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5D-7440-A055-D276939E1828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5D-7440-A055-D276939E1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735967"/>
        <c:axId val="153627856"/>
      </c:lineChart>
      <c:catAx>
        <c:axId val="201673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27856"/>
        <c:crosses val="autoZero"/>
        <c:auto val="1"/>
        <c:lblAlgn val="ctr"/>
        <c:lblOffset val="100"/>
        <c:noMultiLvlLbl val="0"/>
      </c:catAx>
      <c:valAx>
        <c:axId val="1536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73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5</xdr:row>
      <xdr:rowOff>50800</xdr:rowOff>
    </xdr:from>
    <xdr:to>
      <xdr:col>15</xdr:col>
      <xdr:colOff>393700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302041-6262-E548-B442-DA8452F96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18</xdr:row>
      <xdr:rowOff>0</xdr:rowOff>
    </xdr:from>
    <xdr:to>
      <xdr:col>16</xdr:col>
      <xdr:colOff>685800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C33A5-94DC-8E44-BB2E-A695B015D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177800</xdr:rowOff>
    </xdr:from>
    <xdr:to>
      <xdr:col>12</xdr:col>
      <xdr:colOff>444500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25F83-CC0F-5F4D-A00C-2A27DB5A1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2</xdr:row>
      <xdr:rowOff>177800</xdr:rowOff>
    </xdr:from>
    <xdr:to>
      <xdr:col>10</xdr:col>
      <xdr:colOff>812800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50880-42F8-CB4C-9CED-679D7AEE6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1</xdr:row>
      <xdr:rowOff>0</xdr:rowOff>
    </xdr:from>
    <xdr:to>
      <xdr:col>13</xdr:col>
      <xdr:colOff>654050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3D632-FDA4-F74C-BCCD-3D430FF87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6.944635416665" createdVersion="7" refreshedVersion="7" minRefreshableVersion="3" recordCount="4114" xr:uid="{76E7AD81-72C6-8C4D-A011-BF4819B57185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70142002315" createdVersion="7" refreshedVersion="7" minRefreshableVersion="3" recordCount="4114" xr:uid="{69F08607-650B-C340-855C-DD98F855D29A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829886574073" createdVersion="7" refreshedVersion="7" minRefreshableVersion="3" recordCount="4114" xr:uid="{BAC51CDC-CFBB-9743-9534-EB3CC9945789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088C4-D0B2-894D-9316-7AB5D0CC97CB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8C586-16D2-6B41-9739-35EC291CFD39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44F92-FDB3-2149-BDAA-6BE85E1C1982}" name="PivotTable4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BEBBF-3A88-5A4F-8565-BF2AF072B5A1}" name="PivotTable5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15F00-0B92-6040-841B-A8049FCA97F3}">
  <dimension ref="A1:F6"/>
  <sheetViews>
    <sheetView workbookViewId="0">
      <selection activeCell="C17" sqref="C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44601-5D6C-2244-92AF-5AFAE4BCC344}">
  <dimension ref="A1:E7"/>
  <sheetViews>
    <sheetView topLeftCell="A10" workbookViewId="0">
      <selection activeCell="C17" sqref="C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8223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009E-86F2-3043-8676-567366D9CD16}">
  <dimension ref="A1:F17"/>
  <sheetViews>
    <sheetView workbookViewId="0">
      <selection activeCell="G17" sqref="G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4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4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4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4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4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4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4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4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4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4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4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4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4735E-A0DF-AF4E-AE43-1E827027F2E5}">
  <dimension ref="A1:F6"/>
  <sheetViews>
    <sheetView workbookViewId="0">
      <selection activeCell="G17" sqref="G17"/>
    </sheetView>
  </sheetViews>
  <sheetFormatPr baseColWidth="10" defaultRowHeight="15" x14ac:dyDescent="0.2"/>
  <cols>
    <col min="1" max="1" width="30.6640625" customWidth="1"/>
    <col min="2" max="2" width="24.5" style="3" customWidth="1"/>
    <col min="5" max="5" width="14.6640625" customWidth="1"/>
    <col min="6" max="6" width="16" customWidth="1"/>
  </cols>
  <sheetData>
    <row r="1" spans="1:6" ht="16" x14ac:dyDescent="0.2">
      <c r="A1" t="s">
        <v>8379</v>
      </c>
      <c r="B1" s="3" t="s">
        <v>8380</v>
      </c>
      <c r="C1" t="s">
        <v>8382</v>
      </c>
      <c r="D1" t="s">
        <v>8383</v>
      </c>
      <c r="E1" t="s">
        <v>8307</v>
      </c>
      <c r="F1" t="s">
        <v>8384</v>
      </c>
    </row>
    <row r="2" spans="1:6" ht="80" x14ac:dyDescent="0.2">
      <c r="A2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3">
        <f>VLOOKUP(A2,'Kickstarter data'!B:E,3,FALSE)</f>
        <v>2000</v>
      </c>
      <c r="D2" s="3">
        <f>VLOOKUP(A2,'Kickstarter data'!B:E,4,FALSE)</f>
        <v>2020</v>
      </c>
      <c r="E2">
        <f>VLOOKUP(A2,'Kickstarter data'!B:P,15,FALSE)</f>
        <v>51.79</v>
      </c>
      <c r="F2">
        <f>VLOOKUP(A2,'Kickstarter data'!B:L,11,FALSE)</f>
        <v>39</v>
      </c>
    </row>
    <row r="3" spans="1:6" ht="80" x14ac:dyDescent="0.2">
      <c r="A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3">
        <f>VLOOKUP(A3,'Kickstarter data'!B:E,3,FALSE)</f>
        <v>2000</v>
      </c>
      <c r="D3" s="3">
        <f>VLOOKUP(A3,'Kickstarter data'!B:E,4,FALSE)</f>
        <v>2020</v>
      </c>
      <c r="E3">
        <f>VLOOKUP(A3,'Kickstarter data'!B:P,15,FALSE)</f>
        <v>36.07</v>
      </c>
      <c r="F3">
        <f>VLOOKUP(A3,'Kickstarter data'!B:L,11,FALSE)</f>
        <v>56</v>
      </c>
    </row>
    <row r="4" spans="1:6" ht="96" x14ac:dyDescent="0.2">
      <c r="A4" t="s">
        <v>8381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3">
        <f>VLOOKUP(A4,'Kickstarter data'!B:E,3,FALSE)</f>
        <v>1500</v>
      </c>
      <c r="D4" s="3">
        <f>VLOOKUP(A4,'Kickstarter data'!B:E,4,FALSE)</f>
        <v>2576</v>
      </c>
      <c r="E4">
        <f>VLOOKUP(A4,'Kickstarter data'!B:P,15,FALSE)</f>
        <v>33.03</v>
      </c>
      <c r="F4">
        <f>VLOOKUP(A4,'Kickstarter data'!B:L,11,FALSE)</f>
        <v>78</v>
      </c>
    </row>
    <row r="5" spans="1:6" ht="64" x14ac:dyDescent="0.2">
      <c r="A5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3">
        <f>VLOOKUP(A5,'Kickstarter data'!B:E,3,FALSE)</f>
        <v>1000</v>
      </c>
      <c r="D5" s="3">
        <f>VLOOKUP(A5,'Kickstarter data'!B:E,4,FALSE)</f>
        <v>1168</v>
      </c>
      <c r="E5">
        <f>VLOOKUP(A5,'Kickstarter data'!B:P,15,FALSE)</f>
        <v>44.92</v>
      </c>
      <c r="F5">
        <f>VLOOKUP(A5,'Kickstarter data'!B:L,11,FALSE)</f>
        <v>26</v>
      </c>
    </row>
    <row r="6" spans="1:6" ht="80" x14ac:dyDescent="0.2">
      <c r="A6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3">
        <f>VLOOKUP(A6,'Kickstarter data'!B:E,3,FALSE)</f>
        <v>4000</v>
      </c>
      <c r="D6" s="3">
        <f>VLOOKUP(A6,'Kickstarter data'!B:E,4,FALSE)</f>
        <v>4137</v>
      </c>
      <c r="E6">
        <f>VLOOKUP(A6,'Kickstarter data'!B:P,15,FALSE)</f>
        <v>36.61</v>
      </c>
      <c r="F6">
        <f>VLOOKUP(A6,'Kickstarter data'!B:L,11,FALSE)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3C53F-095E-814E-AB08-942CFACD4E18}">
  <dimension ref="A1:C16"/>
  <sheetViews>
    <sheetView workbookViewId="0">
      <selection activeCell="G17" sqref="G17"/>
    </sheetView>
  </sheetViews>
  <sheetFormatPr baseColWidth="10" defaultRowHeight="15" x14ac:dyDescent="0.2"/>
  <cols>
    <col min="1" max="1" width="30.6640625" customWidth="1"/>
    <col min="2" max="2" width="11.1640625" bestFit="1" customWidth="1"/>
    <col min="3" max="3" width="12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8390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8391</v>
      </c>
      <c r="B4" s="21" t="e">
        <f>_xlfn.STDEV.P(#REF!)</f>
        <v>#REF!</v>
      </c>
      <c r="C4" s="20" t="e">
        <f>_xlfn.STDEV.P(#REF!)</f>
        <v>#REF!</v>
      </c>
    </row>
    <row r="5" spans="1:3" x14ac:dyDescent="0.2">
      <c r="A5" t="s">
        <v>8392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">
      <c r="A6" t="s">
        <v>8393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">
      <c r="A7" t="s">
        <v>8394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ht="14" customHeight="1" x14ac:dyDescent="0.2">
      <c r="B9" s="20"/>
      <c r="C9" s="20"/>
    </row>
    <row r="10" spans="1:3" x14ac:dyDescent="0.2">
      <c r="B10" s="20"/>
      <c r="C10" s="20"/>
    </row>
    <row r="11" spans="1:3" x14ac:dyDescent="0.2">
      <c r="A11" t="s">
        <v>8389</v>
      </c>
      <c r="B11" s="21" t="e">
        <f>AVERAGE(#REF!)</f>
        <v>#REF!</v>
      </c>
      <c r="C11" s="21" t="e">
        <f>AVERAGE(#REF!)</f>
        <v>#REF!</v>
      </c>
    </row>
    <row r="12" spans="1:3" x14ac:dyDescent="0.2">
      <c r="A12" t="s">
        <v>8388</v>
      </c>
      <c r="B12" s="21" t="e">
        <f>MEDIAN(#REF!)</f>
        <v>#REF!</v>
      </c>
      <c r="C12" s="21" t="e">
        <f>MEDIAN(#REF!)</f>
        <v>#REF!</v>
      </c>
    </row>
    <row r="13" spans="1:3" x14ac:dyDescent="0.2">
      <c r="A13" t="s">
        <v>8395</v>
      </c>
      <c r="B13" s="21" t="e">
        <f>_xlfn.STDEV.P(#REF!)</f>
        <v>#REF!</v>
      </c>
      <c r="C13" s="21" t="e">
        <f>_xlfn.STDEV.P(#REF!)</f>
        <v>#REF!</v>
      </c>
    </row>
    <row r="14" spans="1:3" x14ac:dyDescent="0.2">
      <c r="A14" t="s">
        <v>8396</v>
      </c>
      <c r="B14" s="21" t="e">
        <f>_xlfn.QUARTILE.EXC(#REF!,3)</f>
        <v>#REF!</v>
      </c>
      <c r="C14" s="21" t="e">
        <f>_xlfn.QUARTILE.EXC(#REF!,3)</f>
        <v>#REF!</v>
      </c>
    </row>
    <row r="15" spans="1:3" x14ac:dyDescent="0.2">
      <c r="A15" t="s">
        <v>8397</v>
      </c>
      <c r="B15" s="21" t="e">
        <f>_xlfn.QUARTILE.EXC(#REF!,1)</f>
        <v>#REF!</v>
      </c>
      <c r="C15" s="21" t="e">
        <f>_xlfn.QUARTILE.EXC(#REF!,1)</f>
        <v>#REF!</v>
      </c>
    </row>
    <row r="16" spans="1:3" x14ac:dyDescent="0.2">
      <c r="A16" t="s">
        <v>8398</v>
      </c>
      <c r="B16" s="21" t="e">
        <f>B14-B15</f>
        <v>#REF!</v>
      </c>
      <c r="C16" s="21" t="e">
        <f>C14-C15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E6767-C1EE-C745-96BD-656560C24F91}">
  <dimension ref="A1:E18"/>
  <sheetViews>
    <sheetView tabSelected="1" workbookViewId="0">
      <selection activeCell="O23" sqref="O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8399</v>
      </c>
      <c r="B2" t="s">
        <v>8364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4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4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4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4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4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4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4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4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4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4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4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4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4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1C2A9-B384-144B-A398-0E90A3C59770}">
  <dimension ref="A1:H20"/>
  <sheetViews>
    <sheetView workbookViewId="0">
      <selection activeCell="G27" sqref="G27"/>
    </sheetView>
  </sheetViews>
  <sheetFormatPr baseColWidth="10" defaultRowHeight="15" x14ac:dyDescent="0.2"/>
  <cols>
    <col min="1" max="1" width="2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6.83203125" customWidth="1"/>
    <col min="8" max="8" width="16.83203125" bestFit="1" customWidth="1"/>
  </cols>
  <sheetData>
    <row r="1" spans="1:8" x14ac:dyDescent="0.2">
      <c r="A1" s="22" t="s">
        <v>8382</v>
      </c>
      <c r="B1" s="22" t="s">
        <v>8400</v>
      </c>
      <c r="C1" s="22" t="s">
        <v>8401</v>
      </c>
      <c r="D1" s="22" t="s">
        <v>8402</v>
      </c>
      <c r="E1" s="22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2">
      <c r="A2" t="s">
        <v>8407</v>
      </c>
      <c r="B2">
        <f>COUNTIFS('Kickstarter data'!$F:$F,"successful",'Kickstarter data'!$D:$D,"&lt;1000",'Kickstarter data'!$R:$R,"plays")</f>
        <v>141</v>
      </c>
      <c r="C2">
        <f>COUNTIFS('Kickstarter data'!$F:$F,"failed",'Kickstarter data'!$D:$D,"&lt;1000",'Kickstarter data'!$R:$R,"plays")</f>
        <v>45</v>
      </c>
      <c r="D2">
        <f>COUNTIFS('Kickstarter data'!$F:$F,"canceled",'Kickstarter data'!$D:$D,"&lt;1000",'Kickstarter data'!$R:$R,"plays")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8408</v>
      </c>
      <c r="B3">
        <f>COUNTIFS('Kickstarter data'!$F:$F,"successful",'Kickstarter data'!$D:$D,"&gt;=1000",'Kickstarter data'!$D:$D,"&lt;=4999",'Kickstarter data'!$R:$R,"plays")</f>
        <v>388</v>
      </c>
      <c r="C3">
        <f>COUNTIFS('Kickstarter data'!$F:$F,"failed",'Kickstarter data'!$D:$D,"&gt;=1000",'Kickstarter data'!$D:$D,"&lt;=4999",'Kickstarter data'!$R:$R,"plays")</f>
        <v>146</v>
      </c>
      <c r="D3">
        <f>COUNTIFS('Kickstarter data'!$F:$F,"canceled",'Kickstarter data'!$D:$D,"&gt;=1000",'Kickstarter data'!$D:$D,"&lt;=4999",'Kickstarter data'!$R:$R,"plays")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8410</v>
      </c>
      <c r="B4">
        <f>COUNTIFS('Kickstarter data'!$F:$F,"successful",'Kickstarter data'!$D:$D,"&gt;=5000",'Kickstarter data'!$D:$D,"&lt;=9999",'Kickstarter data'!$R:$R,"plays")</f>
        <v>93</v>
      </c>
      <c r="C4">
        <f>COUNTIFS('Kickstarter data'!$F:$F,"failed",'Kickstarter data'!$D:$D,"&gt;=5000",'Kickstarter data'!$D:$D,"&lt;=9999",'Kickstarter data'!$R:$R,"plays")</f>
        <v>76</v>
      </c>
      <c r="D4">
        <f>COUNTIFS('Kickstarter data'!$F:$F,"canceled",'Kickstarter data'!$D:$D,"&gt;=5000",'Kickstarter data'!$D:$D,"&lt;=9999",'Kickstarter data'!$R:$R,"plays")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8409</v>
      </c>
      <c r="B5">
        <f>COUNTIFS('Kickstarter data'!$F:$F,"successful",'Kickstarter data'!$D:$D,"&gt;=10000",'Kickstarter data'!$D:$D,"&lt;=14999",'Kickstarter data'!$R:$R,"plays")</f>
        <v>39</v>
      </c>
      <c r="C5">
        <f>COUNTIFS('Kickstarter data'!$F:$F,"failed",'Kickstarter data'!$D:$D,"&gt;=10000",'Kickstarter data'!$D:$D,"&lt;=14999",'Kickstarter data'!$R:$R,"plays")</f>
        <v>33</v>
      </c>
      <c r="D5">
        <f>COUNTIFS('Kickstarter data'!$F:$F,"canceled",'Kickstarter data'!$D:$D,"&gt;=10000",'Kickstarter data'!$D:$D,"&lt;=14999",'Kickstarter data'!$R:$R,"plays")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8411</v>
      </c>
      <c r="B6">
        <f>COUNTIFS('Kickstarter data'!$F:$F,"successful",'Kickstarter data'!$D:$D,"&gt;=15000",'Kickstarter data'!$D:$D,"&lt;=19999",'Kickstarter data'!$R:$R,"plays")</f>
        <v>12</v>
      </c>
      <c r="C6">
        <f>COUNTIFS('Kickstarter data'!$F:$F,"failed",'Kickstarter data'!$D:$D,"&gt;=15000",'Kickstarter data'!$D:$D,"&lt;=19999",'Kickstarter data'!$R:$R,"plays")</f>
        <v>12</v>
      </c>
      <c r="D6">
        <f>COUNTIFS('Kickstarter data'!$F:$F,"canceled",'Kickstarter data'!$D:$D,"&gt;=15000",'Kickstarter data'!$D:$D,"&lt;=19999",'Kickstarter data'!$R:$R,"plays")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8412</v>
      </c>
      <c r="B7">
        <f>COUNTIFS('Kickstarter data'!$F:$F,"successful",'Kickstarter data'!$D:$D,"&gt;=20000",'Kickstarter data'!$D:$D,"&lt;=24999",'Kickstarter data'!$R:$R,"plays")</f>
        <v>9</v>
      </c>
      <c r="C7">
        <f>COUNTIFS('Kickstarter data'!$F:$F,"failed",'Kickstarter data'!$D:$D,"&gt;=20000",'Kickstarter data'!$D:$D,"&lt;=24999",'Kickstarter data'!$R:$R,"plays")</f>
        <v>11</v>
      </c>
      <c r="D7">
        <f>COUNTIFS('Kickstarter data'!$F:$F,"canceled",'Kickstarter data'!$D:$D,"&gt;=20000",'Kickstarter data'!$D:$D,"&lt;=24999",'Kickstarter data'!$R:$R,"plays")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8413</v>
      </c>
      <c r="B8">
        <f>COUNTIFS('Kickstarter data'!$F:$F,"successful",'Kickstarter data'!$D:$D,"&gt;=25000",'Kickstarter data'!$D:$D,"&lt;=29999",'Kickstarter data'!$R:$R,"plays")</f>
        <v>1</v>
      </c>
      <c r="C8">
        <f>COUNTIFS('Kickstarter data'!$F:$F,"failed",'Kickstarter data'!$D:$D,"&gt;=25000",'Kickstarter data'!$D:$D,"&lt;=29999",'Kickstarter data'!$R:$R,"plays")</f>
        <v>4</v>
      </c>
      <c r="D8">
        <f>COUNTIFS('Kickstarter data'!$F:$F,"canceled",'Kickstarter data'!$D:$D,"&gt;=25000",'Kickstarter data'!$D:$D,"&lt;=29999",'Kickstarter data'!$R:$R,"plays")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8414</v>
      </c>
      <c r="B9">
        <f>COUNTIFS('Kickstarter data'!$F:$F,"successful",'Kickstarter data'!$D:$D,"&gt;=30000",'Kickstarter data'!$D:$D,"&lt;=34999",'Kickstarter data'!$R:$R,"plays")</f>
        <v>3</v>
      </c>
      <c r="C9">
        <f>COUNTIFS('Kickstarter data'!$F:$F,"failed",'Kickstarter data'!$D:$D,"&gt;=30000",'Kickstarter data'!$D:$D,"&lt;=34999",'Kickstarter data'!$R:$R,"plays")</f>
        <v>8</v>
      </c>
      <c r="D9">
        <f>COUNTIFS('Kickstarter data'!$F:$F,"canceled",'Kickstarter data'!$D:$D,"&gt;=30000",'Kickstarter data'!$D:$D,"&lt;=34999",'Kickstarter data'!$R:$R,"plays")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8415</v>
      </c>
      <c r="B10">
        <f>COUNTIFS('Kickstarter data'!$F:$F,"successful",'Kickstarter data'!$D:$D,"&gt;=35000",'Kickstarter data'!$D:$D,"&lt;=39999",'Kickstarter data'!$R:$R,"plays")</f>
        <v>4</v>
      </c>
      <c r="C10">
        <f>COUNTIFS('Kickstarter data'!$F:$F,"failed",'Kickstarter data'!$D:$D,"&gt;=35000",'Kickstarter data'!$D:$D,"&lt;=39999",'Kickstarter data'!$R:$R,"plays")</f>
        <v>2</v>
      </c>
      <c r="D10">
        <f>COUNTIFS('Kickstarter data'!$F:$F,"canceled",'Kickstarter data'!$D:$D,"&gt;=35000",'Kickstarter data'!$D:$D,"&lt;=39999",'Kickstarter data'!$R:$R,"plays")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8416</v>
      </c>
      <c r="B11">
        <f>COUNTIFS('Kickstarter data'!$F:$F,"successful",'Kickstarter data'!$D:$D,"&gt;=40000",'Kickstarter data'!$D:$D,"&lt;=44999",'Kickstarter data'!$R:$R,"plays")</f>
        <v>2</v>
      </c>
      <c r="C11">
        <f>COUNTIFS('Kickstarter data'!$F:$F,"failed",'Kickstarter data'!$D:$D,"&gt;=40000",'Kickstarter data'!$D:$D,"&lt;=44999",'Kickstarter data'!$R:$R,"plays")</f>
        <v>1</v>
      </c>
      <c r="D11">
        <f>COUNTIFS('Kickstarter data'!$F:$F,"canceled",'Kickstarter data'!$D:$D,"&gt;=40000",'Kickstarter data'!$D:$D,"&lt;=44999",'Kickstarter data'!$R:$R,"plays")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8417</v>
      </c>
      <c r="B12">
        <f>COUNTIFS('Kickstarter data'!$F:$F,"successful",'Kickstarter data'!$D:$D,"&gt;=45000",'Kickstarter data'!$D:$D,"&lt;=49999",'Kickstarter data'!$R:$R,"plays")</f>
        <v>0</v>
      </c>
      <c r="C12">
        <f>COUNTIFS('Kickstarter data'!$F:$F,"failed",'Kickstarter data'!$D:$D,"&gt;=45000",'Kickstarter data'!$D:$D,"&lt;=49999",'Kickstarter data'!$R:$R,"plays")</f>
        <v>1</v>
      </c>
      <c r="D12">
        <f>COUNTIFS('Kickstarter data'!$F:$F,"successful",'Kickstarter data'!$D:$D,"&gt;=45000",'Kickstarter data'!$D:$D,"&lt;=49999",'Kickstarter data'!$R:$R,"plays")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8418</v>
      </c>
      <c r="B13">
        <f>COUNTIFS('Kickstarter data'!$F:$F,"successful",'Kickstarter data'!$D:$D,"&gt;=50000",'Kickstarter data'!$R:$R,"plays")</f>
        <v>2</v>
      </c>
      <c r="C13">
        <f>COUNTIFS('Kickstarter data'!$F:$F,"failed",'Kickstarter data'!$D:$D,"&gt;=50000",'Kickstarter data'!$R:$R,"plays")</f>
        <v>14</v>
      </c>
      <c r="D13">
        <f>COUNTIFS('Kickstarter data'!$F:$F,"canceled",'Kickstarter data'!$D:$D,"&gt;=50000",'Kickstarter data'!$R:$R,"plays")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20" spans="6:6" x14ac:dyDescent="0.2">
      <c r="F20" s="2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5" zoomScaleNormal="95" workbookViewId="0">
      <selection activeCell="E11" sqref="E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customWidth="1"/>
    <col min="16" max="16" width="21.83203125" customWidth="1"/>
    <col min="17" max="17" width="41.1640625" customWidth="1"/>
    <col min="18" max="18" width="15.83203125" customWidth="1"/>
    <col min="19" max="19" width="18" style="13" customWidth="1"/>
    <col min="20" max="20" width="19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8359</v>
      </c>
      <c r="S1" s="13" t="s">
        <v>8365</v>
      </c>
      <c r="T1" t="s">
        <v>8366</v>
      </c>
      <c r="U1" t="s">
        <v>8399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s="15" customFormat="1" ht="48" x14ac:dyDescent="0.2">
      <c r="A534" s="15">
        <v>532</v>
      </c>
      <c r="B534" s="16" t="s">
        <v>533</v>
      </c>
      <c r="C534" s="16" t="s">
        <v>4642</v>
      </c>
      <c r="D534" s="17">
        <v>10000</v>
      </c>
      <c r="E534" s="18">
        <v>12325</v>
      </c>
      <c r="F534" s="15" t="s">
        <v>8218</v>
      </c>
      <c r="G534" s="15" t="s">
        <v>8223</v>
      </c>
      <c r="H534" s="15" t="s">
        <v>8245</v>
      </c>
      <c r="I534" s="15">
        <v>1463098208</v>
      </c>
      <c r="J534" s="15">
        <v>1460506208</v>
      </c>
      <c r="K534" s="15" t="b">
        <v>0</v>
      </c>
      <c r="L534" s="15">
        <v>173</v>
      </c>
      <c r="M534" s="15" t="b">
        <v>1</v>
      </c>
      <c r="N534" s="15" t="s">
        <v>8269</v>
      </c>
      <c r="O534" s="15">
        <f t="shared" si="40"/>
        <v>123</v>
      </c>
      <c r="P534" s="15">
        <f t="shared" si="41"/>
        <v>71.239999999999995</v>
      </c>
      <c r="Q534" s="15" t="s">
        <v>8315</v>
      </c>
      <c r="R534" s="15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>IFERROR(ROUND(E2845/L2845,2),0)</f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>IFERROR(ROUND(E2853/L2853,2),0)</f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>IFERROR(ROUND(E2855/L2855,2),0)</f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>IFERROR(ROUND(E2860/L2860,2),0)</f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>IFERROR(ROUND(E2867/L2867,2),0)</f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>IFERROR(ROUND(E2874/L2874,2),0)</f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>IFERROR(ROUND(E2878/L2878,2),0)</f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>IFERROR(ROUND(E2883/L2883,2),0)</f>
        <v>0</v>
      </c>
      <c r="Q2883" t="s">
        <v>8315</v>
      </c>
      <c r="R2883" t="s">
        <v>8316</v>
      </c>
      <c r="S2883" s="13">
        <f t="shared" ref="S2883:S2946" si="226">(((J2883/60)/60)/24)+DATE(1970,1,1)</f>
        <v>41916.597638888888</v>
      </c>
      <c r="T2883" s="13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ref="P2884:P2946" si="229">IFERROR(ROUND(E2884/L2884,2),0)</f>
        <v>63</v>
      </c>
      <c r="Q2884" t="s">
        <v>8315</v>
      </c>
      <c r="R2884" t="s">
        <v>8316</v>
      </c>
      <c r="S2884" s="13">
        <f t="shared" si="226"/>
        <v>42461.596273148149</v>
      </c>
      <c r="T2884" s="13">
        <f t="shared" si="227"/>
        <v>42491.596273148149</v>
      </c>
      <c r="U2884">
        <f t="shared" si="228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9"/>
        <v>381.6</v>
      </c>
      <c r="Q2885" t="s">
        <v>8315</v>
      </c>
      <c r="R2885" t="s">
        <v>8316</v>
      </c>
      <c r="S2885" s="13">
        <f t="shared" si="226"/>
        <v>42370.90320601852</v>
      </c>
      <c r="T2885" s="13">
        <f t="shared" si="227"/>
        <v>42406.207638888889</v>
      </c>
      <c r="U2885">
        <f t="shared" si="228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9"/>
        <v>46.25</v>
      </c>
      <c r="Q2886" t="s">
        <v>8315</v>
      </c>
      <c r="R2886" t="s">
        <v>8316</v>
      </c>
      <c r="S2886" s="13">
        <f t="shared" si="226"/>
        <v>41948.727256944447</v>
      </c>
      <c r="T2886" s="13">
        <f t="shared" si="227"/>
        <v>41978.727256944447</v>
      </c>
      <c r="U2886">
        <f t="shared" si="228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9"/>
        <v>26</v>
      </c>
      <c r="Q2887" t="s">
        <v>8315</v>
      </c>
      <c r="R2887" t="s">
        <v>8316</v>
      </c>
      <c r="S2887" s="13">
        <f t="shared" si="226"/>
        <v>42047.07640046296</v>
      </c>
      <c r="T2887" s="13">
        <f t="shared" si="227"/>
        <v>42077.034733796296</v>
      </c>
      <c r="U2887">
        <f t="shared" si="228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9"/>
        <v>10</v>
      </c>
      <c r="Q2888" t="s">
        <v>8315</v>
      </c>
      <c r="R2888" t="s">
        <v>8316</v>
      </c>
      <c r="S2888" s="13">
        <f t="shared" si="226"/>
        <v>42261.632916666669</v>
      </c>
      <c r="T2888" s="13">
        <f t="shared" si="227"/>
        <v>42266.165972222225</v>
      </c>
      <c r="U2888">
        <f t="shared" si="228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9"/>
        <v>5</v>
      </c>
      <c r="Q2889" t="s">
        <v>8315</v>
      </c>
      <c r="R2889" t="s">
        <v>8316</v>
      </c>
      <c r="S2889" s="13">
        <f t="shared" si="226"/>
        <v>41985.427361111113</v>
      </c>
      <c r="T2889" s="13">
        <f t="shared" si="227"/>
        <v>42015.427361111113</v>
      </c>
      <c r="U2889">
        <f t="shared" si="228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>IFERROR(ROUND(E2890/L2890,2),0)</f>
        <v>0</v>
      </c>
      <c r="Q2890" t="s">
        <v>8315</v>
      </c>
      <c r="R2890" t="s">
        <v>8316</v>
      </c>
      <c r="S2890" s="13">
        <f t="shared" si="226"/>
        <v>41922.535185185188</v>
      </c>
      <c r="T2890" s="13">
        <f t="shared" si="227"/>
        <v>41930.207638888889</v>
      </c>
      <c r="U2890">
        <f t="shared" si="228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9"/>
        <v>81.569999999999993</v>
      </c>
      <c r="Q2891" t="s">
        <v>8315</v>
      </c>
      <c r="R2891" t="s">
        <v>8316</v>
      </c>
      <c r="S2891" s="13">
        <f t="shared" si="226"/>
        <v>41850.863252314812</v>
      </c>
      <c r="T2891" s="13">
        <f t="shared" si="227"/>
        <v>41880.863252314812</v>
      </c>
      <c r="U2891">
        <f t="shared" si="228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9"/>
        <v>7</v>
      </c>
      <c r="Q2892" t="s">
        <v>8315</v>
      </c>
      <c r="R2892" t="s">
        <v>8316</v>
      </c>
      <c r="S2892" s="13">
        <f t="shared" si="226"/>
        <v>41831.742962962962</v>
      </c>
      <c r="T2892" s="13">
        <f t="shared" si="227"/>
        <v>41860.125</v>
      </c>
      <c r="U2892">
        <f t="shared" si="228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9"/>
        <v>27.3</v>
      </c>
      <c r="Q2893" t="s">
        <v>8315</v>
      </c>
      <c r="R2893" t="s">
        <v>8316</v>
      </c>
      <c r="S2893" s="13">
        <f t="shared" si="226"/>
        <v>42415.883425925931</v>
      </c>
      <c r="T2893" s="13">
        <f t="shared" si="227"/>
        <v>42475.84175925926</v>
      </c>
      <c r="U2893">
        <f t="shared" si="228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9"/>
        <v>29.41</v>
      </c>
      <c r="Q2894" t="s">
        <v>8315</v>
      </c>
      <c r="R2894" t="s">
        <v>8316</v>
      </c>
      <c r="S2894" s="13">
        <f t="shared" si="226"/>
        <v>41869.714166666665</v>
      </c>
      <c r="T2894" s="13">
        <f t="shared" si="227"/>
        <v>41876.875</v>
      </c>
      <c r="U2894">
        <f t="shared" si="228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9"/>
        <v>12.5</v>
      </c>
      <c r="Q2895" t="s">
        <v>8315</v>
      </c>
      <c r="R2895" t="s">
        <v>8316</v>
      </c>
      <c r="S2895" s="13">
        <f t="shared" si="226"/>
        <v>41953.773090277777</v>
      </c>
      <c r="T2895" s="13">
        <f t="shared" si="227"/>
        <v>42013.083333333328</v>
      </c>
      <c r="U2895">
        <f t="shared" si="228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>IFERROR(ROUND(E2896/L2896,2),0)</f>
        <v>0</v>
      </c>
      <c r="Q2896" t="s">
        <v>8315</v>
      </c>
      <c r="R2896" t="s">
        <v>8316</v>
      </c>
      <c r="S2896" s="13">
        <f t="shared" si="226"/>
        <v>42037.986284722225</v>
      </c>
      <c r="T2896" s="13">
        <f t="shared" si="227"/>
        <v>42097.944618055553</v>
      </c>
      <c r="U2896">
        <f t="shared" si="228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9"/>
        <v>5.75</v>
      </c>
      <c r="Q2897" t="s">
        <v>8315</v>
      </c>
      <c r="R2897" t="s">
        <v>8316</v>
      </c>
      <c r="S2897" s="13">
        <f t="shared" si="226"/>
        <v>41811.555462962962</v>
      </c>
      <c r="T2897" s="13">
        <f t="shared" si="227"/>
        <v>41812.875</v>
      </c>
      <c r="U2897">
        <f t="shared" si="228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9"/>
        <v>52.08</v>
      </c>
      <c r="Q2898" t="s">
        <v>8315</v>
      </c>
      <c r="R2898" t="s">
        <v>8316</v>
      </c>
      <c r="S2898" s="13">
        <f t="shared" si="226"/>
        <v>42701.908807870372</v>
      </c>
      <c r="T2898" s="13">
        <f t="shared" si="227"/>
        <v>42716.25</v>
      </c>
      <c r="U2898">
        <f t="shared" si="228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9"/>
        <v>183.33</v>
      </c>
      <c r="Q2899" t="s">
        <v>8315</v>
      </c>
      <c r="R2899" t="s">
        <v>8316</v>
      </c>
      <c r="S2899" s="13">
        <f t="shared" si="226"/>
        <v>42258.646504629629</v>
      </c>
      <c r="T2899" s="13">
        <f t="shared" si="227"/>
        <v>42288.645196759258</v>
      </c>
      <c r="U2899">
        <f t="shared" si="228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9"/>
        <v>26.33</v>
      </c>
      <c r="Q2900" t="s">
        <v>8315</v>
      </c>
      <c r="R2900" t="s">
        <v>8316</v>
      </c>
      <c r="S2900" s="13">
        <f t="shared" si="226"/>
        <v>42278.664965277778</v>
      </c>
      <c r="T2900" s="13">
        <f t="shared" si="227"/>
        <v>42308.664965277778</v>
      </c>
      <c r="U2900">
        <f t="shared" si="228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>IFERROR(ROUND(E2901/L2901,2),0)</f>
        <v>0</v>
      </c>
      <c r="Q2901" t="s">
        <v>8315</v>
      </c>
      <c r="R2901" t="s">
        <v>8316</v>
      </c>
      <c r="S2901" s="13">
        <f t="shared" si="226"/>
        <v>42515.078217592592</v>
      </c>
      <c r="T2901" s="13">
        <f t="shared" si="227"/>
        <v>42575.078217592592</v>
      </c>
      <c r="U2901">
        <f t="shared" si="228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9"/>
        <v>486.43</v>
      </c>
      <c r="Q2902" t="s">
        <v>8315</v>
      </c>
      <c r="R2902" t="s">
        <v>8316</v>
      </c>
      <c r="S2902" s="13">
        <f t="shared" si="226"/>
        <v>41830.234166666669</v>
      </c>
      <c r="T2902" s="13">
        <f t="shared" si="227"/>
        <v>41860.234166666669</v>
      </c>
      <c r="U2902">
        <f t="shared" si="228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9"/>
        <v>3</v>
      </c>
      <c r="Q2903" t="s">
        <v>8315</v>
      </c>
      <c r="R2903" t="s">
        <v>8316</v>
      </c>
      <c r="S2903" s="13">
        <f t="shared" si="226"/>
        <v>41982.904386574075</v>
      </c>
      <c r="T2903" s="13">
        <f t="shared" si="227"/>
        <v>42042.904386574075</v>
      </c>
      <c r="U2903">
        <f t="shared" si="228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9"/>
        <v>25</v>
      </c>
      <c r="Q2904" t="s">
        <v>8315</v>
      </c>
      <c r="R2904" t="s">
        <v>8316</v>
      </c>
      <c r="S2904" s="13">
        <f t="shared" si="226"/>
        <v>42210.439768518518</v>
      </c>
      <c r="T2904" s="13">
        <f t="shared" si="227"/>
        <v>42240.439768518518</v>
      </c>
      <c r="U2904">
        <f t="shared" si="228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9"/>
        <v>9.75</v>
      </c>
      <c r="Q2905" t="s">
        <v>8315</v>
      </c>
      <c r="R2905" t="s">
        <v>8316</v>
      </c>
      <c r="S2905" s="13">
        <f t="shared" si="226"/>
        <v>42196.166874999995</v>
      </c>
      <c r="T2905" s="13">
        <f t="shared" si="227"/>
        <v>42256.166874999995</v>
      </c>
      <c r="U2905">
        <f t="shared" si="228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9"/>
        <v>18.75</v>
      </c>
      <c r="Q2906" t="s">
        <v>8315</v>
      </c>
      <c r="R2906" t="s">
        <v>8316</v>
      </c>
      <c r="S2906" s="13">
        <f t="shared" si="226"/>
        <v>41940.967951388891</v>
      </c>
      <c r="T2906" s="13">
        <f t="shared" si="227"/>
        <v>41952.5</v>
      </c>
      <c r="U2906">
        <f t="shared" si="228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9"/>
        <v>36.590000000000003</v>
      </c>
      <c r="Q2907" t="s">
        <v>8315</v>
      </c>
      <c r="R2907" t="s">
        <v>8316</v>
      </c>
      <c r="S2907" s="13">
        <f t="shared" si="226"/>
        <v>42606.056863425925</v>
      </c>
      <c r="T2907" s="13">
        <f t="shared" si="227"/>
        <v>42620.056863425925</v>
      </c>
      <c r="U2907">
        <f t="shared" si="228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9"/>
        <v>80.709999999999994</v>
      </c>
      <c r="Q2908" t="s">
        <v>8315</v>
      </c>
      <c r="R2908" t="s">
        <v>8316</v>
      </c>
      <c r="S2908" s="13">
        <f t="shared" si="226"/>
        <v>42199.648912037039</v>
      </c>
      <c r="T2908" s="13">
        <f t="shared" si="227"/>
        <v>42217.041666666672</v>
      </c>
      <c r="U2908">
        <f t="shared" si="228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9"/>
        <v>1</v>
      </c>
      <c r="Q2909" t="s">
        <v>8315</v>
      </c>
      <c r="R2909" t="s">
        <v>8316</v>
      </c>
      <c r="S2909" s="13">
        <f t="shared" si="226"/>
        <v>42444.877743055549</v>
      </c>
      <c r="T2909" s="13">
        <f t="shared" si="227"/>
        <v>42504.877743055549</v>
      </c>
      <c r="U2909">
        <f t="shared" si="228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9"/>
        <v>52.8</v>
      </c>
      <c r="Q2910" t="s">
        <v>8315</v>
      </c>
      <c r="R2910" t="s">
        <v>8316</v>
      </c>
      <c r="S2910" s="13">
        <f t="shared" si="226"/>
        <v>42499.731701388882</v>
      </c>
      <c r="T2910" s="13">
        <f t="shared" si="227"/>
        <v>42529.731701388882</v>
      </c>
      <c r="U2910">
        <f t="shared" si="228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9"/>
        <v>20</v>
      </c>
      <c r="Q2911" t="s">
        <v>8315</v>
      </c>
      <c r="R2911" t="s">
        <v>8316</v>
      </c>
      <c r="S2911" s="13">
        <f t="shared" si="226"/>
        <v>41929.266215277778</v>
      </c>
      <c r="T2911" s="13">
        <f t="shared" si="227"/>
        <v>41968.823611111111</v>
      </c>
      <c r="U2911">
        <f t="shared" si="228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9"/>
        <v>1</v>
      </c>
      <c r="Q2912" t="s">
        <v>8315</v>
      </c>
      <c r="R2912" t="s">
        <v>8316</v>
      </c>
      <c r="S2912" s="13">
        <f t="shared" si="226"/>
        <v>42107.841284722221</v>
      </c>
      <c r="T2912" s="13">
        <f t="shared" si="227"/>
        <v>42167.841284722221</v>
      </c>
      <c r="U2912">
        <f t="shared" si="228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9"/>
        <v>46.93</v>
      </c>
      <c r="Q2913" t="s">
        <v>8315</v>
      </c>
      <c r="R2913" t="s">
        <v>8316</v>
      </c>
      <c r="S2913" s="13">
        <f t="shared" si="226"/>
        <v>42142.768819444449</v>
      </c>
      <c r="T2913" s="13">
        <f t="shared" si="227"/>
        <v>42182.768819444449</v>
      </c>
      <c r="U2913">
        <f t="shared" si="228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9"/>
        <v>78.08</v>
      </c>
      <c r="Q2914" t="s">
        <v>8315</v>
      </c>
      <c r="R2914" t="s">
        <v>8316</v>
      </c>
      <c r="S2914" s="13">
        <f t="shared" si="226"/>
        <v>42354.131643518514</v>
      </c>
      <c r="T2914" s="13">
        <f t="shared" si="227"/>
        <v>42384.131643518514</v>
      </c>
      <c r="U2914">
        <f t="shared" si="228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9"/>
        <v>1</v>
      </c>
      <c r="Q2915" t="s">
        <v>8315</v>
      </c>
      <c r="R2915" t="s">
        <v>8316</v>
      </c>
      <c r="S2915" s="13">
        <f t="shared" si="226"/>
        <v>41828.922905092593</v>
      </c>
      <c r="T2915" s="13">
        <f t="shared" si="227"/>
        <v>41888.922905092593</v>
      </c>
      <c r="U2915">
        <f t="shared" si="228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9"/>
        <v>1</v>
      </c>
      <c r="Q2916" t="s">
        <v>8315</v>
      </c>
      <c r="R2916" t="s">
        <v>8316</v>
      </c>
      <c r="S2916" s="13">
        <f t="shared" si="226"/>
        <v>42017.907337962963</v>
      </c>
      <c r="T2916" s="13">
        <f t="shared" si="227"/>
        <v>42077.865671296298</v>
      </c>
      <c r="U2916">
        <f t="shared" si="228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9"/>
        <v>203.67</v>
      </c>
      <c r="Q2917" t="s">
        <v>8315</v>
      </c>
      <c r="R2917" t="s">
        <v>8316</v>
      </c>
      <c r="S2917" s="13">
        <f t="shared" si="226"/>
        <v>42415.398032407407</v>
      </c>
      <c r="T2917" s="13">
        <f t="shared" si="227"/>
        <v>42445.356365740736</v>
      </c>
      <c r="U2917">
        <f t="shared" si="228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9"/>
        <v>20.71</v>
      </c>
      <c r="Q2918" t="s">
        <v>8315</v>
      </c>
      <c r="R2918" t="s">
        <v>8316</v>
      </c>
      <c r="S2918" s="13">
        <f t="shared" si="226"/>
        <v>41755.476724537039</v>
      </c>
      <c r="T2918" s="13">
        <f t="shared" si="227"/>
        <v>41778.476724537039</v>
      </c>
      <c r="U2918">
        <f t="shared" si="228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9"/>
        <v>48.56</v>
      </c>
      <c r="Q2919" t="s">
        <v>8315</v>
      </c>
      <c r="R2919" t="s">
        <v>8316</v>
      </c>
      <c r="S2919" s="13">
        <f t="shared" si="226"/>
        <v>42245.234340277777</v>
      </c>
      <c r="T2919" s="13">
        <f t="shared" si="227"/>
        <v>42263.234340277777</v>
      </c>
      <c r="U2919">
        <f t="shared" si="228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9"/>
        <v>68.099999999999994</v>
      </c>
      <c r="Q2920" t="s">
        <v>8315</v>
      </c>
      <c r="R2920" t="s">
        <v>8316</v>
      </c>
      <c r="S2920" s="13">
        <f t="shared" si="226"/>
        <v>42278.629710648151</v>
      </c>
      <c r="T2920" s="13">
        <f t="shared" si="227"/>
        <v>42306.629710648151</v>
      </c>
      <c r="U2920">
        <f t="shared" si="228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9"/>
        <v>8.5</v>
      </c>
      <c r="Q2921" t="s">
        <v>8315</v>
      </c>
      <c r="R2921" t="s">
        <v>8316</v>
      </c>
      <c r="S2921" s="13">
        <f t="shared" si="226"/>
        <v>41826.61954861111</v>
      </c>
      <c r="T2921" s="13">
        <f t="shared" si="227"/>
        <v>41856.61954861111</v>
      </c>
      <c r="U2921">
        <f t="shared" si="228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9"/>
        <v>51.62</v>
      </c>
      <c r="Q2922" t="s">
        <v>8315</v>
      </c>
      <c r="R2922" t="s">
        <v>8316</v>
      </c>
      <c r="S2922" s="13">
        <f t="shared" si="226"/>
        <v>42058.792476851857</v>
      </c>
      <c r="T2922" s="13">
        <f t="shared" si="227"/>
        <v>42088.750810185185</v>
      </c>
      <c r="U2922">
        <f t="shared" si="228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9"/>
        <v>43</v>
      </c>
      <c r="Q2923" t="s">
        <v>8315</v>
      </c>
      <c r="R2923" t="s">
        <v>8357</v>
      </c>
      <c r="S2923" s="13">
        <f t="shared" si="226"/>
        <v>41877.886620370373</v>
      </c>
      <c r="T2923" s="13">
        <f t="shared" si="227"/>
        <v>41907.886620370373</v>
      </c>
      <c r="U2923">
        <f t="shared" si="228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9"/>
        <v>83.33</v>
      </c>
      <c r="Q2924" t="s">
        <v>8315</v>
      </c>
      <c r="R2924" t="s">
        <v>8357</v>
      </c>
      <c r="S2924" s="13">
        <f t="shared" si="226"/>
        <v>42097.874155092592</v>
      </c>
      <c r="T2924" s="13">
        <f t="shared" si="227"/>
        <v>42142.874155092592</v>
      </c>
      <c r="U2924">
        <f t="shared" si="228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9"/>
        <v>30</v>
      </c>
      <c r="Q2925" t="s">
        <v>8315</v>
      </c>
      <c r="R2925" t="s">
        <v>8357</v>
      </c>
      <c r="S2925" s="13">
        <f t="shared" si="226"/>
        <v>42013.15253472222</v>
      </c>
      <c r="T2925" s="13">
        <f t="shared" si="227"/>
        <v>42028.125</v>
      </c>
      <c r="U2925">
        <f t="shared" si="228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9"/>
        <v>175.51</v>
      </c>
      <c r="Q2926" t="s">
        <v>8315</v>
      </c>
      <c r="R2926" t="s">
        <v>8357</v>
      </c>
      <c r="S2926" s="13">
        <f t="shared" si="226"/>
        <v>42103.556828703702</v>
      </c>
      <c r="T2926" s="13">
        <f t="shared" si="227"/>
        <v>42133.165972222225</v>
      </c>
      <c r="U2926">
        <f t="shared" si="228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9"/>
        <v>231.66</v>
      </c>
      <c r="Q2927" t="s">
        <v>8315</v>
      </c>
      <c r="R2927" t="s">
        <v>8357</v>
      </c>
      <c r="S2927" s="13">
        <f t="shared" si="226"/>
        <v>41863.584120370368</v>
      </c>
      <c r="T2927" s="13">
        <f t="shared" si="227"/>
        <v>41893.584120370368</v>
      </c>
      <c r="U2927">
        <f t="shared" si="228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9"/>
        <v>75</v>
      </c>
      <c r="Q2928" t="s">
        <v>8315</v>
      </c>
      <c r="R2928" t="s">
        <v>8357</v>
      </c>
      <c r="S2928" s="13">
        <f t="shared" si="226"/>
        <v>42044.765960648147</v>
      </c>
      <c r="T2928" s="13">
        <f t="shared" si="227"/>
        <v>42058.765960648147</v>
      </c>
      <c r="U2928">
        <f t="shared" si="228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9"/>
        <v>112.14</v>
      </c>
      <c r="Q2929" t="s">
        <v>8315</v>
      </c>
      <c r="R2929" t="s">
        <v>8357</v>
      </c>
      <c r="S2929" s="13">
        <f t="shared" si="226"/>
        <v>41806.669317129628</v>
      </c>
      <c r="T2929" s="13">
        <f t="shared" si="227"/>
        <v>41835.208333333336</v>
      </c>
      <c r="U2929">
        <f t="shared" si="228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9"/>
        <v>41.67</v>
      </c>
      <c r="Q2930" t="s">
        <v>8315</v>
      </c>
      <c r="R2930" t="s">
        <v>8357</v>
      </c>
      <c r="S2930" s="13">
        <f t="shared" si="226"/>
        <v>42403.998217592598</v>
      </c>
      <c r="T2930" s="13">
        <f t="shared" si="227"/>
        <v>42433.998217592598</v>
      </c>
      <c r="U2930">
        <f t="shared" si="228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9"/>
        <v>255.17</v>
      </c>
      <c r="Q2931" t="s">
        <v>8315</v>
      </c>
      <c r="R2931" t="s">
        <v>8357</v>
      </c>
      <c r="S2931" s="13">
        <f t="shared" si="226"/>
        <v>41754.564328703702</v>
      </c>
      <c r="T2931" s="13">
        <f t="shared" si="227"/>
        <v>41784.564328703702</v>
      </c>
      <c r="U2931">
        <f t="shared" si="228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9"/>
        <v>162.77000000000001</v>
      </c>
      <c r="Q2932" t="s">
        <v>8315</v>
      </c>
      <c r="R2932" t="s">
        <v>8357</v>
      </c>
      <c r="S2932" s="13">
        <f t="shared" si="226"/>
        <v>42101.584074074075</v>
      </c>
      <c r="T2932" s="13">
        <f t="shared" si="227"/>
        <v>42131.584074074075</v>
      </c>
      <c r="U2932">
        <f t="shared" si="228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9"/>
        <v>88.33</v>
      </c>
      <c r="Q2933" t="s">
        <v>8315</v>
      </c>
      <c r="R2933" t="s">
        <v>8357</v>
      </c>
      <c r="S2933" s="13">
        <f t="shared" si="226"/>
        <v>41872.291238425925</v>
      </c>
      <c r="T2933" s="13">
        <f t="shared" si="227"/>
        <v>41897.255555555559</v>
      </c>
      <c r="U2933">
        <f t="shared" si="228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9"/>
        <v>85.74</v>
      </c>
      <c r="Q2934" t="s">
        <v>8315</v>
      </c>
      <c r="R2934" t="s">
        <v>8357</v>
      </c>
      <c r="S2934" s="13">
        <f t="shared" si="226"/>
        <v>42025.164780092593</v>
      </c>
      <c r="T2934" s="13">
        <f t="shared" si="227"/>
        <v>42056.458333333328</v>
      </c>
      <c r="U2934">
        <f t="shared" si="228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9"/>
        <v>47.57</v>
      </c>
      <c r="Q2935" t="s">
        <v>8315</v>
      </c>
      <c r="R2935" t="s">
        <v>8357</v>
      </c>
      <c r="S2935" s="13">
        <f t="shared" si="226"/>
        <v>42495.956631944442</v>
      </c>
      <c r="T2935" s="13">
        <f t="shared" si="227"/>
        <v>42525.956631944442</v>
      </c>
      <c r="U2935">
        <f t="shared" si="228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9"/>
        <v>72.97</v>
      </c>
      <c r="Q2936" t="s">
        <v>8315</v>
      </c>
      <c r="R2936" t="s">
        <v>8357</v>
      </c>
      <c r="S2936" s="13">
        <f t="shared" si="226"/>
        <v>41775.636157407411</v>
      </c>
      <c r="T2936" s="13">
        <f t="shared" si="227"/>
        <v>41805.636157407411</v>
      </c>
      <c r="U2936">
        <f t="shared" si="228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9"/>
        <v>90.54</v>
      </c>
      <c r="Q2937" t="s">
        <v>8315</v>
      </c>
      <c r="R2937" t="s">
        <v>8357</v>
      </c>
      <c r="S2937" s="13">
        <f t="shared" si="226"/>
        <v>42553.583425925928</v>
      </c>
      <c r="T2937" s="13">
        <f t="shared" si="227"/>
        <v>42611.708333333328</v>
      </c>
      <c r="U2937">
        <f t="shared" si="228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9"/>
        <v>37.65</v>
      </c>
      <c r="Q2938" t="s">
        <v>8315</v>
      </c>
      <c r="R2938" t="s">
        <v>8357</v>
      </c>
      <c r="S2938" s="13">
        <f t="shared" si="226"/>
        <v>41912.650729166664</v>
      </c>
      <c r="T2938" s="13">
        <f t="shared" si="227"/>
        <v>41925.207638888889</v>
      </c>
      <c r="U2938">
        <f t="shared" si="228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9"/>
        <v>36.36</v>
      </c>
      <c r="Q2939" t="s">
        <v>8315</v>
      </c>
      <c r="R2939" t="s">
        <v>8357</v>
      </c>
      <c r="S2939" s="13">
        <f t="shared" si="226"/>
        <v>41803.457326388889</v>
      </c>
      <c r="T2939" s="13">
        <f t="shared" si="227"/>
        <v>41833.457326388889</v>
      </c>
      <c r="U2939">
        <f t="shared" si="228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9"/>
        <v>126.72</v>
      </c>
      <c r="Q2940" t="s">
        <v>8315</v>
      </c>
      <c r="R2940" t="s">
        <v>8357</v>
      </c>
      <c r="S2940" s="13">
        <f t="shared" si="226"/>
        <v>42004.703865740739</v>
      </c>
      <c r="T2940" s="13">
        <f t="shared" si="227"/>
        <v>42034.703865740739</v>
      </c>
      <c r="U2940">
        <f t="shared" si="228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9"/>
        <v>329.2</v>
      </c>
      <c r="Q2941" t="s">
        <v>8315</v>
      </c>
      <c r="R2941" t="s">
        <v>8357</v>
      </c>
      <c r="S2941" s="13">
        <f t="shared" si="226"/>
        <v>41845.809166666666</v>
      </c>
      <c r="T2941" s="13">
        <f t="shared" si="227"/>
        <v>41879.041666666664</v>
      </c>
      <c r="U2941">
        <f t="shared" si="228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9"/>
        <v>81.239999999999995</v>
      </c>
      <c r="Q2942" t="s">
        <v>8315</v>
      </c>
      <c r="R2942" t="s">
        <v>8357</v>
      </c>
      <c r="S2942" s="13">
        <f t="shared" si="226"/>
        <v>41982.773356481484</v>
      </c>
      <c r="T2942" s="13">
        <f t="shared" si="227"/>
        <v>42022.773356481484</v>
      </c>
      <c r="U2942">
        <f t="shared" si="228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9"/>
        <v>1</v>
      </c>
      <c r="Q2943" t="s">
        <v>8315</v>
      </c>
      <c r="R2943" t="s">
        <v>8355</v>
      </c>
      <c r="S2943" s="13">
        <f t="shared" si="226"/>
        <v>42034.960127314815</v>
      </c>
      <c r="T2943" s="13">
        <f t="shared" si="227"/>
        <v>42064.960127314815</v>
      </c>
      <c r="U2943">
        <f t="shared" si="228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9"/>
        <v>202.23</v>
      </c>
      <c r="Q2944" t="s">
        <v>8315</v>
      </c>
      <c r="R2944" t="s">
        <v>8355</v>
      </c>
      <c r="S2944" s="13">
        <f t="shared" si="226"/>
        <v>42334.803923611107</v>
      </c>
      <c r="T2944" s="13">
        <f t="shared" si="227"/>
        <v>42354.845833333333</v>
      </c>
      <c r="U2944">
        <f t="shared" si="228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>IFERROR(ROUND(E2945/L2945,2),0)</f>
        <v>0</v>
      </c>
      <c r="Q2945" t="s">
        <v>8315</v>
      </c>
      <c r="R2945" t="s">
        <v>8355</v>
      </c>
      <c r="S2945" s="13">
        <f t="shared" si="226"/>
        <v>42077.129398148143</v>
      </c>
      <c r="T2945" s="13">
        <f t="shared" si="227"/>
        <v>42107.129398148143</v>
      </c>
      <c r="U2945">
        <f t="shared" si="228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si="229"/>
        <v>100</v>
      </c>
      <c r="Q2946" t="s">
        <v>8315</v>
      </c>
      <c r="R2946" t="s">
        <v>8355</v>
      </c>
      <c r="S2946" s="13">
        <f t="shared" si="226"/>
        <v>42132.9143287037</v>
      </c>
      <c r="T2946" s="13">
        <f t="shared" si="227"/>
        <v>42162.9143287037</v>
      </c>
      <c r="U2946">
        <f t="shared" si="228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>IFERROR(ROUND(E2947/L2947,2),0)</f>
        <v>0</v>
      </c>
      <c r="Q2947" t="s">
        <v>8315</v>
      </c>
      <c r="R2947" t="s">
        <v>8355</v>
      </c>
      <c r="S2947" s="13">
        <f t="shared" ref="S2947:S3010" si="231">(((J2947/60)/60)/24)+DATE(1970,1,1)</f>
        <v>42118.139583333337</v>
      </c>
      <c r="T2947" s="13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ref="P2948:P3010" si="234">IFERROR(ROUND(E2948/L2948,2),0)</f>
        <v>1</v>
      </c>
      <c r="Q2948" t="s">
        <v>8315</v>
      </c>
      <c r="R2948" t="s">
        <v>8355</v>
      </c>
      <c r="S2948" s="13">
        <f t="shared" si="231"/>
        <v>42567.531157407408</v>
      </c>
      <c r="T2948" s="13">
        <f t="shared" si="232"/>
        <v>42597.531157407408</v>
      </c>
      <c r="U2948">
        <f t="shared" si="233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4"/>
        <v>82.46</v>
      </c>
      <c r="Q2949" t="s">
        <v>8315</v>
      </c>
      <c r="R2949" t="s">
        <v>8355</v>
      </c>
      <c r="S2949" s="13">
        <f t="shared" si="231"/>
        <v>42649.562118055561</v>
      </c>
      <c r="T2949" s="13">
        <f t="shared" si="232"/>
        <v>42698.715972222228</v>
      </c>
      <c r="U2949">
        <f t="shared" si="233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4"/>
        <v>2.67</v>
      </c>
      <c r="Q2950" t="s">
        <v>8315</v>
      </c>
      <c r="R2950" t="s">
        <v>8355</v>
      </c>
      <c r="S2950" s="13">
        <f t="shared" si="231"/>
        <v>42097.649224537032</v>
      </c>
      <c r="T2950" s="13">
        <f t="shared" si="232"/>
        <v>42157.649224537032</v>
      </c>
      <c r="U2950">
        <f t="shared" si="233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4"/>
        <v>12.5</v>
      </c>
      <c r="Q2951" t="s">
        <v>8315</v>
      </c>
      <c r="R2951" t="s">
        <v>8355</v>
      </c>
      <c r="S2951" s="13">
        <f t="shared" si="231"/>
        <v>42297.823113425926</v>
      </c>
      <c r="T2951" s="13">
        <f t="shared" si="232"/>
        <v>42327.864780092597</v>
      </c>
      <c r="U2951">
        <f t="shared" si="233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>IFERROR(ROUND(E2952/L2952,2),0)</f>
        <v>0</v>
      </c>
      <c r="Q2952" t="s">
        <v>8315</v>
      </c>
      <c r="R2952" t="s">
        <v>8355</v>
      </c>
      <c r="S2952" s="13">
        <f t="shared" si="231"/>
        <v>42362.36518518519</v>
      </c>
      <c r="T2952" s="13">
        <f t="shared" si="232"/>
        <v>42392.36518518519</v>
      </c>
      <c r="U2952">
        <f t="shared" si="233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4"/>
        <v>18.899999999999999</v>
      </c>
      <c r="Q2953" t="s">
        <v>8315</v>
      </c>
      <c r="R2953" t="s">
        <v>8355</v>
      </c>
      <c r="S2953" s="13">
        <f t="shared" si="231"/>
        <v>41872.802928240737</v>
      </c>
      <c r="T2953" s="13">
        <f t="shared" si="232"/>
        <v>41917.802928240737</v>
      </c>
      <c r="U2953">
        <f t="shared" si="233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4"/>
        <v>200.63</v>
      </c>
      <c r="Q2954" t="s">
        <v>8315</v>
      </c>
      <c r="R2954" t="s">
        <v>8355</v>
      </c>
      <c r="S2954" s="13">
        <f t="shared" si="231"/>
        <v>42628.690266203703</v>
      </c>
      <c r="T2954" s="13">
        <f t="shared" si="232"/>
        <v>42660.166666666672</v>
      </c>
      <c r="U2954">
        <f t="shared" si="233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4"/>
        <v>201.67</v>
      </c>
      <c r="Q2955" t="s">
        <v>8315</v>
      </c>
      <c r="R2955" t="s">
        <v>8355</v>
      </c>
      <c r="S2955" s="13">
        <f t="shared" si="231"/>
        <v>42255.791909722218</v>
      </c>
      <c r="T2955" s="13">
        <f t="shared" si="232"/>
        <v>42285.791909722218</v>
      </c>
      <c r="U2955">
        <f t="shared" si="233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>IFERROR(ROUND(E2956/L2956,2),0)</f>
        <v>0</v>
      </c>
      <c r="Q2956" t="s">
        <v>8315</v>
      </c>
      <c r="R2956" t="s">
        <v>8355</v>
      </c>
      <c r="S2956" s="13">
        <f t="shared" si="231"/>
        <v>42790.583368055552</v>
      </c>
      <c r="T2956" s="13">
        <f t="shared" si="232"/>
        <v>42810.541701388895</v>
      </c>
      <c r="U2956">
        <f t="shared" si="233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4"/>
        <v>65</v>
      </c>
      <c r="Q2957" t="s">
        <v>8315</v>
      </c>
      <c r="R2957" t="s">
        <v>8355</v>
      </c>
      <c r="S2957" s="13">
        <f t="shared" si="231"/>
        <v>42141.741307870368</v>
      </c>
      <c r="T2957" s="13">
        <f t="shared" si="232"/>
        <v>42171.741307870368</v>
      </c>
      <c r="U2957">
        <f t="shared" si="233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4"/>
        <v>66.099999999999994</v>
      </c>
      <c r="Q2958" t="s">
        <v>8315</v>
      </c>
      <c r="R2958" t="s">
        <v>8355</v>
      </c>
      <c r="S2958" s="13">
        <f t="shared" si="231"/>
        <v>42464.958912037036</v>
      </c>
      <c r="T2958" s="13">
        <f t="shared" si="232"/>
        <v>42494.958912037036</v>
      </c>
      <c r="U2958">
        <f t="shared" si="233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4"/>
        <v>93.33</v>
      </c>
      <c r="Q2959" t="s">
        <v>8315</v>
      </c>
      <c r="R2959" t="s">
        <v>8355</v>
      </c>
      <c r="S2959" s="13">
        <f t="shared" si="231"/>
        <v>42031.011249999996</v>
      </c>
      <c r="T2959" s="13">
        <f t="shared" si="232"/>
        <v>42090.969583333332</v>
      </c>
      <c r="U2959">
        <f t="shared" si="233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4"/>
        <v>0</v>
      </c>
      <c r="Q2960" t="s">
        <v>8315</v>
      </c>
      <c r="R2960" t="s">
        <v>8355</v>
      </c>
      <c r="S2960" s="13">
        <f t="shared" si="231"/>
        <v>42438.779131944444</v>
      </c>
      <c r="T2960" s="13">
        <f t="shared" si="232"/>
        <v>42498.73746527778</v>
      </c>
      <c r="U2960">
        <f t="shared" si="233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4"/>
        <v>0</v>
      </c>
      <c r="Q2961" t="s">
        <v>8315</v>
      </c>
      <c r="R2961" t="s">
        <v>8355</v>
      </c>
      <c r="S2961" s="13">
        <f t="shared" si="231"/>
        <v>42498.008391203708</v>
      </c>
      <c r="T2961" s="13">
        <f t="shared" si="232"/>
        <v>42528.008391203708</v>
      </c>
      <c r="U2961">
        <f t="shared" si="233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4"/>
        <v>0</v>
      </c>
      <c r="Q2962" t="s">
        <v>8315</v>
      </c>
      <c r="R2962" t="s">
        <v>8355</v>
      </c>
      <c r="S2962" s="13">
        <f t="shared" si="231"/>
        <v>41863.757210648146</v>
      </c>
      <c r="T2962" s="13">
        <f t="shared" si="232"/>
        <v>41893.757210648146</v>
      </c>
      <c r="U2962">
        <f t="shared" si="233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4"/>
        <v>50.75</v>
      </c>
      <c r="Q2963" t="s">
        <v>8315</v>
      </c>
      <c r="R2963" t="s">
        <v>8316</v>
      </c>
      <c r="S2963" s="13">
        <f t="shared" si="231"/>
        <v>42061.212488425925</v>
      </c>
      <c r="T2963" s="13">
        <f t="shared" si="232"/>
        <v>42089.166666666672</v>
      </c>
      <c r="U2963">
        <f t="shared" si="233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4"/>
        <v>60.9</v>
      </c>
      <c r="Q2964" t="s">
        <v>8315</v>
      </c>
      <c r="R2964" t="s">
        <v>8316</v>
      </c>
      <c r="S2964" s="13">
        <f t="shared" si="231"/>
        <v>42036.24428240741</v>
      </c>
      <c r="T2964" s="13">
        <f t="shared" si="232"/>
        <v>42064.290972222225</v>
      </c>
      <c r="U2964">
        <f t="shared" si="233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4"/>
        <v>109.03</v>
      </c>
      <c r="Q2965" t="s">
        <v>8315</v>
      </c>
      <c r="R2965" t="s">
        <v>8316</v>
      </c>
      <c r="S2965" s="13">
        <f t="shared" si="231"/>
        <v>42157.470185185186</v>
      </c>
      <c r="T2965" s="13">
        <f t="shared" si="232"/>
        <v>42187.470185185186</v>
      </c>
      <c r="U2965">
        <f t="shared" si="233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4"/>
        <v>25.69</v>
      </c>
      <c r="Q2966" t="s">
        <v>8315</v>
      </c>
      <c r="R2966" t="s">
        <v>8316</v>
      </c>
      <c r="S2966" s="13">
        <f t="shared" si="231"/>
        <v>41827.909942129627</v>
      </c>
      <c r="T2966" s="13">
        <f t="shared" si="232"/>
        <v>41857.897222222222</v>
      </c>
      <c r="U2966">
        <f t="shared" si="233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4"/>
        <v>41.92</v>
      </c>
      <c r="Q2967" t="s">
        <v>8315</v>
      </c>
      <c r="R2967" t="s">
        <v>8316</v>
      </c>
      <c r="S2967" s="13">
        <f t="shared" si="231"/>
        <v>42162.729548611111</v>
      </c>
      <c r="T2967" s="13">
        <f t="shared" si="232"/>
        <v>42192.729548611111</v>
      </c>
      <c r="U2967">
        <f t="shared" si="233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4"/>
        <v>88.77</v>
      </c>
      <c r="Q2968" t="s">
        <v>8315</v>
      </c>
      <c r="R2968" t="s">
        <v>8316</v>
      </c>
      <c r="S2968" s="13">
        <f t="shared" si="231"/>
        <v>42233.738564814819</v>
      </c>
      <c r="T2968" s="13">
        <f t="shared" si="232"/>
        <v>42263.738564814819</v>
      </c>
      <c r="U2968">
        <f t="shared" si="233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4"/>
        <v>80.23</v>
      </c>
      <c r="Q2969" t="s">
        <v>8315</v>
      </c>
      <c r="R2969" t="s">
        <v>8316</v>
      </c>
      <c r="S2969" s="13">
        <f t="shared" si="231"/>
        <v>42042.197824074072</v>
      </c>
      <c r="T2969" s="13">
        <f t="shared" si="232"/>
        <v>42072.156157407408</v>
      </c>
      <c r="U2969">
        <f t="shared" si="233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4"/>
        <v>78.94</v>
      </c>
      <c r="Q2970" t="s">
        <v>8315</v>
      </c>
      <c r="R2970" t="s">
        <v>8316</v>
      </c>
      <c r="S2970" s="13">
        <f t="shared" si="231"/>
        <v>42585.523842592593</v>
      </c>
      <c r="T2970" s="13">
        <f t="shared" si="232"/>
        <v>42599.165972222225</v>
      </c>
      <c r="U2970">
        <f t="shared" si="233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4"/>
        <v>95.59</v>
      </c>
      <c r="Q2971" t="s">
        <v>8315</v>
      </c>
      <c r="R2971" t="s">
        <v>8316</v>
      </c>
      <c r="S2971" s="13">
        <f t="shared" si="231"/>
        <v>42097.786493055552</v>
      </c>
      <c r="T2971" s="13">
        <f t="shared" si="232"/>
        <v>42127.952083333337</v>
      </c>
      <c r="U2971">
        <f t="shared" si="233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4"/>
        <v>69.89</v>
      </c>
      <c r="Q2972" t="s">
        <v>8315</v>
      </c>
      <c r="R2972" t="s">
        <v>8316</v>
      </c>
      <c r="S2972" s="13">
        <f t="shared" si="231"/>
        <v>41808.669571759259</v>
      </c>
      <c r="T2972" s="13">
        <f t="shared" si="232"/>
        <v>41838.669571759259</v>
      </c>
      <c r="U2972">
        <f t="shared" si="233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4"/>
        <v>74.53</v>
      </c>
      <c r="Q2973" t="s">
        <v>8315</v>
      </c>
      <c r="R2973" t="s">
        <v>8316</v>
      </c>
      <c r="S2973" s="13">
        <f t="shared" si="231"/>
        <v>41852.658310185187</v>
      </c>
      <c r="T2973" s="13">
        <f t="shared" si="232"/>
        <v>41882.658310185187</v>
      </c>
      <c r="U2973">
        <f t="shared" si="233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4"/>
        <v>123.94</v>
      </c>
      <c r="Q2974" t="s">
        <v>8315</v>
      </c>
      <c r="R2974" t="s">
        <v>8316</v>
      </c>
      <c r="S2974" s="13">
        <f t="shared" si="231"/>
        <v>42694.110185185185</v>
      </c>
      <c r="T2974" s="13">
        <f t="shared" si="232"/>
        <v>42709.041666666672</v>
      </c>
      <c r="U2974">
        <f t="shared" si="233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4"/>
        <v>264.85000000000002</v>
      </c>
      <c r="Q2975" t="s">
        <v>8315</v>
      </c>
      <c r="R2975" t="s">
        <v>8316</v>
      </c>
      <c r="S2975" s="13">
        <f t="shared" si="231"/>
        <v>42341.818379629629</v>
      </c>
      <c r="T2975" s="13">
        <f t="shared" si="232"/>
        <v>42370.166666666672</v>
      </c>
      <c r="U2975">
        <f t="shared" si="233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4"/>
        <v>58.62</v>
      </c>
      <c r="Q2976" t="s">
        <v>8315</v>
      </c>
      <c r="R2976" t="s">
        <v>8316</v>
      </c>
      <c r="S2976" s="13">
        <f t="shared" si="231"/>
        <v>41880.061006944445</v>
      </c>
      <c r="T2976" s="13">
        <f t="shared" si="232"/>
        <v>41908.065972222219</v>
      </c>
      <c r="U2976">
        <f t="shared" si="233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4"/>
        <v>70.88</v>
      </c>
      <c r="Q2977" t="s">
        <v>8315</v>
      </c>
      <c r="R2977" t="s">
        <v>8316</v>
      </c>
      <c r="S2977" s="13">
        <f t="shared" si="231"/>
        <v>41941.683865740742</v>
      </c>
      <c r="T2977" s="13">
        <f t="shared" si="232"/>
        <v>41970.125</v>
      </c>
      <c r="U2977">
        <f t="shared" si="233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4"/>
        <v>8.57</v>
      </c>
      <c r="Q2978" t="s">
        <v>8315</v>
      </c>
      <c r="R2978" t="s">
        <v>8316</v>
      </c>
      <c r="S2978" s="13">
        <f t="shared" si="231"/>
        <v>42425.730671296296</v>
      </c>
      <c r="T2978" s="13">
        <f t="shared" si="232"/>
        <v>42442.5</v>
      </c>
      <c r="U2978">
        <f t="shared" si="233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4"/>
        <v>113.57</v>
      </c>
      <c r="Q2979" t="s">
        <v>8315</v>
      </c>
      <c r="R2979" t="s">
        <v>8316</v>
      </c>
      <c r="S2979" s="13">
        <f t="shared" si="231"/>
        <v>42026.88118055556</v>
      </c>
      <c r="T2979" s="13">
        <f t="shared" si="232"/>
        <v>42086.093055555553</v>
      </c>
      <c r="U2979">
        <f t="shared" si="233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4"/>
        <v>60.69</v>
      </c>
      <c r="Q2980" t="s">
        <v>8315</v>
      </c>
      <c r="R2980" t="s">
        <v>8316</v>
      </c>
      <c r="S2980" s="13">
        <f t="shared" si="231"/>
        <v>41922.640590277777</v>
      </c>
      <c r="T2980" s="13">
        <f t="shared" si="232"/>
        <v>41932.249305555553</v>
      </c>
      <c r="U2980">
        <f t="shared" si="233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4"/>
        <v>110.22</v>
      </c>
      <c r="Q2981" t="s">
        <v>8315</v>
      </c>
      <c r="R2981" t="s">
        <v>8316</v>
      </c>
      <c r="S2981" s="13">
        <f t="shared" si="231"/>
        <v>41993.824340277773</v>
      </c>
      <c r="T2981" s="13">
        <f t="shared" si="232"/>
        <v>42010.25</v>
      </c>
      <c r="U2981">
        <f t="shared" si="233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4"/>
        <v>136.46</v>
      </c>
      <c r="Q2982" t="s">
        <v>8315</v>
      </c>
      <c r="R2982" t="s">
        <v>8316</v>
      </c>
      <c r="S2982" s="13">
        <f t="shared" si="231"/>
        <v>42219.915856481486</v>
      </c>
      <c r="T2982" s="13">
        <f t="shared" si="232"/>
        <v>42240.083333333328</v>
      </c>
      <c r="U2982">
        <f t="shared" si="233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4"/>
        <v>53.16</v>
      </c>
      <c r="Q2983" t="s">
        <v>8315</v>
      </c>
      <c r="R2983" t="s">
        <v>8355</v>
      </c>
      <c r="S2983" s="13">
        <f t="shared" si="231"/>
        <v>42225.559675925921</v>
      </c>
      <c r="T2983" s="13">
        <f t="shared" si="232"/>
        <v>42270.559675925921</v>
      </c>
      <c r="U2983">
        <f t="shared" si="233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4"/>
        <v>86.49</v>
      </c>
      <c r="Q2984" t="s">
        <v>8315</v>
      </c>
      <c r="R2984" t="s">
        <v>8355</v>
      </c>
      <c r="S2984" s="13">
        <f t="shared" si="231"/>
        <v>42381.686840277776</v>
      </c>
      <c r="T2984" s="13">
        <f t="shared" si="232"/>
        <v>42411.686840277776</v>
      </c>
      <c r="U2984">
        <f t="shared" si="233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4"/>
        <v>155.24</v>
      </c>
      <c r="Q2985" t="s">
        <v>8315</v>
      </c>
      <c r="R2985" t="s">
        <v>8355</v>
      </c>
      <c r="S2985" s="13">
        <f t="shared" si="231"/>
        <v>41894.632361111115</v>
      </c>
      <c r="T2985" s="13">
        <f t="shared" si="232"/>
        <v>41954.674027777779</v>
      </c>
      <c r="U2985">
        <f t="shared" si="233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4"/>
        <v>115.08</v>
      </c>
      <c r="Q2986" t="s">
        <v>8315</v>
      </c>
      <c r="R2986" t="s">
        <v>8355</v>
      </c>
      <c r="S2986" s="13">
        <f t="shared" si="231"/>
        <v>42576.278715277775</v>
      </c>
      <c r="T2986" s="13">
        <f t="shared" si="232"/>
        <v>42606.278715277775</v>
      </c>
      <c r="U2986">
        <f t="shared" si="233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4"/>
        <v>109.59</v>
      </c>
      <c r="Q2987" t="s">
        <v>8315</v>
      </c>
      <c r="R2987" t="s">
        <v>8355</v>
      </c>
      <c r="S2987" s="13">
        <f t="shared" si="231"/>
        <v>42654.973703703698</v>
      </c>
      <c r="T2987" s="13">
        <f t="shared" si="232"/>
        <v>42674.166666666672</v>
      </c>
      <c r="U2987">
        <f t="shared" si="233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4"/>
        <v>45.21</v>
      </c>
      <c r="Q2988" t="s">
        <v>8315</v>
      </c>
      <c r="R2988" t="s">
        <v>8355</v>
      </c>
      <c r="S2988" s="13">
        <f t="shared" si="231"/>
        <v>42431.500069444446</v>
      </c>
      <c r="T2988" s="13">
        <f t="shared" si="232"/>
        <v>42491.458402777775</v>
      </c>
      <c r="U2988">
        <f t="shared" si="233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4"/>
        <v>104.15</v>
      </c>
      <c r="Q2989" t="s">
        <v>8315</v>
      </c>
      <c r="R2989" t="s">
        <v>8355</v>
      </c>
      <c r="S2989" s="13">
        <f t="shared" si="231"/>
        <v>42627.307303240741</v>
      </c>
      <c r="T2989" s="13">
        <f t="shared" si="232"/>
        <v>42656</v>
      </c>
      <c r="U2989">
        <f t="shared" si="233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4"/>
        <v>35.71</v>
      </c>
      <c r="Q2990" t="s">
        <v>8315</v>
      </c>
      <c r="R2990" t="s">
        <v>8355</v>
      </c>
      <c r="S2990" s="13">
        <f t="shared" si="231"/>
        <v>42511.362048611118</v>
      </c>
      <c r="T2990" s="13">
        <f t="shared" si="232"/>
        <v>42541.362048611118</v>
      </c>
      <c r="U2990">
        <f t="shared" si="233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4"/>
        <v>97</v>
      </c>
      <c r="Q2991" t="s">
        <v>8315</v>
      </c>
      <c r="R2991" t="s">
        <v>8355</v>
      </c>
      <c r="S2991" s="13">
        <f t="shared" si="231"/>
        <v>42337.02039351852</v>
      </c>
      <c r="T2991" s="13">
        <f t="shared" si="232"/>
        <v>42359.207638888889</v>
      </c>
      <c r="U2991">
        <f t="shared" si="233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4"/>
        <v>370.37</v>
      </c>
      <c r="Q2992" t="s">
        <v>8315</v>
      </c>
      <c r="R2992" t="s">
        <v>8355</v>
      </c>
      <c r="S2992" s="13">
        <f t="shared" si="231"/>
        <v>42341.57430555555</v>
      </c>
      <c r="T2992" s="13">
        <f t="shared" si="232"/>
        <v>42376.57430555555</v>
      </c>
      <c r="U2992">
        <f t="shared" si="233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4"/>
        <v>94.41</v>
      </c>
      <c r="Q2993" t="s">
        <v>8315</v>
      </c>
      <c r="R2993" t="s">
        <v>8355</v>
      </c>
      <c r="S2993" s="13">
        <f t="shared" si="231"/>
        <v>42740.837152777778</v>
      </c>
      <c r="T2993" s="13">
        <f t="shared" si="232"/>
        <v>42762.837152777778</v>
      </c>
      <c r="U2993">
        <f t="shared" si="233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4"/>
        <v>48.98</v>
      </c>
      <c r="Q2994" t="s">
        <v>8315</v>
      </c>
      <c r="R2994" t="s">
        <v>8355</v>
      </c>
      <c r="S2994" s="13">
        <f t="shared" si="231"/>
        <v>42622.767476851848</v>
      </c>
      <c r="T2994" s="13">
        <f t="shared" si="232"/>
        <v>42652.767476851848</v>
      </c>
      <c r="U2994">
        <f t="shared" si="233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4"/>
        <v>45.59</v>
      </c>
      <c r="Q2995" t="s">
        <v>8315</v>
      </c>
      <c r="R2995" t="s">
        <v>8355</v>
      </c>
      <c r="S2995" s="13">
        <f t="shared" si="231"/>
        <v>42390.838738425926</v>
      </c>
      <c r="T2995" s="13">
        <f t="shared" si="232"/>
        <v>42420.838738425926</v>
      </c>
      <c r="U2995">
        <f t="shared" si="233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4"/>
        <v>23.28</v>
      </c>
      <c r="Q2996" t="s">
        <v>8315</v>
      </c>
      <c r="R2996" t="s">
        <v>8355</v>
      </c>
      <c r="S2996" s="13">
        <f t="shared" si="231"/>
        <v>41885.478842592594</v>
      </c>
      <c r="T2996" s="13">
        <f t="shared" si="232"/>
        <v>41915.478842592594</v>
      </c>
      <c r="U2996">
        <f t="shared" si="233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4"/>
        <v>63.23</v>
      </c>
      <c r="Q2997" t="s">
        <v>8315</v>
      </c>
      <c r="R2997" t="s">
        <v>8355</v>
      </c>
      <c r="S2997" s="13">
        <f t="shared" si="231"/>
        <v>42724.665173611109</v>
      </c>
      <c r="T2997" s="13">
        <f t="shared" si="232"/>
        <v>42754.665173611109</v>
      </c>
      <c r="U2997">
        <f t="shared" si="233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4"/>
        <v>153.52000000000001</v>
      </c>
      <c r="Q2998" t="s">
        <v>8315</v>
      </c>
      <c r="R2998" t="s">
        <v>8355</v>
      </c>
      <c r="S2998" s="13">
        <f t="shared" si="231"/>
        <v>42090.912500000006</v>
      </c>
      <c r="T2998" s="13">
        <f t="shared" si="232"/>
        <v>42150.912500000006</v>
      </c>
      <c r="U2998">
        <f t="shared" si="233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4"/>
        <v>90.2</v>
      </c>
      <c r="Q2999" t="s">
        <v>8315</v>
      </c>
      <c r="R2999" t="s">
        <v>8355</v>
      </c>
      <c r="S2999" s="13">
        <f t="shared" si="231"/>
        <v>42775.733715277776</v>
      </c>
      <c r="T2999" s="13">
        <f t="shared" si="232"/>
        <v>42793.207638888889</v>
      </c>
      <c r="U2999">
        <f t="shared" si="233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4"/>
        <v>118.97</v>
      </c>
      <c r="Q3000" t="s">
        <v>8315</v>
      </c>
      <c r="R3000" t="s">
        <v>8355</v>
      </c>
      <c r="S3000" s="13">
        <f t="shared" si="231"/>
        <v>41778.193622685183</v>
      </c>
      <c r="T3000" s="13">
        <f t="shared" si="232"/>
        <v>41806.184027777781</v>
      </c>
      <c r="U3000">
        <f t="shared" si="233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4"/>
        <v>80.25</v>
      </c>
      <c r="Q3001" t="s">
        <v>8315</v>
      </c>
      <c r="R3001" t="s">
        <v>8355</v>
      </c>
      <c r="S3001" s="13">
        <f t="shared" si="231"/>
        <v>42780.740277777775</v>
      </c>
      <c r="T3001" s="13">
        <f t="shared" si="232"/>
        <v>42795.083333333328</v>
      </c>
      <c r="U3001">
        <f t="shared" si="233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4"/>
        <v>62.5</v>
      </c>
      <c r="Q3002" t="s">
        <v>8315</v>
      </c>
      <c r="R3002" t="s">
        <v>8355</v>
      </c>
      <c r="S3002" s="13">
        <f t="shared" si="231"/>
        <v>42752.827199074076</v>
      </c>
      <c r="T3002" s="13">
        <f t="shared" si="232"/>
        <v>42766.75</v>
      </c>
      <c r="U3002">
        <f t="shared" si="233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4"/>
        <v>131.38</v>
      </c>
      <c r="Q3003" t="s">
        <v>8315</v>
      </c>
      <c r="R3003" t="s">
        <v>8355</v>
      </c>
      <c r="S3003" s="13">
        <f t="shared" si="231"/>
        <v>42534.895625000005</v>
      </c>
      <c r="T3003" s="13">
        <f t="shared" si="232"/>
        <v>42564.895625000005</v>
      </c>
      <c r="U3003">
        <f t="shared" si="233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4"/>
        <v>73.03</v>
      </c>
      <c r="Q3004" t="s">
        <v>8315</v>
      </c>
      <c r="R3004" t="s">
        <v>8355</v>
      </c>
      <c r="S3004" s="13">
        <f t="shared" si="231"/>
        <v>41239.83625</v>
      </c>
      <c r="T3004" s="13">
        <f t="shared" si="232"/>
        <v>41269.83625</v>
      </c>
      <c r="U3004">
        <f t="shared" si="233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4"/>
        <v>178.53</v>
      </c>
      <c r="Q3005" t="s">
        <v>8315</v>
      </c>
      <c r="R3005" t="s">
        <v>8355</v>
      </c>
      <c r="S3005" s="13">
        <f t="shared" si="231"/>
        <v>42398.849259259259</v>
      </c>
      <c r="T3005" s="13">
        <f t="shared" si="232"/>
        <v>42430.249305555553</v>
      </c>
      <c r="U3005">
        <f t="shared" si="233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4"/>
        <v>162.91</v>
      </c>
      <c r="Q3006" t="s">
        <v>8315</v>
      </c>
      <c r="R3006" t="s">
        <v>8355</v>
      </c>
      <c r="S3006" s="13">
        <f t="shared" si="231"/>
        <v>41928.881064814814</v>
      </c>
      <c r="T3006" s="13">
        <f t="shared" si="232"/>
        <v>41958.922731481478</v>
      </c>
      <c r="U3006">
        <f t="shared" si="233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4"/>
        <v>108.24</v>
      </c>
      <c r="Q3007" t="s">
        <v>8315</v>
      </c>
      <c r="R3007" t="s">
        <v>8355</v>
      </c>
      <c r="S3007" s="13">
        <f t="shared" si="231"/>
        <v>41888.674826388888</v>
      </c>
      <c r="T3007" s="13">
        <f t="shared" si="232"/>
        <v>41918.674826388888</v>
      </c>
      <c r="U3007">
        <f t="shared" si="233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4"/>
        <v>88.87</v>
      </c>
      <c r="Q3008" t="s">
        <v>8315</v>
      </c>
      <c r="R3008" t="s">
        <v>8355</v>
      </c>
      <c r="S3008" s="13">
        <f t="shared" si="231"/>
        <v>41957.756840277783</v>
      </c>
      <c r="T3008" s="13">
        <f t="shared" si="232"/>
        <v>41987.756840277783</v>
      </c>
      <c r="U3008">
        <f t="shared" si="233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4"/>
        <v>54</v>
      </c>
      <c r="Q3009" t="s">
        <v>8315</v>
      </c>
      <c r="R3009" t="s">
        <v>8355</v>
      </c>
      <c r="S3009" s="13">
        <f t="shared" si="231"/>
        <v>42098.216238425928</v>
      </c>
      <c r="T3009" s="13">
        <f t="shared" si="232"/>
        <v>42119.216238425928</v>
      </c>
      <c r="U3009">
        <f t="shared" si="233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si="234"/>
        <v>116.73</v>
      </c>
      <c r="Q3010" t="s">
        <v>8315</v>
      </c>
      <c r="R3010" t="s">
        <v>8355</v>
      </c>
      <c r="S3010" s="13">
        <f t="shared" si="231"/>
        <v>42360.212025462963</v>
      </c>
      <c r="T3010" s="13">
        <f t="shared" si="232"/>
        <v>42390.212025462963</v>
      </c>
      <c r="U3010">
        <f t="shared" si="233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>IFERROR(ROUND(E3056/L3056,2),0)</f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>IFERROR(ROUND(E3063/L3063,2),0)</f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>IFERROR(ROUND(E3084/L3084,2),0)</f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>IFERROR(ROUND(E3116/L3116,2),0)</f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>IFERROR(ROUND(E3127/L3127,2),0)</f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>IFERROR(ROUND(E3129/L3129,2),0)</f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>IFERROR(ROUND(E3140/L3140,2),0)</f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>IFERROR(ROUND(E3145/L3145,2),0)</f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>IFERROR(ROUND(E3147/L3147,2),0)</f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>IFERROR(ROUND(E3192/L3192,2),0)</f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>IFERROR(ROUND(E3196/L3196,2),0)</f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>IFERROR(ROUND(E3206/L3206,2),0)</f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>IFERROR(ROUND(E3208/L3208,2),0)</f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>IFERROR(ROUND(E3630/L3630,2),0)</f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>IFERROR(ROUND(E3638/L3638,2),0)</f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>IFERROR(ROUND(E3643/L3643,2),0)</f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>IFERROR(ROUND(E3645/L3645,2),0)</f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>IFERROR(ROUND(E3735/L3735,2),0)</f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>IFERROR(ROUND(E3743/L3743,2),0)</f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>IFERROR(ROUND(E3804/L3804,2),0)</f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>IFERROR(ROUND(E3806/L3806,2),0)</f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>IFERROR(ROUND(E3865/L3865,2),0)</f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>IFERROR(ROUND(E3881/L3881,2),0)</f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>IFERROR(ROUND(E3894/L3894,2),0)</f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>IFERROR(ROUND(E3905/L3905,2),0)</f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>IFERROR(ROUND(E3918/L3918,2),0)</f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>IFERROR(ROUND(E3923/L3923,2),0)</f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>IFERROR(ROUND(E3938/L3938,2),0)</f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>IFERROR(ROUND(E3944/L3944,2),0)</f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>IFERROR(ROUND(E3946/L3946,2),0)</f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>IFERROR(ROUND(E3950/L3950,2),0)</f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>IFERROR(ROUND(E3958/L3958,2),0)</f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>IFERROR(ROUND(E3965/L3965,2),0)</f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>IFERROR(ROUND(E3977/L3977,2),0)</f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>IFERROR(ROUND(E3991/L3991,2),0)</f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>IFERROR(ROUND(E3999/L3999,2),0)</f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>IFERROR(ROUND(E4014/L4014,2),0)</f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>IFERROR(ROUND(E4016/L4016,2),0)</f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>IFERROR(ROUND(E4025/L4025,2),0)</f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>IFERROR(ROUND(E4028/L4028,2),0)</f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>IFERROR(ROUND(E4031/L4031,2),0)</f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>IFERROR(ROUND(E4033/L4033,2),0)</f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>IFERROR(ROUND(E4045/L4045,2),0)</f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>IFERROR(ROUND(E4053/L4053,2),0)</f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>IFERROR(ROUND(E4056/L4056,2),0)</f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>IFERROR(ROUND(E4063/L4063,2),0)</f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>IFERROR(ROUND(E4073/L4073,2),0)</f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>IFERROR(ROUND(E4078/L4078,2),0)</f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>IFERROR(ROUND(E4080/L4080,2),0)</f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>IFERROR(ROUND(E4082/L4082,2),0)</f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>IFERROR(ROUND(E4089/L4089,2),0)</f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00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ref="P4101:P4115" si="325">IFERROR(ROUND(E4101/L4101,2),0)</f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5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5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5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5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5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5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5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5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5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>IFERROR(ROUND(E4111/L4111,2),0)</f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5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5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5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5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2" operator="containsText" text="fail">
      <formula>NOT(ISERROR(SEARCH("fail",F1)))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 Category statistic</vt:lpstr>
      <vt:lpstr>Subcategory statistic</vt:lpstr>
      <vt:lpstr>Outcome based on launched date</vt:lpstr>
      <vt:lpstr>Edinburgh Research</vt:lpstr>
      <vt:lpstr>Discriptive Statistics</vt:lpstr>
      <vt:lpstr>Theater Outcome bylaunched date</vt:lpstr>
      <vt:lpstr>Outcomes based on goal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2021-12-19T03:27:40Z</dcterms:modified>
</cp:coreProperties>
</file>