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ePrices" sheetId="1" r:id="rId3"/>
    <sheet state="visible" name="IngotPrices" sheetId="2" r:id="rId4"/>
    <sheet state="hidden" name="Ingot Prices Math" sheetId="3" r:id="rId5"/>
    <sheet state="hidden" name="Components" sheetId="4" r:id="rId6"/>
    <sheet state="visible" name="ComponentPrices" sheetId="5" r:id="rId7"/>
    <sheet state="visible" name="EconomyData" sheetId="6" r:id="rId8"/>
    <sheet state="visible" name="CREDITS" sheetId="7" r:id="rId9"/>
  </sheets>
  <definedNames/>
  <calcPr/>
</workbook>
</file>

<file path=xl/sharedStrings.xml><?xml version="1.0" encoding="utf-8"?>
<sst xmlns="http://schemas.openxmlformats.org/spreadsheetml/2006/main" count="232" uniqueCount="138">
  <si>
    <t>Ingot Name</t>
  </si>
  <si>
    <t>Rarity</t>
  </si>
  <si>
    <t>Deep</t>
  </si>
  <si>
    <t>Buy</t>
  </si>
  <si>
    <t>Distance From Store</t>
  </si>
  <si>
    <t>Demand</t>
  </si>
  <si>
    <t>Sell</t>
  </si>
  <si>
    <t>Time %</t>
  </si>
  <si>
    <t>Cobalt Buy</t>
  </si>
  <si>
    <t>Cobalt Sell</t>
  </si>
  <si>
    <t>Volume %</t>
  </si>
  <si>
    <t>Gold Buy</t>
  </si>
  <si>
    <t>Efficiency %</t>
  </si>
  <si>
    <t>Gold Sell</t>
  </si>
  <si>
    <t>Gravel Buy</t>
  </si>
  <si>
    <t>Gravel Sell</t>
  </si>
  <si>
    <t>Iron Buy</t>
  </si>
  <si>
    <t>Iron Sell</t>
  </si>
  <si>
    <t>Mag Buy</t>
  </si>
  <si>
    <t>Mag Sell</t>
  </si>
  <si>
    <t>Ni Buy</t>
  </si>
  <si>
    <t>Ni Sell</t>
  </si>
  <si>
    <t>Pl Buy</t>
  </si>
  <si>
    <t>Pl sell</t>
  </si>
  <si>
    <t>Silicon Buy</t>
  </si>
  <si>
    <t>Silicon Sell</t>
  </si>
  <si>
    <t>Silver Buy</t>
  </si>
  <si>
    <t>Silver Sell</t>
  </si>
  <si>
    <t>Uranium Buy</t>
  </si>
  <si>
    <t>Uranium Sell</t>
  </si>
  <si>
    <t>Cobalt Ingot</t>
  </si>
  <si>
    <t>Price On Full Person Ore Load</t>
  </si>
  <si>
    <t>Price On Large Ship Small Cargo Ore Load</t>
  </si>
  <si>
    <t>Mass</t>
  </si>
  <si>
    <t>Volume</t>
  </si>
  <si>
    <t>Cobalt Ore</t>
  </si>
  <si>
    <t>Quality</t>
  </si>
  <si>
    <t>Cargo Run Profit</t>
  </si>
  <si>
    <t>Ore Buy</t>
  </si>
  <si>
    <t>Ore Sell</t>
  </si>
  <si>
    <t>Time</t>
  </si>
  <si>
    <t>Efficiency</t>
  </si>
  <si>
    <t>Full Large Ship Small Cargo</t>
  </si>
  <si>
    <t>% Profit Made</t>
  </si>
  <si>
    <t>Gold Ore</t>
  </si>
  <si>
    <t>Stone</t>
  </si>
  <si>
    <t>Iron Ore</t>
  </si>
  <si>
    <t>Magnesium Ore</t>
  </si>
  <si>
    <t>Nickel Ore</t>
  </si>
  <si>
    <t>Platinum Ore</t>
  </si>
  <si>
    <t>Silicon Ore</t>
  </si>
  <si>
    <t>Gold Ingot</t>
  </si>
  <si>
    <t>Silver Ore</t>
  </si>
  <si>
    <t>Uranium Ore</t>
  </si>
  <si>
    <t>Ice</t>
  </si>
  <si>
    <t>Scrap</t>
  </si>
  <si>
    <t>Gravel</t>
  </si>
  <si>
    <t>Percent Cost</t>
  </si>
  <si>
    <t>Iron Ingot</t>
  </si>
  <si>
    <t>Magnesium Powder</t>
  </si>
  <si>
    <t>Nickel Ingot</t>
  </si>
  <si>
    <t>Platinum Ingot</t>
  </si>
  <si>
    <t>Component Name</t>
  </si>
  <si>
    <t>Cobalt</t>
  </si>
  <si>
    <t>Gold</t>
  </si>
  <si>
    <t>Iron</t>
  </si>
  <si>
    <t>Magnesium</t>
  </si>
  <si>
    <t>Nickel</t>
  </si>
  <si>
    <t>Platinum</t>
  </si>
  <si>
    <t>Silicon</t>
  </si>
  <si>
    <t>Silver</t>
  </si>
  <si>
    <t>Uranium</t>
  </si>
  <si>
    <t>200mm Missile Container</t>
  </si>
  <si>
    <t>25x184mm NATO Ammo Container</t>
  </si>
  <si>
    <t>5.56x45mm NATO Magazine</t>
  </si>
  <si>
    <t>Silicon Wafer</t>
  </si>
  <si>
    <t>Automatic Rifle</t>
  </si>
  <si>
    <t>Bulletproof Glass</t>
  </si>
  <si>
    <t>Canvas</t>
  </si>
  <si>
    <t>Computer</t>
  </si>
  <si>
    <t>Construction Component</t>
  </si>
  <si>
    <t>Detector Components</t>
  </si>
  <si>
    <t>Display</t>
  </si>
  <si>
    <t>Elite Automatic Rifle</t>
  </si>
  <si>
    <t>Silver Ingot</t>
  </si>
  <si>
    <t>Elite Grinder</t>
  </si>
  <si>
    <t>Elite Hand Drill</t>
  </si>
  <si>
    <t>Elite Welder</t>
  </si>
  <si>
    <t>Enhanced Grinder</t>
  </si>
  <si>
    <t>Enhanced Hand Drill</t>
  </si>
  <si>
    <t>Enhanced Welder</t>
  </si>
  <si>
    <t>Explosives</t>
  </si>
  <si>
    <t>Girder</t>
  </si>
  <si>
    <t>Gravity Generator Components</t>
  </si>
  <si>
    <t>Uranium Ingot</t>
  </si>
  <si>
    <t>Grinder (Tool)</t>
  </si>
  <si>
    <t>Hand Drill</t>
  </si>
  <si>
    <t>Hydrogen Bottle</t>
  </si>
  <si>
    <t>Interior Plate</t>
  </si>
  <si>
    <t>Large Steel Tube</t>
  </si>
  <si>
    <t>Medical Components</t>
  </si>
  <si>
    <t>Metal Grid</t>
  </si>
  <si>
    <t>Motor</t>
  </si>
  <si>
    <t>Oxygen Bottle</t>
  </si>
  <si>
    <t>Power Cell</t>
  </si>
  <si>
    <t>Precision Automatic Rifle</t>
  </si>
  <si>
    <t>Proficient Grinder</t>
  </si>
  <si>
    <t>Proficient Hand Drill</t>
  </si>
  <si>
    <t>Proficient Welder</t>
  </si>
  <si>
    <t>Radio-Communication Components</t>
  </si>
  <si>
    <t>Rapid-Fire Automatic Rifle</t>
  </si>
  <si>
    <t>Reactor Components</t>
  </si>
  <si>
    <t>Small Steel Tube</t>
  </si>
  <si>
    <t>Solar Cell</t>
  </si>
  <si>
    <t>Steel Plate</t>
  </si>
  <si>
    <t>Superconductor Component</t>
  </si>
  <si>
    <t>Thruster Components</t>
  </si>
  <si>
    <t>Welder (Tool)</t>
  </si>
  <si>
    <t>Crafting Profit</t>
  </si>
  <si>
    <t>Cargo Profit</t>
  </si>
  <si>
    <t>Quality Profit</t>
  </si>
  <si>
    <t>RawIngotBuy</t>
  </si>
  <si>
    <t>RawIngotSell</t>
  </si>
  <si>
    <t xml:space="preserve">     &lt;Market&gt;
      &lt;MarketId&gt;1234&lt;/MarketId&gt;
      &lt;Open&gt;true&lt;/Open&gt;
      &lt;DisplayName&gt;Silversky Trade Depot&lt;/DisplayName&gt;
      &lt;MarketZoneType&gt;FixedBox&lt;/MarketZoneType&gt;
      &lt;EntityId&gt;0&lt;/EntityId&gt;
      &lt;MarketZoneBox&gt;
        &lt;Min&gt;
          &lt;X&gt;7756&lt;/X&gt;
          &lt;Y&gt;32233&lt;/Y&gt;
          &lt;Z&gt;38107&lt;/Z&gt;
        &lt;/Min&gt;
        &lt;Max&gt;
          &lt;X&gt;7826&lt;/X&gt;
          &lt;Y&gt;32303&lt;/Y&gt;
          &lt;Z&gt;38177&lt;/Z&gt;
        &lt;/Max&gt;
      &lt;/MarketZoneBox&gt;
      &lt;MarketItems&gt;</t>
  </si>
  <si>
    <t xml:space="preserve">        &lt;MarketItem&gt;
          &lt;TypeId&gt;MyObjectBuilder_Ore&lt;/TypeId&gt;
          &lt;SubtypeName&gt;Organic&lt;/SubtypeName&gt;
          &lt;Quantity&gt;0&lt;/Quantity&gt;
          &lt;SellPrice&gt;1&lt;/SellPrice&gt;
          &lt;BuyPrice&gt;0.89&lt;/BuyPrice&gt;
          &lt;IsBlacklisted&gt;true&lt;/IsBlacklisted&gt;
        &lt;/MarketItem&gt;</t>
  </si>
  <si>
    <t xml:space="preserve">        &lt;MarketItem&gt;
          &lt;TypeId&gt;MyObjectBuilder_TreeObject&lt;/TypeId&gt;
          &lt;SubtypeName&gt;DesertTree&lt;/SubtypeName&gt;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&lt;SubtypeName&gt;true&lt;/SubtypeName&gt;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&lt;SubtypeName&gt;DeadBushMedium&lt;/SubtypeName&gt;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&lt;SubtypeName&gt;LeafBushMedium_var1&lt;/SubtypeName&gt;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&lt;SubtypeName&gt;LeafBushMedium_var2&lt;/SubtypeName&gt;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&lt;SubtypeName&gt;SnowPineBushMedium&lt;/SubtypeName&gt;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&lt;TypeId&gt;MyObjectBuilder_GasProperties&lt;/TypeId&gt;
          &lt;SubtypeName&gt;Oxygen&lt;/SubtypeName&gt;
          &lt;Quantity&gt;0&lt;/Quantity&gt;
          &lt;SellPrice&gt;0&lt;/SellPrice&gt;
          &lt;BuyPrice&gt;0&lt;/BuyPrice&gt;
          &lt;IsBlacklisted&gt;true&lt;/IsBlacklisted&gt;
        &lt;/MarketItem&gt;
        &lt;MarketItem&gt;
          &lt;TypeId&gt;MyObjectBuilder_GasProperties&lt;/TypeId&gt;
          &lt;SubtypeName&gt;Hydrogen&lt;/SubtypeName&gt;
          &lt;Quantity&gt;0&lt;/Quantity&gt;
          &lt;SellPrice&gt;0&lt;/SellPrice&gt;
          &lt;BuyPrice&gt;0&lt;/BuyPrice&gt;
          &lt;IsBlacklisted&gt;true&lt;/IsBlacklisted&gt;
        &lt;/MarketItem&gt;</t>
  </si>
  <si>
    <t xml:space="preserve">        &lt;MarketItem&gt;
          &lt;TypeId&gt;MyObjectBuilder_TreeObject&lt;/TypeId&gt;
          &lt;SubtypeName&gt;PineTreeMedium&lt;/SubtypeName&gt;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</si>
  <si>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&lt;/MarketItems&gt;
    &lt;/Market&gt;</t>
  </si>
  <si>
    <t>Made By:</t>
  </si>
  <si>
    <t>Silverbane</t>
  </si>
  <si>
    <t>Steener75</t>
  </si>
  <si>
    <t>Nickelalias</t>
  </si>
  <si>
    <t>Donations Accepted At:</t>
  </si>
  <si>
    <t>http://silverskyent.com/donate.html</t>
  </si>
  <si>
    <t>Original Space Engineers Server:</t>
  </si>
  <si>
    <t xml:space="preserve">SilverSkyEnt.com </t>
  </si>
  <si>
    <t>Please join our discord if you have questions (Link is on the website.)</t>
  </si>
  <si>
    <t>Assembler Efficiency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</si>
</sst>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#,##0.000"/>
    <numFmt numFmtId="166" formatCode="#,##0.0000"/>
    <numFmt numFmtId="167" formatCode="&quot;$&quot;#,##0.0000"/>
  </numFmts>
  <fonts count="5">
    <font>
      <sz val="10.0"/>
      <color rgb="FF000000"/>
      <name val="Arial"/>
    </font>
    <font/>
    <font>
      <name val="Arial"/>
    </font>
    <font>
      <sz val="11.0"/>
      <color rgb="FF000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1" numFmtId="9" xfId="0" applyAlignment="1" applyFont="1" applyNumberFormat="1">
      <alignment readingOrder="0"/>
    </xf>
    <xf borderId="0" fillId="2" fontId="3" numFmtId="9" xfId="0" applyAlignment="1" applyFill="1" applyFont="1" applyNumberFormat="1">
      <alignment readingOrder="0"/>
    </xf>
    <xf borderId="0" fillId="2" fontId="3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167" xfId="0" applyAlignment="1" applyFont="1" applyNumberForma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1" numFmtId="166" xfId="0" applyFont="1" applyNumberFormat="1"/>
    <xf borderId="0" fillId="2" fontId="3" numFmtId="16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0" fontId="1" numFmtId="167" xfId="0" applyFont="1" applyNumberFormat="1"/>
    <xf borderId="0" fillId="2" fontId="3" numFmtId="165" xfId="0" applyAlignment="1" applyFont="1" applyNumberFormat="1">
      <alignment horizontal="right" vertical="bottom"/>
    </xf>
    <xf borderId="0" fillId="0" fontId="1" numFmtId="10" xfId="0" applyFont="1" applyNumberFormat="1"/>
    <xf borderId="0" fillId="0" fontId="2" numFmtId="0" xfId="0" applyAlignment="1" applyFont="1">
      <alignment horizontal="right" vertical="bottom"/>
    </xf>
    <xf borderId="0" fillId="2" fontId="3" numFmtId="164" xfId="0" applyAlignment="1" applyFont="1" applyNumberFormat="1">
      <alignment readingOrder="0"/>
    </xf>
    <xf borderId="0" fillId="2" fontId="3" numFmtId="167" xfId="0" applyFont="1" applyNumberFormat="1"/>
    <xf borderId="0" fillId="2" fontId="3" numFmtId="166" xfId="0" applyFont="1" applyNumberFormat="1"/>
    <xf borderId="0" fillId="2" fontId="3" numFmtId="0" xfId="0" applyFont="1"/>
    <xf borderId="0" fillId="2" fontId="2" numFmtId="164" xfId="0" applyAlignment="1" applyFont="1" applyNumberFormat="1">
      <alignment vertical="bottom"/>
    </xf>
    <xf borderId="0" fillId="2" fontId="2" numFmtId="165" xfId="0" applyAlignment="1" applyFont="1" applyNumberFormat="1">
      <alignment vertical="bottom"/>
    </xf>
    <xf borderId="0" fillId="2" fontId="3" numFmtId="10" xfId="0" applyFont="1" applyNumberFormat="1"/>
    <xf borderId="0" fillId="2" fontId="3" numFmtId="0" xfId="0" applyAlignment="1" applyFont="1">
      <alignment horizontal="right" vertical="bottom"/>
    </xf>
    <xf borderId="0" fillId="2" fontId="3" numFmtId="4" xfId="0" applyFont="1" applyNumberFormat="1"/>
    <xf borderId="0" fillId="2" fontId="3" numFmtId="0" xfId="0" applyAlignment="1" applyFont="1">
      <alignment readingOrder="0"/>
    </xf>
    <xf borderId="0" fillId="2" fontId="3" numFmtId="0" xfId="0" applyFont="1"/>
    <xf borderId="0" fillId="0" fontId="1" numFmtId="4" xfId="0" applyFont="1" applyNumberFormat="1"/>
    <xf borderId="0" fillId="0" fontId="1" numFmtId="0" xfId="0" applyFont="1"/>
    <xf borderId="0" fillId="0" fontId="1" numFmtId="164" xfId="0" applyFont="1" applyNumberFormat="1"/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2" fontId="2" numFmtId="9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3" numFmtId="9" xfId="0" applyFont="1" applyNumberFormat="1"/>
    <xf borderId="0" fillId="0" fontId="1" numFmtId="9" xfId="0" applyFont="1" applyNumberFormat="1"/>
    <xf borderId="0" fillId="0" fontId="2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0" fillId="0" fontId="2" numFmtId="167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2" numFmtId="1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ilverskyent.com/donate.html" TargetMode="External"/><Relationship Id="rId2" Type="http://schemas.openxmlformats.org/officeDocument/2006/relationships/hyperlink" Target="http://SilverSkyEnt.com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6.0"/>
    <col customWidth="1" min="3" max="3" width="5.57"/>
    <col customWidth="1" min="4" max="4" width="18.14"/>
    <col customWidth="1" min="5" max="5" width="8.29"/>
    <col customWidth="1" min="6" max="7" width="6.86"/>
    <col customWidth="1" min="8" max="8" width="26.57"/>
    <col customWidth="1" min="9" max="9" width="36.86"/>
    <col customWidth="1" min="10" max="10" width="5.57"/>
    <col customWidth="1" min="11" max="11" width="7.29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2" t="s">
        <v>3</v>
      </c>
      <c r="G1" s="2" t="s">
        <v>6</v>
      </c>
      <c r="H1" s="1" t="s">
        <v>31</v>
      </c>
      <c r="I1" s="1" t="s">
        <v>32</v>
      </c>
      <c r="J1" s="3" t="s">
        <v>33</v>
      </c>
      <c r="K1" s="4" t="s">
        <v>34</v>
      </c>
    </row>
    <row r="2">
      <c r="A2" s="1" t="s">
        <v>35</v>
      </c>
      <c r="B2" s="5">
        <v>0.75</v>
      </c>
      <c r="C2" s="5">
        <v>0.5</v>
      </c>
      <c r="D2" s="6">
        <v>0.1</v>
      </c>
      <c r="E2" s="7">
        <v>0.35</v>
      </c>
      <c r="F2" s="9">
        <f t="shared" ref="F2:F13" si="1">(B2*$B$18+C2*$C$18+D2*$D$18+E2*$E$18)</f>
        <v>0.425</v>
      </c>
      <c r="G2" s="9">
        <f t="shared" ref="G2:G13" si="2">F2+(F2*0.2)</f>
        <v>0.51</v>
      </c>
      <c r="H2" s="14">
        <f t="shared" ref="H2:H13" si="3">10810/K2*F2</f>
        <v>12416.89189</v>
      </c>
      <c r="I2" s="14">
        <f t="shared" ref="I2:I13" si="4">156250/K2*F2</f>
        <v>179476.3514</v>
      </c>
      <c r="J2" s="15">
        <v>1.0</v>
      </c>
      <c r="K2" s="17">
        <v>0.37</v>
      </c>
    </row>
    <row r="3">
      <c r="A3" s="1" t="s">
        <v>44</v>
      </c>
      <c r="B3" s="5">
        <v>0.75</v>
      </c>
      <c r="C3" s="5">
        <v>0.75</v>
      </c>
      <c r="D3" s="6">
        <v>1.0</v>
      </c>
      <c r="E3" s="7">
        <v>0.2</v>
      </c>
      <c r="F3" s="9">
        <f t="shared" si="1"/>
        <v>0.675</v>
      </c>
      <c r="G3" s="9">
        <f t="shared" si="2"/>
        <v>0.81</v>
      </c>
      <c r="H3" s="14">
        <f t="shared" si="3"/>
        <v>19720.94595</v>
      </c>
      <c r="I3" s="14">
        <f t="shared" si="4"/>
        <v>285050.6757</v>
      </c>
      <c r="J3" s="15">
        <v>1.0</v>
      </c>
      <c r="K3" s="17">
        <v>0.37</v>
      </c>
    </row>
    <row r="4">
      <c r="A4" s="1" t="s">
        <v>45</v>
      </c>
      <c r="B4" s="5">
        <v>0.01</v>
      </c>
      <c r="C4" s="6">
        <v>0.01</v>
      </c>
      <c r="D4" s="6">
        <v>0.01</v>
      </c>
      <c r="E4" s="7">
        <v>0.05</v>
      </c>
      <c r="F4" s="9">
        <f t="shared" si="1"/>
        <v>0.02</v>
      </c>
      <c r="G4" s="9">
        <f t="shared" si="2"/>
        <v>0.024</v>
      </c>
      <c r="H4" s="14">
        <f t="shared" si="3"/>
        <v>584.3243243</v>
      </c>
      <c r="I4" s="14">
        <f t="shared" si="4"/>
        <v>8445.945946</v>
      </c>
      <c r="J4" s="15">
        <v>1.0</v>
      </c>
      <c r="K4" s="17">
        <v>0.37</v>
      </c>
    </row>
    <row r="5">
      <c r="A5" s="1" t="s">
        <v>46</v>
      </c>
      <c r="B5" s="5">
        <v>0.25</v>
      </c>
      <c r="C5" s="6">
        <v>0.2</v>
      </c>
      <c r="D5" s="6">
        <v>0.1</v>
      </c>
      <c r="E5" s="7">
        <v>1.0</v>
      </c>
      <c r="F5" s="9">
        <f t="shared" si="1"/>
        <v>0.3875</v>
      </c>
      <c r="G5" s="9">
        <f t="shared" si="2"/>
        <v>0.465</v>
      </c>
      <c r="H5" s="14">
        <f t="shared" si="3"/>
        <v>11321.28378</v>
      </c>
      <c r="I5" s="14">
        <f t="shared" si="4"/>
        <v>163640.2027</v>
      </c>
      <c r="J5" s="15">
        <v>1.0</v>
      </c>
      <c r="K5" s="17">
        <v>0.37</v>
      </c>
    </row>
    <row r="6">
      <c r="A6" s="1" t="s">
        <v>47</v>
      </c>
      <c r="B6" s="5">
        <v>0.5</v>
      </c>
      <c r="C6" s="6">
        <v>0.2</v>
      </c>
      <c r="D6" s="6">
        <v>1.0</v>
      </c>
      <c r="E6" s="7">
        <v>0.5</v>
      </c>
      <c r="F6" s="9">
        <f t="shared" si="1"/>
        <v>0.55</v>
      </c>
      <c r="G6" s="9">
        <f t="shared" si="2"/>
        <v>0.66</v>
      </c>
      <c r="H6" s="14">
        <f t="shared" si="3"/>
        <v>16068.91892</v>
      </c>
      <c r="I6" s="14">
        <f t="shared" si="4"/>
        <v>232263.5135</v>
      </c>
      <c r="J6" s="15">
        <v>1.0</v>
      </c>
      <c r="K6" s="17">
        <v>0.37</v>
      </c>
    </row>
    <row r="7">
      <c r="A7" s="1" t="s">
        <v>48</v>
      </c>
      <c r="B7" s="5">
        <v>0.25</v>
      </c>
      <c r="C7" s="6">
        <v>0.1</v>
      </c>
      <c r="D7" s="6">
        <v>0.1</v>
      </c>
      <c r="E7" s="7">
        <v>0.75</v>
      </c>
      <c r="F7" s="9">
        <f t="shared" si="1"/>
        <v>0.3</v>
      </c>
      <c r="G7" s="9">
        <f t="shared" si="2"/>
        <v>0.36</v>
      </c>
      <c r="H7" s="14">
        <f t="shared" si="3"/>
        <v>8764.864865</v>
      </c>
      <c r="I7" s="14">
        <f t="shared" si="4"/>
        <v>126689.1892</v>
      </c>
      <c r="J7" s="15">
        <v>1.0</v>
      </c>
      <c r="K7" s="17">
        <v>0.37</v>
      </c>
    </row>
    <row r="8">
      <c r="A8" s="1" t="s">
        <v>49</v>
      </c>
      <c r="B8" s="5">
        <v>0.75</v>
      </c>
      <c r="C8" s="6">
        <v>0.75</v>
      </c>
      <c r="D8" s="6">
        <v>1.0</v>
      </c>
      <c r="E8" s="7">
        <v>0.5</v>
      </c>
      <c r="F8" s="9">
        <f t="shared" si="1"/>
        <v>0.75</v>
      </c>
      <c r="G8" s="9">
        <f t="shared" si="2"/>
        <v>0.9</v>
      </c>
      <c r="H8" s="14">
        <f t="shared" si="3"/>
        <v>21912.16216</v>
      </c>
      <c r="I8" s="14">
        <f t="shared" si="4"/>
        <v>316722.973</v>
      </c>
      <c r="J8" s="15">
        <v>1.0</v>
      </c>
      <c r="K8" s="17">
        <v>0.37</v>
      </c>
    </row>
    <row r="9">
      <c r="A9" s="1" t="s">
        <v>50</v>
      </c>
      <c r="B9" s="5">
        <v>0.25</v>
      </c>
      <c r="C9" s="6">
        <v>0.1</v>
      </c>
      <c r="D9" s="6">
        <v>0.1</v>
      </c>
      <c r="E9" s="7">
        <v>0.5</v>
      </c>
      <c r="F9" s="9">
        <f t="shared" si="1"/>
        <v>0.2375</v>
      </c>
      <c r="G9" s="9">
        <f t="shared" si="2"/>
        <v>0.285</v>
      </c>
      <c r="H9" s="14">
        <f t="shared" si="3"/>
        <v>6938.851351</v>
      </c>
      <c r="I9" s="14">
        <f t="shared" si="4"/>
        <v>100295.6081</v>
      </c>
      <c r="J9" s="15">
        <v>1.0</v>
      </c>
      <c r="K9" s="17">
        <v>0.37</v>
      </c>
    </row>
    <row r="10">
      <c r="A10" s="1" t="s">
        <v>52</v>
      </c>
      <c r="B10" s="5">
        <v>0.75</v>
      </c>
      <c r="C10" s="6">
        <v>0.5</v>
      </c>
      <c r="D10" s="6">
        <v>1.0</v>
      </c>
      <c r="E10" s="7">
        <v>0.25</v>
      </c>
      <c r="F10" s="9">
        <f t="shared" si="1"/>
        <v>0.625</v>
      </c>
      <c r="G10" s="9">
        <f t="shared" si="2"/>
        <v>0.75</v>
      </c>
      <c r="H10" s="14">
        <f t="shared" si="3"/>
        <v>18260.13514</v>
      </c>
      <c r="I10" s="14">
        <f t="shared" si="4"/>
        <v>263935.8108</v>
      </c>
      <c r="J10" s="15">
        <v>1.0</v>
      </c>
      <c r="K10" s="17">
        <v>0.37</v>
      </c>
    </row>
    <row r="11">
      <c r="A11" s="1" t="s">
        <v>53</v>
      </c>
      <c r="B11" s="5">
        <v>0.75</v>
      </c>
      <c r="C11" s="6">
        <v>1.0</v>
      </c>
      <c r="D11" s="6">
        <v>1.0</v>
      </c>
      <c r="E11" s="7">
        <v>0.8</v>
      </c>
      <c r="F11" s="9">
        <f t="shared" si="1"/>
        <v>0.8875</v>
      </c>
      <c r="G11" s="9">
        <f t="shared" si="2"/>
        <v>1.065</v>
      </c>
      <c r="H11" s="14">
        <f t="shared" si="3"/>
        <v>25929.39189</v>
      </c>
      <c r="I11" s="14">
        <f t="shared" si="4"/>
        <v>374788.8514</v>
      </c>
      <c r="J11" s="15">
        <v>1.0</v>
      </c>
      <c r="K11" s="17">
        <v>0.37</v>
      </c>
    </row>
    <row r="12">
      <c r="A12" s="1" t="s">
        <v>54</v>
      </c>
      <c r="B12" s="5">
        <v>0.1</v>
      </c>
      <c r="C12" s="6">
        <v>0.05</v>
      </c>
      <c r="D12" s="6">
        <v>0.15</v>
      </c>
      <c r="E12" s="7">
        <v>0.8</v>
      </c>
      <c r="F12" s="9">
        <f t="shared" si="1"/>
        <v>0.275</v>
      </c>
      <c r="G12" s="9">
        <f t="shared" si="2"/>
        <v>0.33</v>
      </c>
      <c r="H12" s="14">
        <f t="shared" si="3"/>
        <v>8034.459459</v>
      </c>
      <c r="I12" s="14">
        <f t="shared" si="4"/>
        <v>116131.7568</v>
      </c>
      <c r="J12" s="15">
        <v>1.0</v>
      </c>
      <c r="K12" s="17">
        <v>0.37</v>
      </c>
    </row>
    <row r="13">
      <c r="A13" s="1" t="s">
        <v>55</v>
      </c>
      <c r="B13" s="5">
        <v>0.65</v>
      </c>
      <c r="C13" s="6">
        <v>0.01</v>
      </c>
      <c r="D13" s="6">
        <v>0.1</v>
      </c>
      <c r="E13" s="7">
        <v>0.5</v>
      </c>
      <c r="F13" s="9">
        <f t="shared" si="1"/>
        <v>0.315</v>
      </c>
      <c r="G13" s="9">
        <f t="shared" si="2"/>
        <v>0.378</v>
      </c>
      <c r="H13" s="14">
        <f t="shared" si="3"/>
        <v>13406.10236</v>
      </c>
      <c r="I13" s="14">
        <f t="shared" si="4"/>
        <v>193774.6063</v>
      </c>
      <c r="J13" s="15">
        <v>1.0</v>
      </c>
      <c r="K13" s="17">
        <v>0.254</v>
      </c>
    </row>
    <row r="14">
      <c r="B14" s="5"/>
      <c r="C14" s="6"/>
      <c r="D14" s="6"/>
      <c r="E14" s="7"/>
      <c r="F14" s="9"/>
      <c r="G14" s="22"/>
      <c r="H14" s="23"/>
      <c r="I14" s="23"/>
      <c r="J14" s="24"/>
      <c r="K14" s="25"/>
    </row>
    <row r="15">
      <c r="B15" s="5"/>
      <c r="C15" s="6"/>
      <c r="D15" s="6"/>
      <c r="E15" s="7"/>
      <c r="F15" s="9"/>
      <c r="G15" s="22"/>
      <c r="H15" s="23"/>
      <c r="I15" s="23"/>
      <c r="J15" s="24"/>
      <c r="K15" s="25"/>
    </row>
    <row r="16">
      <c r="B16" s="5"/>
      <c r="C16" s="6"/>
      <c r="D16" s="6"/>
      <c r="E16" s="7"/>
      <c r="F16" s="9"/>
      <c r="G16" s="22"/>
      <c r="H16" s="23"/>
      <c r="I16" s="23"/>
      <c r="J16" s="24"/>
      <c r="K16" s="25"/>
    </row>
    <row r="17">
      <c r="B17" s="18"/>
      <c r="C17" s="26"/>
      <c r="D17" s="23"/>
      <c r="E17" s="2"/>
      <c r="F17" s="2"/>
      <c r="G17" s="28"/>
      <c r="H17" s="23"/>
      <c r="I17" s="23"/>
      <c r="J17" s="24"/>
      <c r="K17" s="25"/>
    </row>
    <row r="18">
      <c r="A18" s="1" t="s">
        <v>57</v>
      </c>
      <c r="B18" s="5">
        <v>0.25</v>
      </c>
      <c r="C18" s="6">
        <v>0.25</v>
      </c>
      <c r="D18" s="6">
        <v>0.25</v>
      </c>
      <c r="E18" s="6">
        <v>0.25</v>
      </c>
      <c r="F18" s="28"/>
      <c r="G18" s="28"/>
      <c r="H18" s="23"/>
      <c r="I18" s="23"/>
      <c r="J18" s="24"/>
      <c r="K18" s="25"/>
    </row>
    <row r="19">
      <c r="C19" s="23"/>
      <c r="D19" s="23"/>
      <c r="E19" s="28"/>
      <c r="F19" s="28"/>
      <c r="G19" s="28"/>
      <c r="H19" s="23"/>
      <c r="I19" s="23"/>
      <c r="J19" s="24"/>
      <c r="K19" s="25"/>
    </row>
    <row r="20">
      <c r="C20" s="23"/>
      <c r="D20" s="23"/>
      <c r="E20" s="28"/>
      <c r="F20" s="28"/>
      <c r="G20" s="28"/>
      <c r="H20" s="23"/>
      <c r="I20" s="23"/>
      <c r="J20" s="24"/>
      <c r="K20" s="25"/>
    </row>
    <row r="21">
      <c r="C21" s="23"/>
      <c r="D21" s="23"/>
      <c r="E21" s="28"/>
      <c r="F21" s="28"/>
      <c r="G21" s="28"/>
      <c r="H21" s="23"/>
      <c r="I21" s="23"/>
      <c r="J21" s="24"/>
      <c r="K21" s="25"/>
    </row>
    <row r="22">
      <c r="C22" s="23"/>
      <c r="D22" s="23"/>
      <c r="E22" s="28"/>
      <c r="F22" s="28"/>
      <c r="G22" s="28"/>
      <c r="H22" s="30"/>
      <c r="I22" s="30"/>
      <c r="J22" s="24"/>
      <c r="K22" s="25"/>
    </row>
    <row r="23">
      <c r="C23" s="23"/>
      <c r="D23" s="23"/>
      <c r="E23" s="28"/>
      <c r="F23" s="28"/>
      <c r="G23" s="28"/>
      <c r="H23" s="23"/>
      <c r="I23" s="23"/>
      <c r="J23" s="24"/>
      <c r="K23" s="25"/>
    </row>
    <row r="24">
      <c r="C24" s="23"/>
      <c r="D24" s="23"/>
      <c r="E24" s="28"/>
      <c r="F24" s="28"/>
      <c r="G24" s="28"/>
      <c r="H24" s="23"/>
      <c r="I24" s="23"/>
      <c r="J24" s="24"/>
      <c r="K24" s="25"/>
    </row>
    <row r="25">
      <c r="C25" s="23"/>
      <c r="D25" s="23"/>
      <c r="E25" s="28"/>
      <c r="F25" s="28"/>
      <c r="G25" s="28"/>
      <c r="H25" s="23"/>
      <c r="I25" s="23"/>
      <c r="J25" s="24"/>
      <c r="K25" s="25"/>
    </row>
    <row r="26">
      <c r="C26" s="23"/>
      <c r="D26" s="23"/>
      <c r="E26" s="28"/>
      <c r="F26" s="28"/>
      <c r="G26" s="28"/>
      <c r="H26" s="23"/>
      <c r="I26" s="23"/>
      <c r="J26" s="24"/>
      <c r="K26" s="25"/>
    </row>
    <row r="27">
      <c r="C27" s="23"/>
      <c r="D27" s="23"/>
      <c r="E27" s="28"/>
      <c r="F27" s="28"/>
      <c r="G27" s="28"/>
      <c r="H27" s="23"/>
      <c r="I27" s="23"/>
      <c r="J27" s="24"/>
      <c r="K27" s="25"/>
    </row>
    <row r="28">
      <c r="C28" s="23"/>
      <c r="D28" s="23"/>
      <c r="E28" s="28"/>
      <c r="F28" s="28"/>
      <c r="G28" s="28"/>
      <c r="H28" s="23"/>
      <c r="I28" s="23"/>
      <c r="J28" s="24"/>
      <c r="K28" s="25"/>
    </row>
    <row r="29">
      <c r="C29" s="23"/>
      <c r="D29" s="23"/>
      <c r="E29" s="28"/>
      <c r="F29" s="28"/>
      <c r="G29" s="28"/>
      <c r="H29" s="23"/>
      <c r="I29" s="23"/>
      <c r="J29" s="24"/>
      <c r="K29" s="25"/>
    </row>
    <row r="30">
      <c r="C30" s="23"/>
      <c r="D30" s="23"/>
      <c r="E30" s="28"/>
      <c r="F30" s="28"/>
      <c r="G30" s="28"/>
      <c r="H30" s="23"/>
      <c r="I30" s="23"/>
      <c r="J30" s="24"/>
      <c r="K30" s="25"/>
    </row>
    <row r="31">
      <c r="C31" s="23"/>
      <c r="D31" s="23"/>
      <c r="E31" s="28"/>
      <c r="F31" s="28"/>
      <c r="G31" s="28"/>
      <c r="H31" s="23"/>
      <c r="I31" s="23"/>
      <c r="J31" s="24"/>
      <c r="K31" s="25"/>
    </row>
    <row r="32">
      <c r="C32" s="23"/>
      <c r="D32" s="23"/>
      <c r="E32" s="28"/>
      <c r="F32" s="28"/>
      <c r="G32" s="28"/>
      <c r="H32" s="23"/>
      <c r="I32" s="23"/>
      <c r="J32" s="24"/>
      <c r="K32" s="25"/>
    </row>
    <row r="33">
      <c r="C33" s="23"/>
      <c r="D33" s="23"/>
      <c r="E33" s="28"/>
      <c r="F33" s="28"/>
      <c r="G33" s="28"/>
      <c r="H33" s="23"/>
      <c r="I33" s="23"/>
      <c r="J33" s="24"/>
      <c r="K33" s="25"/>
    </row>
    <row r="34">
      <c r="C34" s="23"/>
      <c r="D34" s="23"/>
      <c r="E34" s="28"/>
      <c r="F34" s="28"/>
      <c r="G34" s="28"/>
      <c r="H34" s="23"/>
      <c r="I34" s="23"/>
      <c r="J34" s="24"/>
      <c r="K34" s="25"/>
    </row>
    <row r="35">
      <c r="E35" s="31"/>
      <c r="F35" s="31"/>
      <c r="G35" s="31"/>
      <c r="J35" s="3"/>
      <c r="K35" s="4"/>
    </row>
    <row r="36">
      <c r="E36" s="31"/>
      <c r="F36" s="31"/>
      <c r="G36" s="31"/>
      <c r="J36" s="3"/>
      <c r="K36" s="4"/>
    </row>
    <row r="37">
      <c r="E37" s="31"/>
      <c r="F37" s="31"/>
      <c r="G37" s="31"/>
      <c r="J37" s="3"/>
      <c r="K37" s="4"/>
    </row>
    <row r="38">
      <c r="E38" s="31"/>
      <c r="F38" s="31"/>
      <c r="G38" s="31"/>
      <c r="J38" s="3"/>
      <c r="K3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8.43"/>
    <col customWidth="1" min="3" max="3" width="9.57"/>
    <col customWidth="1" min="4" max="4" width="11.29"/>
    <col customWidth="1" min="5" max="5" width="18.14"/>
    <col customWidth="1" min="6" max="6" width="8.29"/>
    <col customWidth="1" min="7" max="7" width="6.86"/>
    <col customWidth="1" min="9" max="9" width="6.86"/>
    <col customWidth="1" min="10" max="10" width="7.86"/>
    <col customWidth="1" min="11" max="11" width="8.0"/>
    <col customWidth="1" min="12" max="12" width="7.86"/>
    <col customWidth="1" min="13" max="13" width="5.14"/>
    <col customWidth="1" min="14" max="14" width="5.57"/>
    <col customWidth="1" min="15" max="15" width="7.29"/>
    <col customWidth="1" min="16" max="16" width="9.0"/>
  </cols>
  <sheetData>
    <row r="1">
      <c r="A1" s="1" t="s">
        <v>0</v>
      </c>
      <c r="B1" s="1" t="s">
        <v>7</v>
      </c>
      <c r="C1" s="1" t="s">
        <v>10</v>
      </c>
      <c r="D1" s="1" t="s">
        <v>12</v>
      </c>
      <c r="E1" s="1" t="s">
        <v>4</v>
      </c>
      <c r="F1" s="5" t="s">
        <v>5</v>
      </c>
      <c r="G1" s="8" t="s">
        <v>36</v>
      </c>
      <c r="H1" s="1" t="s">
        <v>37</v>
      </c>
      <c r="I1" s="2" t="s">
        <v>3</v>
      </c>
      <c r="J1" s="2" t="s">
        <v>6</v>
      </c>
      <c r="K1" s="1" t="s">
        <v>38</v>
      </c>
      <c r="L1" s="1" t="s">
        <v>39</v>
      </c>
      <c r="M1" s="1" t="s">
        <v>40</v>
      </c>
      <c r="N1" s="10" t="s">
        <v>33</v>
      </c>
      <c r="O1" s="1" t="s">
        <v>34</v>
      </c>
      <c r="P1" s="1" t="s">
        <v>41</v>
      </c>
      <c r="Q1" s="1" t="s">
        <v>31</v>
      </c>
      <c r="R1" s="12" t="s">
        <v>42</v>
      </c>
      <c r="S1" s="1" t="s">
        <v>43</v>
      </c>
    </row>
    <row r="2">
      <c r="A2" t="s">
        <v>30</v>
      </c>
      <c r="B2" s="8">
        <f t="shared" ref="B2:B11" si="1">M2/max($M$2:$M$11)</f>
        <v>1</v>
      </c>
      <c r="C2" s="8">
        <f t="shared" ref="C2:C11" si="2">O2/max($O$2:$O$11)</f>
        <v>0.1947826087</v>
      </c>
      <c r="D2" s="8">
        <f t="shared" ref="D2:D3" si="3">P2/max($P$2:$P$11)</f>
        <v>0.3333333333</v>
      </c>
      <c r="E2" s="6">
        <v>0.1</v>
      </c>
      <c r="F2" s="7">
        <v>0.5</v>
      </c>
      <c r="G2" s="8">
        <f t="shared" ref="G2:G11" si="4">((B2*$B$18+C2*$C$18+(1-D2)*$D$18+E2*$E$18+F2*$F$18))*$A$26</f>
        <v>0.1062289855</v>
      </c>
      <c r="H2" s="18">
        <f t="shared" ref="H2:H11" si="5">IF(E2=100%,$A$24,0)</f>
        <v>0</v>
      </c>
      <c r="I2" s="9">
        <f t="shared" ref="I2:I11" si="6">(K2*G2)+($A$22*L2)+(H2*L2)+(K2/P2)</f>
        <v>1.563813986</v>
      </c>
      <c r="J2" s="11">
        <f t="shared" ref="J2:J11" si="7">I2+(I2*0.2)</f>
        <v>1.876576783</v>
      </c>
      <c r="K2" s="11">
        <f>OrePrices!F2</f>
        <v>0.425</v>
      </c>
      <c r="L2" s="11">
        <f>OrePrices!G2</f>
        <v>0.51</v>
      </c>
      <c r="M2" s="1">
        <v>4.0</v>
      </c>
      <c r="N2" s="19">
        <v>1.0</v>
      </c>
      <c r="O2" s="1">
        <v>0.112</v>
      </c>
      <c r="P2" s="1">
        <v>0.3</v>
      </c>
      <c r="Q2" s="20">
        <f t="shared" ref="Q2:Q11" si="8">10810/O2*I2</f>
        <v>150935.9749</v>
      </c>
      <c r="R2" s="14">
        <f t="shared" ref="R2:R11" si="9">156250/O2*I2</f>
        <v>2181660.136</v>
      </c>
      <c r="S2" s="18">
        <f t="shared" ref="S2:S11" si="10">(I2-(L2/P2))/(L2/P2)</f>
        <v>-0.08010942029</v>
      </c>
    </row>
    <row r="3">
      <c r="A3" t="s">
        <v>51</v>
      </c>
      <c r="B3" s="8">
        <f t="shared" si="1"/>
        <v>0.1</v>
      </c>
      <c r="C3" s="8">
        <f t="shared" si="2"/>
        <v>0.09043478261</v>
      </c>
      <c r="D3" s="8">
        <f t="shared" si="3"/>
        <v>0.01111111111</v>
      </c>
      <c r="E3" s="6">
        <v>1.0</v>
      </c>
      <c r="F3" s="7">
        <v>0.2</v>
      </c>
      <c r="G3" s="8">
        <f t="shared" si="4"/>
        <v>0.1052531401</v>
      </c>
      <c r="H3" s="18">
        <f t="shared" si="5"/>
        <v>0.2</v>
      </c>
      <c r="I3" s="9">
        <f t="shared" si="6"/>
        <v>67.89504587</v>
      </c>
      <c r="J3" s="11">
        <f t="shared" si="7"/>
        <v>81.47405504</v>
      </c>
      <c r="K3" s="11">
        <f>OrePrices!F3</f>
        <v>0.675</v>
      </c>
      <c r="L3" s="11">
        <f>OrePrices!G3</f>
        <v>0.81</v>
      </c>
      <c r="M3" s="1">
        <v>0.4</v>
      </c>
      <c r="N3" s="19">
        <v>1.0</v>
      </c>
      <c r="O3" s="1">
        <v>0.052</v>
      </c>
      <c r="P3" s="1">
        <v>0.01</v>
      </c>
      <c r="Q3" s="20">
        <f t="shared" si="8"/>
        <v>14114335.5</v>
      </c>
      <c r="R3" s="14">
        <f t="shared" si="9"/>
        <v>204011556.1</v>
      </c>
      <c r="S3" s="18">
        <f t="shared" si="10"/>
        <v>-0.1617895572</v>
      </c>
    </row>
    <row r="4">
      <c r="A4" t="s">
        <v>56</v>
      </c>
      <c r="B4" s="8">
        <f t="shared" si="1"/>
        <v>0.025</v>
      </c>
      <c r="C4" s="8">
        <f t="shared" si="2"/>
        <v>0.6434782609</v>
      </c>
      <c r="D4" s="8">
        <v>1.0</v>
      </c>
      <c r="E4" s="6">
        <v>0.01</v>
      </c>
      <c r="F4" s="7">
        <v>0.05</v>
      </c>
      <c r="G4" s="8">
        <f t="shared" si="4"/>
        <v>0.01676956522</v>
      </c>
      <c r="H4" s="18">
        <f t="shared" si="5"/>
        <v>0</v>
      </c>
      <c r="I4" s="9">
        <f t="shared" si="6"/>
        <v>0.02735761353</v>
      </c>
      <c r="J4" s="11">
        <f t="shared" si="7"/>
        <v>0.03282913623</v>
      </c>
      <c r="K4" s="11">
        <f>OrePrices!F4</f>
        <v>0.02</v>
      </c>
      <c r="L4" s="11">
        <f>OrePrices!G4</f>
        <v>0.024</v>
      </c>
      <c r="M4" s="1">
        <v>0.1</v>
      </c>
      <c r="N4" s="27">
        <v>1.0</v>
      </c>
      <c r="O4" s="29">
        <v>0.37</v>
      </c>
      <c r="P4" s="29">
        <v>0.9</v>
      </c>
      <c r="Q4" s="20">
        <f t="shared" si="8"/>
        <v>799.285952</v>
      </c>
      <c r="R4" s="14">
        <f t="shared" si="9"/>
        <v>11553.04625</v>
      </c>
      <c r="S4" s="18">
        <f t="shared" si="10"/>
        <v>0.02591050725</v>
      </c>
    </row>
    <row r="5">
      <c r="A5" t="s">
        <v>58</v>
      </c>
      <c r="B5" s="8">
        <f t="shared" si="1"/>
        <v>0.0125</v>
      </c>
      <c r="C5" s="8">
        <f t="shared" si="2"/>
        <v>0.2208695652</v>
      </c>
      <c r="D5" s="8">
        <f t="shared" ref="D5:D11" si="11">P5/max($P$2:$P$11)</f>
        <v>0.7777777778</v>
      </c>
      <c r="E5" s="6">
        <v>0.1</v>
      </c>
      <c r="F5" s="7">
        <v>1.0</v>
      </c>
      <c r="G5" s="8">
        <f t="shared" si="4"/>
        <v>0.07002850242</v>
      </c>
      <c r="H5" s="18">
        <f t="shared" si="5"/>
        <v>0</v>
      </c>
      <c r="I5" s="9">
        <f t="shared" si="6"/>
        <v>0.6737074733</v>
      </c>
      <c r="J5" s="11">
        <f t="shared" si="7"/>
        <v>0.8084489679</v>
      </c>
      <c r="K5" s="11">
        <f>OrePrices!F5</f>
        <v>0.3875</v>
      </c>
      <c r="L5" s="11">
        <f>OrePrices!G5</f>
        <v>0.465</v>
      </c>
      <c r="M5" s="1">
        <v>0.05</v>
      </c>
      <c r="N5" s="27">
        <v>1.0</v>
      </c>
      <c r="O5" s="29">
        <v>0.127</v>
      </c>
      <c r="P5" s="29">
        <v>0.7</v>
      </c>
      <c r="Q5" s="20">
        <f t="shared" si="8"/>
        <v>57344.70698</v>
      </c>
      <c r="R5" s="14">
        <f t="shared" si="9"/>
        <v>828872.3834</v>
      </c>
      <c r="S5" s="18">
        <f t="shared" si="10"/>
        <v>0.01418329308</v>
      </c>
    </row>
    <row r="6">
      <c r="A6" t="s">
        <v>59</v>
      </c>
      <c r="B6" s="8">
        <f t="shared" si="1"/>
        <v>0.125</v>
      </c>
      <c r="C6" s="8">
        <f t="shared" si="2"/>
        <v>1</v>
      </c>
      <c r="D6" s="8">
        <f t="shared" si="11"/>
        <v>0.007777777778</v>
      </c>
      <c r="E6" s="6">
        <v>1.0</v>
      </c>
      <c r="F6" s="7">
        <v>0.5</v>
      </c>
      <c r="G6" s="8">
        <f t="shared" si="4"/>
        <v>0.1396111111</v>
      </c>
      <c r="H6" s="18">
        <f t="shared" si="5"/>
        <v>0.2</v>
      </c>
      <c r="I6" s="9">
        <f t="shared" si="6"/>
        <v>78.91221468</v>
      </c>
      <c r="J6" s="11">
        <f t="shared" si="7"/>
        <v>94.69465762</v>
      </c>
      <c r="K6" s="11">
        <f>OrePrices!F6</f>
        <v>0.55</v>
      </c>
      <c r="L6" s="11">
        <f>OrePrices!G6</f>
        <v>0.66</v>
      </c>
      <c r="M6" s="1">
        <v>0.5</v>
      </c>
      <c r="N6" s="27">
        <v>1.0</v>
      </c>
      <c r="O6" s="29">
        <v>0.575</v>
      </c>
      <c r="P6" s="29">
        <v>0.007</v>
      </c>
      <c r="Q6" s="20">
        <f t="shared" si="8"/>
        <v>1483549.636</v>
      </c>
      <c r="R6" s="14">
        <f t="shared" si="9"/>
        <v>21443536.6</v>
      </c>
      <c r="S6" s="18">
        <f t="shared" si="10"/>
        <v>-0.1630522685</v>
      </c>
    </row>
    <row r="7">
      <c r="A7" t="s">
        <v>60</v>
      </c>
      <c r="B7" s="8">
        <f t="shared" si="1"/>
        <v>0.5</v>
      </c>
      <c r="C7" s="8">
        <f t="shared" si="2"/>
        <v>0.1947826087</v>
      </c>
      <c r="D7" s="8">
        <f t="shared" si="11"/>
        <v>0.4444444444</v>
      </c>
      <c r="E7" s="6">
        <v>0.1</v>
      </c>
      <c r="F7" s="7">
        <v>0.75</v>
      </c>
      <c r="G7" s="8">
        <f t="shared" si="4"/>
        <v>0.09317342995</v>
      </c>
      <c r="H7" s="18">
        <f t="shared" si="5"/>
        <v>0</v>
      </c>
      <c r="I7" s="9">
        <f t="shared" si="6"/>
        <v>0.849952029</v>
      </c>
      <c r="J7" s="11">
        <f t="shared" si="7"/>
        <v>1.019942435</v>
      </c>
      <c r="K7" s="11">
        <f>OrePrices!F7</f>
        <v>0.3</v>
      </c>
      <c r="L7" s="11">
        <f>OrePrices!G7</f>
        <v>0.36</v>
      </c>
      <c r="M7" s="1">
        <v>2.0</v>
      </c>
      <c r="N7" s="27">
        <v>1.0</v>
      </c>
      <c r="O7" s="29">
        <v>0.112</v>
      </c>
      <c r="P7" s="29">
        <v>0.4</v>
      </c>
      <c r="Q7" s="20">
        <f t="shared" si="8"/>
        <v>82035.54851</v>
      </c>
      <c r="R7" s="14">
        <f t="shared" si="9"/>
        <v>1185758.969</v>
      </c>
      <c r="S7" s="18">
        <f t="shared" si="10"/>
        <v>-0.05560885668</v>
      </c>
    </row>
    <row r="8">
      <c r="A8" t="s">
        <v>61</v>
      </c>
      <c r="B8" s="8">
        <f t="shared" si="1"/>
        <v>1</v>
      </c>
      <c r="C8" s="8">
        <f t="shared" si="2"/>
        <v>0.08173913043</v>
      </c>
      <c r="D8" s="8">
        <f t="shared" si="11"/>
        <v>0.005555555556</v>
      </c>
      <c r="E8" s="6">
        <v>1.0</v>
      </c>
      <c r="F8" s="7">
        <v>0.1</v>
      </c>
      <c r="G8" s="8">
        <f t="shared" si="4"/>
        <v>0.1363570048</v>
      </c>
      <c r="H8" s="18">
        <f t="shared" si="5"/>
        <v>0.2</v>
      </c>
      <c r="I8" s="9">
        <f t="shared" si="6"/>
        <v>150.4622678</v>
      </c>
      <c r="J8" s="11">
        <f t="shared" si="7"/>
        <v>180.5547213</v>
      </c>
      <c r="K8" s="11">
        <f>OrePrices!F8</f>
        <v>0.75</v>
      </c>
      <c r="L8" s="11">
        <f>OrePrices!G8</f>
        <v>0.9</v>
      </c>
      <c r="M8" s="1">
        <v>4.0</v>
      </c>
      <c r="N8" s="27">
        <v>1.0</v>
      </c>
      <c r="O8" s="29">
        <v>0.047</v>
      </c>
      <c r="P8" s="29">
        <v>0.005</v>
      </c>
      <c r="Q8" s="20">
        <f t="shared" si="8"/>
        <v>34606321.58</v>
      </c>
      <c r="R8" s="14">
        <f t="shared" si="9"/>
        <v>500207007.2</v>
      </c>
      <c r="S8" s="18">
        <f t="shared" si="10"/>
        <v>-0.1640985125</v>
      </c>
    </row>
    <row r="9">
      <c r="A9" t="s">
        <v>75</v>
      </c>
      <c r="B9" s="8">
        <f t="shared" si="1"/>
        <v>0.15</v>
      </c>
      <c r="C9" s="8">
        <f t="shared" si="2"/>
        <v>0.7460869565</v>
      </c>
      <c r="D9" s="8">
        <f t="shared" si="11"/>
        <v>0.7777777778</v>
      </c>
      <c r="E9" s="6">
        <v>0.1</v>
      </c>
      <c r="F9" s="7">
        <v>0.5</v>
      </c>
      <c r="G9" s="8">
        <f t="shared" si="4"/>
        <v>0.06103285024</v>
      </c>
      <c r="H9" s="18">
        <f t="shared" si="5"/>
        <v>0</v>
      </c>
      <c r="I9" s="9">
        <f t="shared" si="6"/>
        <v>0.4107810162</v>
      </c>
      <c r="J9" s="11">
        <f t="shared" si="7"/>
        <v>0.4929372195</v>
      </c>
      <c r="K9" s="11">
        <f>OrePrices!F9</f>
        <v>0.2375</v>
      </c>
      <c r="L9" s="11">
        <f>OrePrices!G9</f>
        <v>0.285</v>
      </c>
      <c r="M9" s="1">
        <v>0.6</v>
      </c>
      <c r="N9" s="27">
        <v>1.0</v>
      </c>
      <c r="O9" s="29">
        <v>0.429</v>
      </c>
      <c r="P9" s="29">
        <v>0.7</v>
      </c>
      <c r="Q9" s="20">
        <f t="shared" si="8"/>
        <v>10350.91558</v>
      </c>
      <c r="R9" s="14">
        <f t="shared" si="9"/>
        <v>149614.2979</v>
      </c>
      <c r="S9" s="18">
        <f t="shared" si="10"/>
        <v>0.008935829308</v>
      </c>
    </row>
    <row r="10">
      <c r="A10" t="s">
        <v>84</v>
      </c>
      <c r="B10" s="8">
        <f t="shared" si="1"/>
        <v>0.25</v>
      </c>
      <c r="C10" s="8">
        <f t="shared" si="2"/>
        <v>0.1652173913</v>
      </c>
      <c r="D10" s="8">
        <f t="shared" si="11"/>
        <v>0.1111111111</v>
      </c>
      <c r="E10" s="6">
        <v>1.0</v>
      </c>
      <c r="F10" s="7">
        <v>0.25</v>
      </c>
      <c r="G10" s="8">
        <f t="shared" si="4"/>
        <v>0.1102487923</v>
      </c>
      <c r="H10" s="18">
        <f t="shared" si="5"/>
        <v>0.2</v>
      </c>
      <c r="I10" s="9">
        <f t="shared" si="6"/>
        <v>6.618905495</v>
      </c>
      <c r="J10" s="11">
        <f t="shared" si="7"/>
        <v>7.942686594</v>
      </c>
      <c r="K10" s="11">
        <f>OrePrices!F10</f>
        <v>0.625</v>
      </c>
      <c r="L10" s="11">
        <f>OrePrices!G10</f>
        <v>0.75</v>
      </c>
      <c r="M10" s="1">
        <v>1.0</v>
      </c>
      <c r="N10" s="27">
        <v>1.0</v>
      </c>
      <c r="O10" s="29">
        <v>0.095</v>
      </c>
      <c r="P10" s="29">
        <v>0.1</v>
      </c>
      <c r="Q10" s="20">
        <f t="shared" si="8"/>
        <v>753161.7727</v>
      </c>
      <c r="R10" s="14">
        <f t="shared" si="9"/>
        <v>10886357.72</v>
      </c>
      <c r="S10" s="18">
        <f t="shared" si="10"/>
        <v>-0.1174792673</v>
      </c>
    </row>
    <row r="11">
      <c r="A11" t="s">
        <v>94</v>
      </c>
      <c r="B11" s="8">
        <f t="shared" si="1"/>
        <v>1</v>
      </c>
      <c r="C11" s="8">
        <f t="shared" si="2"/>
        <v>0.09043478261</v>
      </c>
      <c r="D11" s="8">
        <f t="shared" si="11"/>
        <v>0.007777777778</v>
      </c>
      <c r="E11" s="6">
        <v>1.0</v>
      </c>
      <c r="F11" s="7">
        <v>0.8</v>
      </c>
      <c r="G11" s="8">
        <f t="shared" si="4"/>
        <v>0.1714198068</v>
      </c>
      <c r="H11" s="18">
        <f t="shared" si="5"/>
        <v>0.2</v>
      </c>
      <c r="I11" s="9">
        <f t="shared" si="6"/>
        <v>127.3638494</v>
      </c>
      <c r="J11" s="11">
        <f t="shared" si="7"/>
        <v>152.8366192</v>
      </c>
      <c r="K11" s="11">
        <f>OrePrices!F11</f>
        <v>0.8875</v>
      </c>
      <c r="L11" s="11">
        <f>OrePrices!G11</f>
        <v>1.065</v>
      </c>
      <c r="M11" s="1">
        <v>4.0</v>
      </c>
      <c r="N11" s="27">
        <v>1.0</v>
      </c>
      <c r="O11" s="29">
        <v>0.052</v>
      </c>
      <c r="P11" s="29">
        <v>0.007</v>
      </c>
      <c r="Q11" s="20">
        <f t="shared" si="8"/>
        <v>26476984.84</v>
      </c>
      <c r="R11" s="14">
        <f t="shared" si="9"/>
        <v>382703874.3</v>
      </c>
      <c r="S11" s="18">
        <f t="shared" si="10"/>
        <v>-0.1628667178</v>
      </c>
    </row>
    <row r="12">
      <c r="B12" s="8"/>
      <c r="C12" s="8"/>
      <c r="D12" s="6"/>
      <c r="E12" s="6"/>
      <c r="F12" s="5"/>
      <c r="G12" s="8"/>
      <c r="H12" s="8"/>
      <c r="I12" s="9"/>
      <c r="K12" s="33"/>
      <c r="L12" s="33"/>
      <c r="N12" s="34"/>
      <c r="O12" s="29"/>
      <c r="P12" s="29"/>
      <c r="S12" s="18"/>
    </row>
    <row r="13">
      <c r="B13" s="8"/>
      <c r="C13" s="8"/>
      <c r="D13" s="6"/>
      <c r="E13" s="6"/>
      <c r="F13" s="5"/>
      <c r="G13" s="8"/>
      <c r="H13" s="8"/>
      <c r="I13" s="9"/>
      <c r="K13" s="35"/>
      <c r="L13" s="33"/>
      <c r="N13" s="34"/>
      <c r="O13" s="29"/>
      <c r="S13" s="18"/>
    </row>
    <row r="14">
      <c r="B14" s="8"/>
      <c r="C14" s="8"/>
      <c r="D14" s="6"/>
      <c r="E14" s="6"/>
      <c r="F14" s="5"/>
      <c r="G14" s="8"/>
      <c r="H14" s="8"/>
      <c r="I14" s="9"/>
      <c r="K14" s="35"/>
      <c r="L14" s="33"/>
      <c r="N14" s="34"/>
      <c r="O14" s="29"/>
      <c r="S14" s="18"/>
    </row>
    <row r="15">
      <c r="D15" s="6"/>
      <c r="E15" s="6"/>
      <c r="F15" s="5"/>
      <c r="G15" s="8"/>
      <c r="H15" s="8"/>
      <c r="I15" s="9"/>
      <c r="N15" s="34"/>
      <c r="O15" s="29"/>
      <c r="S15" s="18"/>
    </row>
    <row r="16">
      <c r="B16" s="7"/>
      <c r="C16" s="7"/>
      <c r="D16" s="6"/>
      <c r="E16" s="6"/>
      <c r="F16" s="5"/>
      <c r="G16" s="8"/>
      <c r="H16" s="8"/>
      <c r="I16" s="9"/>
      <c r="M16" s="5"/>
      <c r="N16" s="36"/>
      <c r="O16" s="6"/>
      <c r="P16" s="29"/>
      <c r="S16" s="18"/>
    </row>
    <row r="17">
      <c r="B17" s="29"/>
      <c r="C17" s="29"/>
      <c r="D17" s="23"/>
      <c r="E17" s="23"/>
      <c r="F17" s="5"/>
      <c r="G17" s="8"/>
      <c r="H17" s="8"/>
      <c r="I17" s="2"/>
      <c r="N17" s="34"/>
      <c r="O17" s="29"/>
      <c r="P17" s="29"/>
      <c r="S17" s="18"/>
    </row>
    <row r="18">
      <c r="A18" s="1" t="s">
        <v>57</v>
      </c>
      <c r="B18" s="7">
        <v>0.2</v>
      </c>
      <c r="C18" s="7">
        <v>0.1</v>
      </c>
      <c r="D18" s="6">
        <v>0.25</v>
      </c>
      <c r="E18" s="6">
        <v>0.2</v>
      </c>
      <c r="F18" s="5">
        <v>0.25</v>
      </c>
      <c r="G18" s="26"/>
      <c r="H18" s="8"/>
      <c r="I18" s="28"/>
      <c r="N18" s="34"/>
      <c r="O18" s="29"/>
      <c r="P18" s="29"/>
      <c r="S18" s="18"/>
    </row>
    <row r="19">
      <c r="B19" s="7"/>
      <c r="C19" s="7"/>
      <c r="D19" s="6"/>
      <c r="E19" s="6"/>
      <c r="F19" s="5"/>
      <c r="G19" s="26"/>
      <c r="H19" s="37"/>
      <c r="I19" s="28"/>
      <c r="J19" s="38"/>
      <c r="N19" s="34"/>
      <c r="O19" s="29"/>
      <c r="P19" s="29"/>
      <c r="S19" s="18"/>
    </row>
    <row r="20">
      <c r="B20" s="29"/>
      <c r="C20" s="29"/>
      <c r="D20" s="23"/>
      <c r="E20" s="23"/>
      <c r="F20" s="39"/>
      <c r="G20" s="26"/>
      <c r="H20" s="37"/>
      <c r="I20" s="28"/>
      <c r="J20" s="38"/>
      <c r="N20" s="34"/>
      <c r="O20" s="29"/>
      <c r="P20" s="29"/>
      <c r="S20" s="18"/>
    </row>
    <row r="21">
      <c r="A21" s="1" t="s">
        <v>118</v>
      </c>
      <c r="B21" s="29"/>
      <c r="C21" s="29"/>
      <c r="D21" s="23"/>
      <c r="E21" s="23"/>
      <c r="F21" s="39"/>
      <c r="G21" s="26"/>
      <c r="H21" s="37"/>
      <c r="I21" s="28"/>
      <c r="J21" s="38"/>
      <c r="N21" s="34"/>
      <c r="O21" s="29"/>
      <c r="P21" s="29"/>
      <c r="S21" s="18"/>
    </row>
    <row r="22">
      <c r="A22" s="1">
        <v>0.2</v>
      </c>
      <c r="B22" s="29"/>
      <c r="C22" s="29"/>
      <c r="D22" s="23"/>
      <c r="E22" s="23"/>
      <c r="F22" s="39"/>
      <c r="G22" s="26"/>
      <c r="H22" s="37"/>
      <c r="I22" s="28"/>
      <c r="J22" s="38"/>
      <c r="N22" s="34"/>
      <c r="O22" s="29"/>
      <c r="P22" s="29"/>
      <c r="S22" s="18"/>
    </row>
    <row r="23">
      <c r="A23" s="1" t="s">
        <v>119</v>
      </c>
      <c r="B23" s="29"/>
      <c r="C23" s="29"/>
      <c r="D23" s="23"/>
      <c r="E23" s="23"/>
      <c r="F23" s="39"/>
      <c r="G23" s="26"/>
      <c r="H23" s="37"/>
      <c r="I23" s="28"/>
      <c r="J23" s="38"/>
      <c r="N23" s="34"/>
      <c r="O23" s="29"/>
      <c r="P23" s="29"/>
      <c r="S23" s="18"/>
    </row>
    <row r="24">
      <c r="A24" s="1">
        <v>0.2</v>
      </c>
      <c r="B24" s="23"/>
      <c r="C24" s="23"/>
      <c r="D24" s="23"/>
      <c r="E24" s="23"/>
      <c r="F24" s="39"/>
      <c r="G24" s="26"/>
      <c r="H24" s="37"/>
      <c r="I24" s="28"/>
      <c r="J24" s="38"/>
      <c r="N24" s="34"/>
      <c r="O24" s="29"/>
      <c r="P24" s="23"/>
      <c r="S24" s="18"/>
    </row>
    <row r="25">
      <c r="A25" s="1" t="s">
        <v>120</v>
      </c>
      <c r="B25" s="29"/>
      <c r="C25" s="29"/>
      <c r="D25" s="23"/>
      <c r="E25" s="23"/>
      <c r="F25" s="39"/>
      <c r="G25" s="26"/>
      <c r="H25" s="37"/>
      <c r="I25" s="28"/>
      <c r="J25" s="38"/>
      <c r="N25" s="40"/>
      <c r="O25" s="23"/>
      <c r="P25" s="29"/>
      <c r="S25" s="18"/>
    </row>
    <row r="26">
      <c r="A26" s="1">
        <v>0.2</v>
      </c>
      <c r="B26" s="23"/>
      <c r="C26" s="23"/>
      <c r="D26" s="23"/>
      <c r="E26" s="23"/>
      <c r="F26" s="39"/>
      <c r="G26" s="8"/>
      <c r="H26" s="37"/>
      <c r="I26" s="9"/>
      <c r="J26" s="41"/>
      <c r="N26" s="40"/>
      <c r="O26" s="23"/>
      <c r="P26" s="23"/>
      <c r="S26" s="18"/>
    </row>
    <row r="27">
      <c r="B27" s="23"/>
      <c r="C27" s="23"/>
      <c r="D27" s="23"/>
      <c r="E27" s="23"/>
      <c r="F27" s="39"/>
      <c r="G27" s="26"/>
      <c r="H27" s="37"/>
      <c r="I27" s="28"/>
      <c r="J27" s="41"/>
      <c r="N27" s="40"/>
      <c r="O27" s="23"/>
      <c r="P27" s="23"/>
      <c r="S27" s="18"/>
    </row>
    <row r="28">
      <c r="B28" s="23"/>
      <c r="C28" s="23"/>
      <c r="D28" s="23"/>
      <c r="E28" s="23"/>
      <c r="F28" s="39"/>
      <c r="G28" s="26"/>
      <c r="H28" s="37"/>
      <c r="I28" s="28"/>
      <c r="J28" s="41"/>
      <c r="N28" s="40"/>
      <c r="O28" s="23"/>
      <c r="P28" s="23"/>
      <c r="S28" s="18"/>
    </row>
    <row r="29">
      <c r="B29" s="23"/>
      <c r="C29" s="23"/>
      <c r="D29" s="23"/>
      <c r="E29" s="23"/>
      <c r="F29" s="42"/>
      <c r="G29" s="26"/>
      <c r="H29" s="26"/>
      <c r="I29" s="28"/>
      <c r="J29" s="28"/>
      <c r="N29" s="40"/>
      <c r="O29" s="23"/>
      <c r="P29" s="23"/>
      <c r="S29" s="18"/>
    </row>
    <row r="30">
      <c r="B30" s="23"/>
      <c r="C30" s="23"/>
      <c r="D30" s="23"/>
      <c r="E30" s="23"/>
      <c r="F30" s="42"/>
      <c r="G30" s="26"/>
      <c r="H30" s="26"/>
      <c r="I30" s="28"/>
      <c r="J30" s="28"/>
      <c r="N30" s="40"/>
      <c r="O30" s="23"/>
      <c r="P30" s="23"/>
      <c r="S30" s="18"/>
    </row>
    <row r="31">
      <c r="B31" s="23"/>
      <c r="C31" s="23"/>
      <c r="D31" s="23"/>
      <c r="E31" s="23"/>
      <c r="F31" s="42"/>
      <c r="G31" s="26"/>
      <c r="H31" s="26"/>
      <c r="I31" s="28"/>
      <c r="J31" s="28"/>
      <c r="N31" s="40"/>
      <c r="O31" s="23"/>
      <c r="P31" s="23"/>
      <c r="S31" s="18"/>
    </row>
    <row r="32">
      <c r="B32" s="23"/>
      <c r="C32" s="23"/>
      <c r="D32" s="23"/>
      <c r="E32" s="23"/>
      <c r="F32" s="42"/>
      <c r="G32" s="26"/>
      <c r="H32" s="26"/>
      <c r="I32" s="28"/>
      <c r="J32" s="28"/>
      <c r="N32" s="40"/>
      <c r="O32" s="23"/>
      <c r="P32" s="23"/>
      <c r="S32" s="18"/>
    </row>
    <row r="33">
      <c r="B33" s="23"/>
      <c r="C33" s="23"/>
      <c r="D33" s="23"/>
      <c r="E33" s="23"/>
      <c r="F33" s="42"/>
      <c r="G33" s="26"/>
      <c r="H33" s="26"/>
      <c r="I33" s="28"/>
      <c r="J33" s="28"/>
      <c r="N33" s="40"/>
      <c r="O33" s="23"/>
      <c r="P33" s="23"/>
      <c r="S33" s="18"/>
    </row>
    <row r="34">
      <c r="B34" s="23"/>
      <c r="C34" s="23"/>
      <c r="D34" s="23"/>
      <c r="E34" s="23"/>
      <c r="F34" s="42"/>
      <c r="G34" s="26"/>
      <c r="H34" s="26"/>
      <c r="I34" s="28"/>
      <c r="J34" s="28"/>
      <c r="N34" s="40"/>
      <c r="O34" s="23"/>
      <c r="P34" s="23"/>
      <c r="S34" s="18"/>
    </row>
    <row r="35">
      <c r="B35" s="23"/>
      <c r="C35" s="23"/>
      <c r="F35" s="42"/>
      <c r="G35" s="18"/>
      <c r="H35" s="26"/>
      <c r="I35" s="31"/>
      <c r="J35" s="28"/>
      <c r="N35" s="40"/>
      <c r="O35" s="23"/>
      <c r="P35" s="23"/>
      <c r="S35" s="18"/>
    </row>
    <row r="36">
      <c r="B36" s="23"/>
      <c r="C36" s="23"/>
      <c r="F36" s="42"/>
      <c r="G36" s="18"/>
      <c r="H36" s="26"/>
      <c r="I36" s="31"/>
      <c r="J36" s="28"/>
      <c r="N36" s="40"/>
      <c r="O36" s="23"/>
      <c r="P36" s="23"/>
      <c r="S36" s="18"/>
    </row>
    <row r="37">
      <c r="B37" s="23"/>
      <c r="C37" s="23"/>
      <c r="F37" s="42"/>
      <c r="G37" s="18"/>
      <c r="H37" s="26"/>
      <c r="I37" s="31"/>
      <c r="J37" s="28"/>
      <c r="N37" s="40"/>
      <c r="O37" s="23"/>
      <c r="P37" s="23"/>
      <c r="S37" s="18"/>
    </row>
    <row r="38">
      <c r="B38" s="23"/>
      <c r="C38" s="23"/>
      <c r="F38" s="42"/>
      <c r="G38" s="18"/>
      <c r="H38" s="26"/>
      <c r="I38" s="31"/>
      <c r="J38" s="28"/>
      <c r="N38" s="40"/>
      <c r="O38" s="23"/>
      <c r="P38" s="23"/>
      <c r="S38" s="18"/>
    </row>
    <row r="39">
      <c r="B39" s="23"/>
      <c r="C39" s="23"/>
      <c r="D39" s="42"/>
      <c r="E39" s="42"/>
      <c r="F39" s="42"/>
      <c r="G39" s="18"/>
      <c r="H39" s="26"/>
      <c r="J39" s="28"/>
      <c r="N39" s="40"/>
      <c r="O39" s="23"/>
      <c r="P39" s="23"/>
      <c r="S39" s="18"/>
    </row>
    <row r="40">
      <c r="B40" s="23"/>
      <c r="C40" s="23"/>
      <c r="D40" s="42"/>
      <c r="E40" s="42"/>
      <c r="F40" s="42"/>
      <c r="G40" s="18"/>
      <c r="H40" s="26"/>
      <c r="J40" s="28"/>
      <c r="N40" s="40"/>
      <c r="O40" s="23"/>
      <c r="P40" s="23"/>
      <c r="S40" s="18"/>
    </row>
    <row r="41">
      <c r="B41" s="23"/>
      <c r="C41" s="23"/>
      <c r="D41" s="42"/>
      <c r="E41" s="42"/>
      <c r="F41" s="42"/>
      <c r="G41" s="18"/>
      <c r="H41" s="26"/>
      <c r="J41" s="28"/>
      <c r="N41" s="40"/>
      <c r="O41" s="23"/>
      <c r="P41" s="23"/>
      <c r="S41" s="18"/>
    </row>
    <row r="42">
      <c r="B42" s="23"/>
      <c r="C42" s="23"/>
      <c r="D42" s="42"/>
      <c r="E42" s="42"/>
      <c r="F42" s="42"/>
      <c r="G42" s="18"/>
      <c r="H42" s="26"/>
      <c r="J42" s="28"/>
      <c r="N42" s="40"/>
      <c r="O42" s="23"/>
      <c r="P42" s="23"/>
      <c r="S42" s="18"/>
    </row>
    <row r="43">
      <c r="B43" s="23"/>
      <c r="C43" s="23"/>
      <c r="D43" s="42"/>
      <c r="E43" s="42"/>
      <c r="F43" s="42"/>
      <c r="G43" s="18"/>
      <c r="H43" s="26"/>
      <c r="J43" s="28"/>
      <c r="N43" s="40"/>
      <c r="O43" s="23"/>
      <c r="P43" s="23"/>
      <c r="S43" s="18"/>
    </row>
    <row r="44">
      <c r="B44" s="23"/>
      <c r="C44" s="23"/>
      <c r="D44" s="42"/>
      <c r="E44" s="42"/>
      <c r="F44" s="42"/>
      <c r="G44" s="18"/>
      <c r="H44" s="26"/>
      <c r="J44" s="28"/>
      <c r="N44" s="40"/>
      <c r="O44" s="23"/>
      <c r="P44" s="23"/>
      <c r="S44" s="18"/>
    </row>
    <row r="45">
      <c r="B45" s="23"/>
      <c r="C45" s="23"/>
      <c r="D45" s="42"/>
      <c r="E45" s="42"/>
      <c r="F45" s="42"/>
      <c r="G45" s="18"/>
      <c r="H45" s="26"/>
      <c r="J45" s="28"/>
      <c r="N45" s="40"/>
      <c r="O45" s="23"/>
      <c r="P45" s="23"/>
      <c r="S45" s="18"/>
    </row>
    <row r="46">
      <c r="B46" s="23"/>
      <c r="C46" s="23"/>
      <c r="D46" s="42"/>
      <c r="E46" s="42"/>
      <c r="F46" s="42"/>
      <c r="G46" s="18"/>
      <c r="H46" s="26"/>
      <c r="J46" s="28"/>
      <c r="N46" s="40"/>
      <c r="O46" s="23"/>
      <c r="P46" s="23"/>
      <c r="S46" s="18"/>
    </row>
    <row r="47">
      <c r="D47" s="43"/>
      <c r="E47" s="43"/>
      <c r="F47" s="43"/>
      <c r="G47" s="18"/>
      <c r="H47" s="18"/>
      <c r="J47" s="31"/>
      <c r="N47" s="44"/>
      <c r="S47" s="18"/>
    </row>
    <row r="48">
      <c r="D48" s="43"/>
      <c r="E48" s="43"/>
      <c r="F48" s="43"/>
      <c r="G48" s="18"/>
      <c r="H48" s="18"/>
      <c r="J48" s="31"/>
      <c r="N48" s="44"/>
      <c r="S48" s="18"/>
    </row>
    <row r="49">
      <c r="D49" s="43"/>
      <c r="E49" s="43"/>
      <c r="F49" s="43"/>
      <c r="G49" s="18"/>
      <c r="H49" s="18"/>
      <c r="J49" s="31"/>
      <c r="N49" s="44"/>
      <c r="S49" s="18"/>
    </row>
    <row r="50">
      <c r="D50" s="43"/>
      <c r="E50" s="43"/>
      <c r="F50" s="43"/>
      <c r="G50" s="18"/>
      <c r="H50" s="18"/>
      <c r="J50" s="31"/>
      <c r="N50" s="40"/>
      <c r="O50" s="23"/>
      <c r="S5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1" t="s">
        <v>0</v>
      </c>
      <c r="B1" s="1" t="s">
        <v>3</v>
      </c>
      <c r="C1" s="1" t="s">
        <v>6</v>
      </c>
      <c r="F1" s="1" t="s">
        <v>8</v>
      </c>
      <c r="G1" s="1" t="s">
        <v>9</v>
      </c>
      <c r="H1" s="1" t="s">
        <v>11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</row>
    <row r="2">
      <c r="A2" t="s">
        <v>30</v>
      </c>
      <c r="B2" s="9">
        <f>IngotPrices!I2</f>
        <v>1.563813986</v>
      </c>
      <c r="C2" s="11">
        <f>IngotPrices!J2</f>
        <v>1.876576783</v>
      </c>
      <c r="F2" s="13">
        <f t="shared" ref="F2:G2" si="1">B2</f>
        <v>1.563813986</v>
      </c>
      <c r="G2" s="16">
        <f t="shared" si="1"/>
        <v>1.876576783</v>
      </c>
      <c r="H2" s="13">
        <f t="shared" ref="H2:I2" si="2">B3</f>
        <v>67.89504587</v>
      </c>
      <c r="I2" s="16">
        <f t="shared" si="2"/>
        <v>81.47405504</v>
      </c>
      <c r="J2" s="13">
        <f t="shared" ref="J2:K2" si="3">B4</f>
        <v>0.02735761353</v>
      </c>
      <c r="K2" s="16">
        <f t="shared" si="3"/>
        <v>0.03282913623</v>
      </c>
      <c r="L2" s="13">
        <f t="shared" ref="L2:M2" si="4">B5</f>
        <v>0.6737074733</v>
      </c>
      <c r="M2" s="16">
        <f t="shared" si="4"/>
        <v>0.8084489679</v>
      </c>
      <c r="N2" s="13">
        <f t="shared" ref="N2:O2" si="5">B6</f>
        <v>78.91221468</v>
      </c>
      <c r="O2" s="16">
        <f t="shared" si="5"/>
        <v>94.69465762</v>
      </c>
      <c r="P2" s="13">
        <f t="shared" ref="P2:Q2" si="6">B7</f>
        <v>0.849952029</v>
      </c>
      <c r="Q2" s="16">
        <f t="shared" si="6"/>
        <v>1.019942435</v>
      </c>
      <c r="R2" s="13">
        <f t="shared" ref="R2:S2" si="7">B8</f>
        <v>150.4622678</v>
      </c>
      <c r="S2" s="16">
        <f t="shared" si="7"/>
        <v>180.5547213</v>
      </c>
      <c r="T2" s="13">
        <f t="shared" ref="T2:U2" si="8">B9</f>
        <v>0.4107810162</v>
      </c>
      <c r="U2" s="16">
        <f t="shared" si="8"/>
        <v>0.4929372195</v>
      </c>
      <c r="V2" s="13">
        <f t="shared" ref="V2:W2" si="9">B10</f>
        <v>6.618905495</v>
      </c>
      <c r="W2" s="16">
        <f t="shared" si="9"/>
        <v>7.942686594</v>
      </c>
      <c r="X2" s="13">
        <f t="shared" ref="X2:Y2" si="10">B11</f>
        <v>127.3638494</v>
      </c>
      <c r="Y2" s="16">
        <f t="shared" si="10"/>
        <v>152.8366192</v>
      </c>
    </row>
    <row r="3">
      <c r="A3" t="s">
        <v>51</v>
      </c>
      <c r="B3" s="9">
        <f>IngotPrices!I3</f>
        <v>67.89504587</v>
      </c>
      <c r="C3" s="11">
        <f>IngotPrices!J3</f>
        <v>81.47405504</v>
      </c>
      <c r="F3" s="13">
        <f t="shared" ref="F3:G3" si="11">B2</f>
        <v>1.563813986</v>
      </c>
      <c r="G3" s="21">
        <f t="shared" si="11"/>
        <v>1.876576783</v>
      </c>
      <c r="H3" s="13">
        <f t="shared" ref="H3:I3" si="12">B3</f>
        <v>67.89504587</v>
      </c>
      <c r="I3" s="21">
        <f t="shared" si="12"/>
        <v>81.47405504</v>
      </c>
      <c r="J3" s="22">
        <f t="shared" ref="J3:K3" si="13">B4</f>
        <v>0.02735761353</v>
      </c>
      <c r="K3" s="21">
        <f t="shared" si="13"/>
        <v>0.03282913623</v>
      </c>
      <c r="L3" s="13">
        <f t="shared" ref="L3:M3" si="14">B5</f>
        <v>0.6737074733</v>
      </c>
      <c r="M3" s="21">
        <f t="shared" si="14"/>
        <v>0.8084489679</v>
      </c>
      <c r="N3" s="22">
        <f t="shared" ref="N3:O3" si="15">B6</f>
        <v>78.91221468</v>
      </c>
      <c r="O3" s="21">
        <f t="shared" si="15"/>
        <v>94.69465762</v>
      </c>
      <c r="P3" s="13">
        <f t="shared" ref="P3:Q3" si="16">B7</f>
        <v>0.849952029</v>
      </c>
      <c r="Q3" s="16">
        <f t="shared" si="16"/>
        <v>1.019942435</v>
      </c>
      <c r="R3" s="22">
        <f t="shared" ref="R3:S3" si="17">B8</f>
        <v>150.4622678</v>
      </c>
      <c r="S3" s="21">
        <f t="shared" si="17"/>
        <v>180.5547213</v>
      </c>
      <c r="T3" s="22">
        <f t="shared" ref="T3:U3" si="18">B9</f>
        <v>0.4107810162</v>
      </c>
      <c r="U3" s="21">
        <f t="shared" si="18"/>
        <v>0.4929372195</v>
      </c>
      <c r="V3" s="22">
        <f t="shared" ref="V3:W3" si="19">B10</f>
        <v>6.618905495</v>
      </c>
      <c r="W3" s="21">
        <f t="shared" si="19"/>
        <v>7.942686594</v>
      </c>
      <c r="X3" s="22">
        <f t="shared" ref="X3:Y3" si="20">B11</f>
        <v>127.3638494</v>
      </c>
      <c r="Y3" s="21">
        <f t="shared" si="20"/>
        <v>152.8366192</v>
      </c>
    </row>
    <row r="4">
      <c r="A4" t="s">
        <v>56</v>
      </c>
      <c r="B4" s="9">
        <f>IngotPrices!I4</f>
        <v>0.02735761353</v>
      </c>
      <c r="C4" s="11">
        <f>IngotPrices!J4</f>
        <v>0.03282913623</v>
      </c>
      <c r="F4" s="22">
        <f t="shared" ref="F4:G4" si="21">B2</f>
        <v>1.563813986</v>
      </c>
      <c r="G4" s="21">
        <f t="shared" si="21"/>
        <v>1.876576783</v>
      </c>
      <c r="H4" s="22">
        <f t="shared" ref="H4:I4" si="22">B3</f>
        <v>67.89504587</v>
      </c>
      <c r="I4" s="21">
        <f t="shared" si="22"/>
        <v>81.47405504</v>
      </c>
      <c r="J4" s="22">
        <f t="shared" ref="J4:K4" si="23">B4</f>
        <v>0.02735761353</v>
      </c>
      <c r="K4" s="21">
        <f t="shared" si="23"/>
        <v>0.03282913623</v>
      </c>
      <c r="L4" s="22">
        <f t="shared" ref="L4:M4" si="24">B5</f>
        <v>0.6737074733</v>
      </c>
      <c r="M4" s="21">
        <f t="shared" si="24"/>
        <v>0.8084489679</v>
      </c>
      <c r="N4" s="22">
        <f t="shared" ref="N4:O4" si="25">B6</f>
        <v>78.91221468</v>
      </c>
      <c r="O4" s="21">
        <f t="shared" si="25"/>
        <v>94.69465762</v>
      </c>
      <c r="P4" s="22">
        <f t="shared" ref="P4:Q4" si="26">B7</f>
        <v>0.849952029</v>
      </c>
      <c r="Q4" s="21">
        <f t="shared" si="26"/>
        <v>1.019942435</v>
      </c>
      <c r="R4" s="22">
        <f t="shared" ref="R4:S4" si="27">B8</f>
        <v>150.4622678</v>
      </c>
      <c r="S4" s="21">
        <f t="shared" si="27"/>
        <v>180.5547213</v>
      </c>
      <c r="T4" s="22">
        <f t="shared" ref="T4:U4" si="28">B9</f>
        <v>0.4107810162</v>
      </c>
      <c r="U4" s="21">
        <f t="shared" si="28"/>
        <v>0.4929372195</v>
      </c>
      <c r="V4" s="22">
        <f t="shared" ref="V4:W4" si="29">B10</f>
        <v>6.618905495</v>
      </c>
      <c r="W4" s="21">
        <f t="shared" si="29"/>
        <v>7.942686594</v>
      </c>
      <c r="X4" s="22">
        <f t="shared" ref="X4:Y4" si="30">B11</f>
        <v>127.3638494</v>
      </c>
      <c r="Y4" s="21">
        <f t="shared" si="30"/>
        <v>152.8366192</v>
      </c>
    </row>
    <row r="5">
      <c r="A5" t="s">
        <v>58</v>
      </c>
      <c r="B5" s="9">
        <f>IngotPrices!I5</f>
        <v>0.6737074733</v>
      </c>
      <c r="C5" s="11">
        <f>IngotPrices!J5</f>
        <v>0.8084489679</v>
      </c>
      <c r="F5" s="22">
        <f t="shared" ref="F5:G5" si="31">B2</f>
        <v>1.563813986</v>
      </c>
      <c r="G5" s="21">
        <f t="shared" si="31"/>
        <v>1.876576783</v>
      </c>
      <c r="H5" s="22">
        <f t="shared" ref="H5:I5" si="32">B3</f>
        <v>67.89504587</v>
      </c>
      <c r="I5" s="21">
        <f t="shared" si="32"/>
        <v>81.47405504</v>
      </c>
      <c r="J5" s="22">
        <f t="shared" ref="J5:K5" si="33">B4</f>
        <v>0.02735761353</v>
      </c>
      <c r="K5" s="21">
        <f t="shared" si="33"/>
        <v>0.03282913623</v>
      </c>
      <c r="L5" s="22">
        <f t="shared" ref="L5:M5" si="34">B5</f>
        <v>0.6737074733</v>
      </c>
      <c r="M5" s="21">
        <f t="shared" si="34"/>
        <v>0.8084489679</v>
      </c>
      <c r="N5" s="22">
        <f t="shared" ref="N5:O5" si="35">B6</f>
        <v>78.91221468</v>
      </c>
      <c r="O5" s="21">
        <f t="shared" si="35"/>
        <v>94.69465762</v>
      </c>
      <c r="P5" s="22">
        <f t="shared" ref="P5:Q5" si="36">B7</f>
        <v>0.849952029</v>
      </c>
      <c r="Q5" s="21">
        <f t="shared" si="36"/>
        <v>1.019942435</v>
      </c>
      <c r="R5" s="22">
        <f t="shared" ref="R5:S5" si="37">B8</f>
        <v>150.4622678</v>
      </c>
      <c r="S5" s="21">
        <f t="shared" si="37"/>
        <v>180.5547213</v>
      </c>
      <c r="T5" s="22">
        <f t="shared" ref="T5:U5" si="38">B9</f>
        <v>0.4107810162</v>
      </c>
      <c r="U5" s="21">
        <f t="shared" si="38"/>
        <v>0.4929372195</v>
      </c>
      <c r="V5" s="22">
        <f t="shared" ref="V5:W5" si="39">B10</f>
        <v>6.618905495</v>
      </c>
      <c r="W5" s="21">
        <f t="shared" si="39"/>
        <v>7.942686594</v>
      </c>
      <c r="X5" s="22">
        <f t="shared" ref="X5:Y5" si="40">B11</f>
        <v>127.3638494</v>
      </c>
      <c r="Y5" s="21">
        <f t="shared" si="40"/>
        <v>152.8366192</v>
      </c>
    </row>
    <row r="6">
      <c r="A6" t="s">
        <v>59</v>
      </c>
      <c r="B6" s="9">
        <f>IngotPrices!I6</f>
        <v>78.91221468</v>
      </c>
      <c r="C6" s="11">
        <f>IngotPrices!J6</f>
        <v>94.69465762</v>
      </c>
      <c r="F6" s="22">
        <f t="shared" ref="F6:G6" si="41">B2</f>
        <v>1.563813986</v>
      </c>
      <c r="G6" s="21">
        <f t="shared" si="41"/>
        <v>1.876576783</v>
      </c>
      <c r="H6" s="22">
        <f t="shared" ref="H6:I6" si="42">B3</f>
        <v>67.89504587</v>
      </c>
      <c r="I6" s="21">
        <f t="shared" si="42"/>
        <v>81.47405504</v>
      </c>
      <c r="J6" s="22">
        <f t="shared" ref="J6:K6" si="43">B4</f>
        <v>0.02735761353</v>
      </c>
      <c r="K6" s="21">
        <f t="shared" si="43"/>
        <v>0.03282913623</v>
      </c>
      <c r="L6" s="22">
        <f t="shared" ref="L6:M6" si="44">B5</f>
        <v>0.6737074733</v>
      </c>
      <c r="M6" s="21">
        <f t="shared" si="44"/>
        <v>0.8084489679</v>
      </c>
      <c r="N6" s="22">
        <f t="shared" ref="N6:O6" si="45">B6</f>
        <v>78.91221468</v>
      </c>
      <c r="O6" s="21">
        <f t="shared" si="45"/>
        <v>94.69465762</v>
      </c>
      <c r="P6" s="22">
        <f t="shared" ref="P6:Q6" si="46">B7</f>
        <v>0.849952029</v>
      </c>
      <c r="Q6" s="21">
        <f t="shared" si="46"/>
        <v>1.019942435</v>
      </c>
      <c r="R6" s="22">
        <f t="shared" ref="R6:S6" si="47">B8</f>
        <v>150.4622678</v>
      </c>
      <c r="S6" s="21">
        <f t="shared" si="47"/>
        <v>180.5547213</v>
      </c>
      <c r="T6" s="22">
        <f t="shared" ref="T6:U6" si="48">B9</f>
        <v>0.4107810162</v>
      </c>
      <c r="U6" s="21">
        <f t="shared" si="48"/>
        <v>0.4929372195</v>
      </c>
      <c r="V6" s="22">
        <f t="shared" ref="V6:W6" si="49">B10</f>
        <v>6.618905495</v>
      </c>
      <c r="W6" s="21">
        <f t="shared" si="49"/>
        <v>7.942686594</v>
      </c>
      <c r="X6" s="22">
        <f t="shared" ref="X6:Y6" si="50">B11</f>
        <v>127.3638494</v>
      </c>
      <c r="Y6" s="21">
        <f t="shared" si="50"/>
        <v>152.8366192</v>
      </c>
    </row>
    <row r="7">
      <c r="A7" t="s">
        <v>60</v>
      </c>
      <c r="B7" s="9">
        <f>IngotPrices!I7</f>
        <v>0.849952029</v>
      </c>
      <c r="C7" s="11">
        <f>IngotPrices!J7</f>
        <v>1.019942435</v>
      </c>
      <c r="F7" s="22">
        <f t="shared" ref="F7:G7" si="51">B2</f>
        <v>1.563813986</v>
      </c>
      <c r="G7" s="21">
        <f t="shared" si="51"/>
        <v>1.876576783</v>
      </c>
      <c r="H7" s="22">
        <f t="shared" ref="H7:I7" si="52">B3</f>
        <v>67.89504587</v>
      </c>
      <c r="I7" s="21">
        <f t="shared" si="52"/>
        <v>81.47405504</v>
      </c>
      <c r="J7" s="22">
        <f t="shared" ref="J7:K7" si="53">B4</f>
        <v>0.02735761353</v>
      </c>
      <c r="K7" s="21">
        <f t="shared" si="53"/>
        <v>0.03282913623</v>
      </c>
      <c r="L7" s="22">
        <f t="shared" ref="L7:M7" si="54">B5</f>
        <v>0.6737074733</v>
      </c>
      <c r="M7" s="21">
        <f t="shared" si="54"/>
        <v>0.8084489679</v>
      </c>
      <c r="N7" s="22">
        <f t="shared" ref="N7:O7" si="55">B6</f>
        <v>78.91221468</v>
      </c>
      <c r="O7" s="21">
        <f t="shared" si="55"/>
        <v>94.69465762</v>
      </c>
      <c r="P7" s="22">
        <f t="shared" ref="P7:Q7" si="56">B7</f>
        <v>0.849952029</v>
      </c>
      <c r="Q7" s="21">
        <f t="shared" si="56"/>
        <v>1.019942435</v>
      </c>
      <c r="R7" s="22">
        <f t="shared" ref="R7:S7" si="57">B8</f>
        <v>150.4622678</v>
      </c>
      <c r="S7" s="21">
        <f t="shared" si="57"/>
        <v>180.5547213</v>
      </c>
      <c r="T7" s="22">
        <f t="shared" ref="T7:U7" si="58">B9</f>
        <v>0.4107810162</v>
      </c>
      <c r="U7" s="21">
        <f t="shared" si="58"/>
        <v>0.4929372195</v>
      </c>
      <c r="V7" s="22">
        <f t="shared" ref="V7:W7" si="59">B10</f>
        <v>6.618905495</v>
      </c>
      <c r="W7" s="21">
        <f t="shared" si="59"/>
        <v>7.942686594</v>
      </c>
      <c r="X7" s="22">
        <f t="shared" ref="X7:Y7" si="60">B11</f>
        <v>127.3638494</v>
      </c>
      <c r="Y7" s="21">
        <f t="shared" si="60"/>
        <v>152.8366192</v>
      </c>
    </row>
    <row r="8">
      <c r="A8" t="s">
        <v>61</v>
      </c>
      <c r="B8" s="9">
        <f>IngotPrices!I8</f>
        <v>150.4622678</v>
      </c>
      <c r="C8" s="11">
        <f>IngotPrices!J8</f>
        <v>180.5547213</v>
      </c>
      <c r="F8" s="22">
        <f t="shared" ref="F8:G8" si="61">B2</f>
        <v>1.563813986</v>
      </c>
      <c r="G8" s="21">
        <f t="shared" si="61"/>
        <v>1.876576783</v>
      </c>
      <c r="H8" s="22">
        <f t="shared" ref="H8:I8" si="62">B3</f>
        <v>67.89504587</v>
      </c>
      <c r="I8" s="21">
        <f t="shared" si="62"/>
        <v>81.47405504</v>
      </c>
      <c r="J8" s="22">
        <f t="shared" ref="J8:K8" si="63">B4</f>
        <v>0.02735761353</v>
      </c>
      <c r="K8" s="21">
        <f t="shared" si="63"/>
        <v>0.03282913623</v>
      </c>
      <c r="L8" s="22">
        <f t="shared" ref="L8:M8" si="64">B5</f>
        <v>0.6737074733</v>
      </c>
      <c r="M8" s="21">
        <f t="shared" si="64"/>
        <v>0.8084489679</v>
      </c>
      <c r="N8" s="22">
        <f t="shared" ref="N8:O8" si="65">B6</f>
        <v>78.91221468</v>
      </c>
      <c r="O8" s="21">
        <f t="shared" si="65"/>
        <v>94.69465762</v>
      </c>
      <c r="P8" s="22">
        <f t="shared" ref="P8:Q8" si="66">B7</f>
        <v>0.849952029</v>
      </c>
      <c r="Q8" s="21">
        <f t="shared" si="66"/>
        <v>1.019942435</v>
      </c>
      <c r="R8" s="22">
        <f t="shared" ref="R8:S8" si="67">B8</f>
        <v>150.4622678</v>
      </c>
      <c r="S8" s="21">
        <f t="shared" si="67"/>
        <v>180.5547213</v>
      </c>
      <c r="T8" s="22">
        <f t="shared" ref="T8:U8" si="68">B9</f>
        <v>0.4107810162</v>
      </c>
      <c r="U8" s="21">
        <f t="shared" si="68"/>
        <v>0.4929372195</v>
      </c>
      <c r="V8" s="22">
        <f t="shared" ref="V8:W8" si="69">B10</f>
        <v>6.618905495</v>
      </c>
      <c r="W8" s="21">
        <f t="shared" si="69"/>
        <v>7.942686594</v>
      </c>
      <c r="X8" s="22">
        <f t="shared" ref="X8:Y8" si="70">B11</f>
        <v>127.3638494</v>
      </c>
      <c r="Y8" s="21">
        <f t="shared" si="70"/>
        <v>152.8366192</v>
      </c>
    </row>
    <row r="9">
      <c r="A9" t="s">
        <v>75</v>
      </c>
      <c r="B9" s="9">
        <f>IngotPrices!I9</f>
        <v>0.4107810162</v>
      </c>
      <c r="C9" s="11">
        <f>IngotPrices!J9</f>
        <v>0.4929372195</v>
      </c>
      <c r="F9" s="22">
        <f t="shared" ref="F9:G9" si="71">B2</f>
        <v>1.563813986</v>
      </c>
      <c r="G9" s="21">
        <f t="shared" si="71"/>
        <v>1.876576783</v>
      </c>
      <c r="H9" s="22">
        <f t="shared" ref="H9:I9" si="72">B3</f>
        <v>67.89504587</v>
      </c>
      <c r="I9" s="21">
        <f t="shared" si="72"/>
        <v>81.47405504</v>
      </c>
      <c r="J9" s="22">
        <f t="shared" ref="J9:K9" si="73">B4</f>
        <v>0.02735761353</v>
      </c>
      <c r="K9" s="21">
        <f t="shared" si="73"/>
        <v>0.03282913623</v>
      </c>
      <c r="L9" s="22">
        <f t="shared" ref="L9:M9" si="74">B5</f>
        <v>0.6737074733</v>
      </c>
      <c r="M9" s="21">
        <f t="shared" si="74"/>
        <v>0.8084489679</v>
      </c>
      <c r="N9" s="22">
        <f t="shared" ref="N9:O9" si="75">B6</f>
        <v>78.91221468</v>
      </c>
      <c r="O9" s="21">
        <f t="shared" si="75"/>
        <v>94.69465762</v>
      </c>
      <c r="P9" s="22">
        <f t="shared" ref="P9:Q9" si="76">B7</f>
        <v>0.849952029</v>
      </c>
      <c r="Q9" s="21">
        <f t="shared" si="76"/>
        <v>1.019942435</v>
      </c>
      <c r="R9" s="22">
        <f t="shared" ref="R9:S9" si="77">B8</f>
        <v>150.4622678</v>
      </c>
      <c r="S9" s="21">
        <f t="shared" si="77"/>
        <v>180.5547213</v>
      </c>
      <c r="T9" s="22">
        <f t="shared" ref="T9:U9" si="78">B9</f>
        <v>0.4107810162</v>
      </c>
      <c r="U9" s="21">
        <f t="shared" si="78"/>
        <v>0.4929372195</v>
      </c>
      <c r="V9" s="22">
        <f t="shared" ref="V9:W9" si="79">B10</f>
        <v>6.618905495</v>
      </c>
      <c r="W9" s="21">
        <f t="shared" si="79"/>
        <v>7.942686594</v>
      </c>
      <c r="X9" s="22">
        <f t="shared" ref="X9:Y9" si="80">B11</f>
        <v>127.3638494</v>
      </c>
      <c r="Y9" s="21">
        <f t="shared" si="80"/>
        <v>152.8366192</v>
      </c>
    </row>
    <row r="10">
      <c r="A10" t="s">
        <v>84</v>
      </c>
      <c r="B10" s="9">
        <f>IngotPrices!I10</f>
        <v>6.618905495</v>
      </c>
      <c r="C10" s="11">
        <f>IngotPrices!J10</f>
        <v>7.942686594</v>
      </c>
      <c r="F10" s="22">
        <f t="shared" ref="F10:G10" si="81">B2</f>
        <v>1.563813986</v>
      </c>
      <c r="G10" s="21">
        <f t="shared" si="81"/>
        <v>1.876576783</v>
      </c>
      <c r="H10" s="22">
        <f t="shared" ref="H10:I10" si="82">B3</f>
        <v>67.89504587</v>
      </c>
      <c r="I10" s="21">
        <f t="shared" si="82"/>
        <v>81.47405504</v>
      </c>
      <c r="J10" s="22">
        <f t="shared" ref="J10:K10" si="83">B4</f>
        <v>0.02735761353</v>
      </c>
      <c r="K10" s="21">
        <f t="shared" si="83"/>
        <v>0.03282913623</v>
      </c>
      <c r="L10" s="22">
        <f t="shared" ref="L10:M10" si="84">B5</f>
        <v>0.6737074733</v>
      </c>
      <c r="M10" s="21">
        <f t="shared" si="84"/>
        <v>0.8084489679</v>
      </c>
      <c r="N10" s="22">
        <f t="shared" ref="N10:O10" si="85">B6</f>
        <v>78.91221468</v>
      </c>
      <c r="O10" s="21">
        <f t="shared" si="85"/>
        <v>94.69465762</v>
      </c>
      <c r="P10" s="22">
        <f t="shared" ref="P10:Q10" si="86">B7</f>
        <v>0.849952029</v>
      </c>
      <c r="Q10" s="21">
        <f t="shared" si="86"/>
        <v>1.019942435</v>
      </c>
      <c r="R10" s="22">
        <f t="shared" ref="R10:S10" si="87">B8</f>
        <v>150.4622678</v>
      </c>
      <c r="S10" s="21">
        <f t="shared" si="87"/>
        <v>180.5547213</v>
      </c>
      <c r="T10" s="22">
        <f t="shared" ref="T10:U10" si="88">B9</f>
        <v>0.4107810162</v>
      </c>
      <c r="U10" s="21">
        <f t="shared" si="88"/>
        <v>0.4929372195</v>
      </c>
      <c r="V10" s="22">
        <f t="shared" ref="V10:W10" si="89">B10</f>
        <v>6.618905495</v>
      </c>
      <c r="W10" s="21">
        <f t="shared" si="89"/>
        <v>7.942686594</v>
      </c>
      <c r="X10" s="22">
        <f t="shared" ref="X10:Y10" si="90">B11</f>
        <v>127.3638494</v>
      </c>
      <c r="Y10" s="21">
        <f t="shared" si="90"/>
        <v>152.8366192</v>
      </c>
    </row>
    <row r="11">
      <c r="A11" t="s">
        <v>94</v>
      </c>
      <c r="B11" s="9">
        <f>IngotPrices!I11</f>
        <v>127.3638494</v>
      </c>
      <c r="C11" s="11">
        <f>IngotPrices!J11</f>
        <v>152.8366192</v>
      </c>
      <c r="F11" s="22">
        <f t="shared" ref="F11:G11" si="91">B2</f>
        <v>1.563813986</v>
      </c>
      <c r="G11" s="21">
        <f t="shared" si="91"/>
        <v>1.876576783</v>
      </c>
      <c r="H11" s="22">
        <f t="shared" ref="H11:I11" si="92">B3</f>
        <v>67.89504587</v>
      </c>
      <c r="I11" s="21">
        <f t="shared" si="92"/>
        <v>81.47405504</v>
      </c>
      <c r="J11" s="22">
        <f t="shared" ref="J11:K11" si="93">B4</f>
        <v>0.02735761353</v>
      </c>
      <c r="K11" s="21">
        <f t="shared" si="93"/>
        <v>0.03282913623</v>
      </c>
      <c r="L11" s="22">
        <f t="shared" ref="L11:M11" si="94">B5</f>
        <v>0.6737074733</v>
      </c>
      <c r="M11" s="21">
        <f t="shared" si="94"/>
        <v>0.8084489679</v>
      </c>
      <c r="N11" s="22">
        <f t="shared" ref="N11:O11" si="95">B6</f>
        <v>78.91221468</v>
      </c>
      <c r="O11" s="21">
        <f t="shared" si="95"/>
        <v>94.69465762</v>
      </c>
      <c r="P11" s="22">
        <f t="shared" ref="P11:Q11" si="96">B7</f>
        <v>0.849952029</v>
      </c>
      <c r="Q11" s="21">
        <f t="shared" si="96"/>
        <v>1.019942435</v>
      </c>
      <c r="R11" s="22">
        <f t="shared" ref="R11:S11" si="97">B8</f>
        <v>150.4622678</v>
      </c>
      <c r="S11" s="21">
        <f t="shared" si="97"/>
        <v>180.5547213</v>
      </c>
      <c r="T11" s="22">
        <f t="shared" ref="T11:U11" si="98">B9</f>
        <v>0.4107810162</v>
      </c>
      <c r="U11" s="21">
        <f t="shared" si="98"/>
        <v>0.4929372195</v>
      </c>
      <c r="V11" s="22">
        <f t="shared" ref="V11:W11" si="99">B10</f>
        <v>6.618905495</v>
      </c>
      <c r="W11" s="21">
        <f t="shared" si="99"/>
        <v>7.942686594</v>
      </c>
      <c r="X11" s="22">
        <f t="shared" ref="X11:Y11" si="100">B11</f>
        <v>127.3638494</v>
      </c>
      <c r="Y11" s="21">
        <f t="shared" si="100"/>
        <v>152.8366192</v>
      </c>
    </row>
    <row r="12">
      <c r="F12" s="22">
        <f t="shared" ref="F12:G12" si="101">B2</f>
        <v>1.563813986</v>
      </c>
      <c r="G12" s="21">
        <f t="shared" si="101"/>
        <v>1.876576783</v>
      </c>
      <c r="H12" s="22">
        <f t="shared" ref="H12:I12" si="102">B3</f>
        <v>67.89504587</v>
      </c>
      <c r="I12" s="21">
        <f t="shared" si="102"/>
        <v>81.47405504</v>
      </c>
      <c r="J12" s="22">
        <f t="shared" ref="J12:K12" si="103">B4</f>
        <v>0.02735761353</v>
      </c>
      <c r="K12" s="21">
        <f t="shared" si="103"/>
        <v>0.03282913623</v>
      </c>
      <c r="L12" s="22">
        <f t="shared" ref="L12:M12" si="104">B5</f>
        <v>0.6737074733</v>
      </c>
      <c r="M12" s="21">
        <f t="shared" si="104"/>
        <v>0.8084489679</v>
      </c>
      <c r="N12" s="22">
        <f t="shared" ref="N12:O12" si="105">B6</f>
        <v>78.91221468</v>
      </c>
      <c r="O12" s="21">
        <f t="shared" si="105"/>
        <v>94.69465762</v>
      </c>
      <c r="P12" s="22">
        <f t="shared" ref="P12:Q12" si="106">B7</f>
        <v>0.849952029</v>
      </c>
      <c r="Q12" s="21">
        <f t="shared" si="106"/>
        <v>1.019942435</v>
      </c>
      <c r="R12" s="22">
        <f t="shared" ref="R12:S12" si="107">B8</f>
        <v>150.4622678</v>
      </c>
      <c r="S12" s="21">
        <f t="shared" si="107"/>
        <v>180.5547213</v>
      </c>
      <c r="T12" s="22">
        <f t="shared" ref="T12:U12" si="108">B9</f>
        <v>0.4107810162</v>
      </c>
      <c r="U12" s="21">
        <f t="shared" si="108"/>
        <v>0.4929372195</v>
      </c>
      <c r="V12" s="22">
        <f t="shared" ref="V12:W12" si="109">B10</f>
        <v>6.618905495</v>
      </c>
      <c r="W12" s="21">
        <f t="shared" si="109"/>
        <v>7.942686594</v>
      </c>
      <c r="X12" s="22">
        <f t="shared" ref="X12:Y12" si="110">B11</f>
        <v>127.3638494</v>
      </c>
      <c r="Y12" s="21">
        <f t="shared" si="110"/>
        <v>152.8366192</v>
      </c>
    </row>
    <row r="13">
      <c r="F13" s="22">
        <f t="shared" ref="F13:G13" si="111">B2</f>
        <v>1.563813986</v>
      </c>
      <c r="G13" s="21">
        <f t="shared" si="111"/>
        <v>1.876576783</v>
      </c>
      <c r="H13" s="22">
        <f t="shared" ref="H13:I13" si="112">B3</f>
        <v>67.89504587</v>
      </c>
      <c r="I13" s="21">
        <f t="shared" si="112"/>
        <v>81.47405504</v>
      </c>
      <c r="J13" s="22">
        <f t="shared" ref="J13:K13" si="113">B4</f>
        <v>0.02735761353</v>
      </c>
      <c r="K13" s="21">
        <f t="shared" si="113"/>
        <v>0.03282913623</v>
      </c>
      <c r="L13" s="22">
        <f t="shared" ref="L13:M13" si="114">B5</f>
        <v>0.6737074733</v>
      </c>
      <c r="M13" s="21">
        <f t="shared" si="114"/>
        <v>0.8084489679</v>
      </c>
      <c r="N13" s="22">
        <f t="shared" ref="N13:O13" si="115">B6</f>
        <v>78.91221468</v>
      </c>
      <c r="O13" s="21">
        <f t="shared" si="115"/>
        <v>94.69465762</v>
      </c>
      <c r="P13" s="22">
        <f t="shared" ref="P13:Q13" si="116">B7</f>
        <v>0.849952029</v>
      </c>
      <c r="Q13" s="21">
        <f t="shared" si="116"/>
        <v>1.019942435</v>
      </c>
      <c r="R13" s="22">
        <f t="shared" ref="R13:S13" si="117">B8</f>
        <v>150.4622678</v>
      </c>
      <c r="S13" s="21">
        <f t="shared" si="117"/>
        <v>180.5547213</v>
      </c>
      <c r="T13" s="22">
        <f t="shared" ref="T13:U13" si="118">B9</f>
        <v>0.4107810162</v>
      </c>
      <c r="U13" s="21">
        <f t="shared" si="118"/>
        <v>0.4929372195</v>
      </c>
      <c r="V13" s="22">
        <f t="shared" ref="V13:W13" si="119">B10</f>
        <v>6.618905495</v>
      </c>
      <c r="W13" s="21">
        <f t="shared" si="119"/>
        <v>7.942686594</v>
      </c>
      <c r="X13" s="22">
        <f t="shared" ref="X13:Y13" si="120">B11</f>
        <v>127.3638494</v>
      </c>
      <c r="Y13" s="21">
        <f t="shared" si="120"/>
        <v>152.8366192</v>
      </c>
    </row>
    <row r="14">
      <c r="F14" s="22">
        <f t="shared" ref="F14:G14" si="121">B2</f>
        <v>1.563813986</v>
      </c>
      <c r="G14" s="21">
        <f t="shared" si="121"/>
        <v>1.876576783</v>
      </c>
      <c r="H14" s="22">
        <f t="shared" ref="H14:I14" si="122">B3</f>
        <v>67.89504587</v>
      </c>
      <c r="I14" s="21">
        <f t="shared" si="122"/>
        <v>81.47405504</v>
      </c>
      <c r="J14" s="22">
        <f t="shared" ref="J14:K14" si="123">B4</f>
        <v>0.02735761353</v>
      </c>
      <c r="K14" s="21">
        <f t="shared" si="123"/>
        <v>0.03282913623</v>
      </c>
      <c r="L14" s="22">
        <f t="shared" ref="L14:M14" si="124">B5</f>
        <v>0.6737074733</v>
      </c>
      <c r="M14" s="21">
        <f t="shared" si="124"/>
        <v>0.8084489679</v>
      </c>
      <c r="N14" s="22">
        <f t="shared" ref="N14:O14" si="125">B6</f>
        <v>78.91221468</v>
      </c>
      <c r="O14" s="21">
        <f t="shared" si="125"/>
        <v>94.69465762</v>
      </c>
      <c r="P14" s="22">
        <f t="shared" ref="P14:Q14" si="126">B7</f>
        <v>0.849952029</v>
      </c>
      <c r="Q14" s="21">
        <f t="shared" si="126"/>
        <v>1.019942435</v>
      </c>
      <c r="R14" s="22">
        <f t="shared" ref="R14:S14" si="127">B8</f>
        <v>150.4622678</v>
      </c>
      <c r="S14" s="21">
        <f t="shared" si="127"/>
        <v>180.5547213</v>
      </c>
      <c r="T14" s="22">
        <f t="shared" ref="T14:U14" si="128">B9</f>
        <v>0.4107810162</v>
      </c>
      <c r="U14" s="21">
        <f t="shared" si="128"/>
        <v>0.4929372195</v>
      </c>
      <c r="V14" s="22">
        <f t="shared" ref="V14:W14" si="129">B10</f>
        <v>6.618905495</v>
      </c>
      <c r="W14" s="21">
        <f t="shared" si="129"/>
        <v>7.942686594</v>
      </c>
      <c r="X14" s="22">
        <f t="shared" ref="X14:Y14" si="130">B11</f>
        <v>127.3638494</v>
      </c>
      <c r="Y14" s="21">
        <f t="shared" si="130"/>
        <v>152.8366192</v>
      </c>
    </row>
    <row r="15">
      <c r="F15" s="22">
        <f t="shared" ref="F15:G15" si="131">B2</f>
        <v>1.563813986</v>
      </c>
      <c r="G15" s="21">
        <f t="shared" si="131"/>
        <v>1.876576783</v>
      </c>
      <c r="H15" s="22">
        <f t="shared" ref="H15:I15" si="132">B3</f>
        <v>67.89504587</v>
      </c>
      <c r="I15" s="21">
        <f t="shared" si="132"/>
        <v>81.47405504</v>
      </c>
      <c r="J15" s="22">
        <f t="shared" ref="J15:K15" si="133">B4</f>
        <v>0.02735761353</v>
      </c>
      <c r="K15" s="21">
        <f t="shared" si="133"/>
        <v>0.03282913623</v>
      </c>
      <c r="L15" s="22">
        <f t="shared" ref="L15:M15" si="134">B5</f>
        <v>0.6737074733</v>
      </c>
      <c r="M15" s="21">
        <f t="shared" si="134"/>
        <v>0.8084489679</v>
      </c>
      <c r="N15" s="22">
        <f t="shared" ref="N15:O15" si="135">B6</f>
        <v>78.91221468</v>
      </c>
      <c r="O15" s="21">
        <f t="shared" si="135"/>
        <v>94.69465762</v>
      </c>
      <c r="P15" s="22">
        <f t="shared" ref="P15:Q15" si="136">B7</f>
        <v>0.849952029</v>
      </c>
      <c r="Q15" s="21">
        <f t="shared" si="136"/>
        <v>1.019942435</v>
      </c>
      <c r="R15" s="22">
        <f t="shared" ref="R15:S15" si="137">B8</f>
        <v>150.4622678</v>
      </c>
      <c r="S15" s="21">
        <f t="shared" si="137"/>
        <v>180.5547213</v>
      </c>
      <c r="T15" s="22">
        <f t="shared" ref="T15:U15" si="138">B9</f>
        <v>0.4107810162</v>
      </c>
      <c r="U15" s="21">
        <f t="shared" si="138"/>
        <v>0.4929372195</v>
      </c>
      <c r="V15" s="22">
        <f t="shared" ref="V15:W15" si="139">B10</f>
        <v>6.618905495</v>
      </c>
      <c r="W15" s="21">
        <f t="shared" si="139"/>
        <v>7.942686594</v>
      </c>
      <c r="X15" s="22">
        <f t="shared" ref="X15:Y15" si="140">B11</f>
        <v>127.3638494</v>
      </c>
      <c r="Y15" s="21">
        <f t="shared" si="140"/>
        <v>152.8366192</v>
      </c>
    </row>
    <row r="16">
      <c r="F16" s="22">
        <f t="shared" ref="F16:G16" si="141">B2</f>
        <v>1.563813986</v>
      </c>
      <c r="G16" s="21">
        <f t="shared" si="141"/>
        <v>1.876576783</v>
      </c>
      <c r="H16" s="22">
        <f t="shared" ref="H16:I16" si="142">B3</f>
        <v>67.89504587</v>
      </c>
      <c r="I16" s="21">
        <f t="shared" si="142"/>
        <v>81.47405504</v>
      </c>
      <c r="J16" s="22">
        <f t="shared" ref="J16:K16" si="143">B4</f>
        <v>0.02735761353</v>
      </c>
      <c r="K16" s="21">
        <f t="shared" si="143"/>
        <v>0.03282913623</v>
      </c>
      <c r="L16" s="22">
        <f t="shared" ref="L16:M16" si="144">B5</f>
        <v>0.6737074733</v>
      </c>
      <c r="M16" s="21">
        <f t="shared" si="144"/>
        <v>0.8084489679</v>
      </c>
      <c r="N16" s="22">
        <f t="shared" ref="N16:O16" si="145">B6</f>
        <v>78.91221468</v>
      </c>
      <c r="O16" s="21">
        <f t="shared" si="145"/>
        <v>94.69465762</v>
      </c>
      <c r="P16" s="22">
        <f t="shared" ref="P16:Q16" si="146">B7</f>
        <v>0.849952029</v>
      </c>
      <c r="Q16" s="21">
        <f t="shared" si="146"/>
        <v>1.019942435</v>
      </c>
      <c r="R16" s="22">
        <f t="shared" ref="R16:S16" si="147">B8</f>
        <v>150.4622678</v>
      </c>
      <c r="S16" s="21">
        <f t="shared" si="147"/>
        <v>180.5547213</v>
      </c>
      <c r="T16" s="22">
        <f t="shared" ref="T16:U16" si="148">B9</f>
        <v>0.4107810162</v>
      </c>
      <c r="U16" s="21">
        <f t="shared" si="148"/>
        <v>0.4929372195</v>
      </c>
      <c r="V16" s="22">
        <f t="shared" ref="V16:W16" si="149">B10</f>
        <v>6.618905495</v>
      </c>
      <c r="W16" s="21">
        <f t="shared" si="149"/>
        <v>7.942686594</v>
      </c>
      <c r="X16" s="22">
        <f t="shared" ref="X16:Y16" si="150">B11</f>
        <v>127.3638494</v>
      </c>
      <c r="Y16" s="21">
        <f t="shared" si="150"/>
        <v>152.8366192</v>
      </c>
    </row>
    <row r="17">
      <c r="F17" s="22">
        <f t="shared" ref="F17:G17" si="151">B2</f>
        <v>1.563813986</v>
      </c>
      <c r="G17" s="21">
        <f t="shared" si="151"/>
        <v>1.876576783</v>
      </c>
      <c r="H17" s="22">
        <f t="shared" ref="H17:I17" si="152">B3</f>
        <v>67.89504587</v>
      </c>
      <c r="I17" s="21">
        <f t="shared" si="152"/>
        <v>81.47405504</v>
      </c>
      <c r="J17" s="22">
        <f t="shared" ref="J17:K17" si="153">B4</f>
        <v>0.02735761353</v>
      </c>
      <c r="K17" s="21">
        <f t="shared" si="153"/>
        <v>0.03282913623</v>
      </c>
      <c r="L17" s="22">
        <f t="shared" ref="L17:M17" si="154">B5</f>
        <v>0.6737074733</v>
      </c>
      <c r="M17" s="21">
        <f t="shared" si="154"/>
        <v>0.8084489679</v>
      </c>
      <c r="N17" s="22">
        <f t="shared" ref="N17:O17" si="155">B6</f>
        <v>78.91221468</v>
      </c>
      <c r="O17" s="21">
        <f t="shared" si="155"/>
        <v>94.69465762</v>
      </c>
      <c r="P17" s="22">
        <f t="shared" ref="P17:Q17" si="156">B7</f>
        <v>0.849952029</v>
      </c>
      <c r="Q17" s="21">
        <f t="shared" si="156"/>
        <v>1.019942435</v>
      </c>
      <c r="R17" s="22">
        <f t="shared" ref="R17:S17" si="157">B8</f>
        <v>150.4622678</v>
      </c>
      <c r="S17" s="21">
        <f t="shared" si="157"/>
        <v>180.5547213</v>
      </c>
      <c r="T17" s="22">
        <f t="shared" ref="T17:U17" si="158">B9</f>
        <v>0.4107810162</v>
      </c>
      <c r="U17" s="21">
        <f t="shared" si="158"/>
        <v>0.4929372195</v>
      </c>
      <c r="V17" s="22">
        <f t="shared" ref="V17:W17" si="159">B10</f>
        <v>6.618905495</v>
      </c>
      <c r="W17" s="21">
        <f t="shared" si="159"/>
        <v>7.942686594</v>
      </c>
      <c r="X17" s="22">
        <f t="shared" ref="X17:Y17" si="160">B11</f>
        <v>127.3638494</v>
      </c>
      <c r="Y17" s="21">
        <f t="shared" si="160"/>
        <v>152.8366192</v>
      </c>
    </row>
    <row r="18">
      <c r="F18" s="22">
        <f t="shared" ref="F18:G18" si="161">B2</f>
        <v>1.563813986</v>
      </c>
      <c r="G18" s="21">
        <f t="shared" si="161"/>
        <v>1.876576783</v>
      </c>
      <c r="H18" s="22">
        <f t="shared" ref="H18:I18" si="162">B3</f>
        <v>67.89504587</v>
      </c>
      <c r="I18" s="21">
        <f t="shared" si="162"/>
        <v>81.47405504</v>
      </c>
      <c r="J18" s="22">
        <f t="shared" ref="J18:K18" si="163">B4</f>
        <v>0.02735761353</v>
      </c>
      <c r="K18" s="21">
        <f t="shared" si="163"/>
        <v>0.03282913623</v>
      </c>
      <c r="L18" s="22">
        <f t="shared" ref="L18:M18" si="164">B5</f>
        <v>0.6737074733</v>
      </c>
      <c r="M18" s="21">
        <f t="shared" si="164"/>
        <v>0.8084489679</v>
      </c>
      <c r="N18" s="22">
        <f t="shared" ref="N18:O18" si="165">B6</f>
        <v>78.91221468</v>
      </c>
      <c r="O18" s="21">
        <f t="shared" si="165"/>
        <v>94.69465762</v>
      </c>
      <c r="P18" s="22">
        <f t="shared" ref="P18:Q18" si="166">B7</f>
        <v>0.849952029</v>
      </c>
      <c r="Q18" s="21">
        <f t="shared" si="166"/>
        <v>1.019942435</v>
      </c>
      <c r="R18" s="22">
        <f t="shared" ref="R18:S18" si="167">B8</f>
        <v>150.4622678</v>
      </c>
      <c r="S18" s="21">
        <f t="shared" si="167"/>
        <v>180.5547213</v>
      </c>
      <c r="T18" s="22">
        <f t="shared" ref="T18:U18" si="168">B9</f>
        <v>0.4107810162</v>
      </c>
      <c r="U18" s="21">
        <f t="shared" si="168"/>
        <v>0.4929372195</v>
      </c>
      <c r="V18" s="22">
        <f t="shared" ref="V18:W18" si="169">B10</f>
        <v>6.618905495</v>
      </c>
      <c r="W18" s="21">
        <f t="shared" si="169"/>
        <v>7.942686594</v>
      </c>
      <c r="X18" s="22">
        <f t="shared" ref="X18:Y18" si="170">B11</f>
        <v>127.3638494</v>
      </c>
      <c r="Y18" s="21">
        <f t="shared" si="170"/>
        <v>152.8366192</v>
      </c>
    </row>
    <row r="19">
      <c r="F19" s="22">
        <f t="shared" ref="F19:G19" si="171">B2</f>
        <v>1.563813986</v>
      </c>
      <c r="G19" s="21">
        <f t="shared" si="171"/>
        <v>1.876576783</v>
      </c>
      <c r="H19" s="22">
        <f t="shared" ref="H19:I19" si="172">B3</f>
        <v>67.89504587</v>
      </c>
      <c r="I19" s="21">
        <f t="shared" si="172"/>
        <v>81.47405504</v>
      </c>
      <c r="J19" s="22">
        <f t="shared" ref="J19:K19" si="173">B4</f>
        <v>0.02735761353</v>
      </c>
      <c r="K19" s="21">
        <f t="shared" si="173"/>
        <v>0.03282913623</v>
      </c>
      <c r="L19" s="22">
        <f t="shared" ref="L19:M19" si="174">B5</f>
        <v>0.6737074733</v>
      </c>
      <c r="M19" s="21">
        <f t="shared" si="174"/>
        <v>0.8084489679</v>
      </c>
      <c r="N19" s="22">
        <f t="shared" ref="N19:O19" si="175">B6</f>
        <v>78.91221468</v>
      </c>
      <c r="O19" s="21">
        <f t="shared" si="175"/>
        <v>94.69465762</v>
      </c>
      <c r="P19" s="22">
        <f t="shared" ref="P19:Q19" si="176">B7</f>
        <v>0.849952029</v>
      </c>
      <c r="Q19" s="21">
        <f t="shared" si="176"/>
        <v>1.019942435</v>
      </c>
      <c r="R19" s="22">
        <f t="shared" ref="R19:S19" si="177">B8</f>
        <v>150.4622678</v>
      </c>
      <c r="S19" s="21">
        <f t="shared" si="177"/>
        <v>180.5547213</v>
      </c>
      <c r="T19" s="22">
        <f t="shared" ref="T19:U19" si="178">B9</f>
        <v>0.4107810162</v>
      </c>
      <c r="U19" s="21">
        <f t="shared" si="178"/>
        <v>0.4929372195</v>
      </c>
      <c r="V19" s="22">
        <f t="shared" ref="V19:W19" si="179">B10</f>
        <v>6.618905495</v>
      </c>
      <c r="W19" s="21">
        <f t="shared" si="179"/>
        <v>7.942686594</v>
      </c>
      <c r="X19" s="22">
        <f t="shared" ref="X19:Y19" si="180">B11</f>
        <v>127.3638494</v>
      </c>
      <c r="Y19" s="21">
        <f t="shared" si="180"/>
        <v>152.8366192</v>
      </c>
    </row>
    <row r="20">
      <c r="F20" s="22">
        <f t="shared" ref="F20:G20" si="181">B2</f>
        <v>1.563813986</v>
      </c>
      <c r="G20" s="21">
        <f t="shared" si="181"/>
        <v>1.876576783</v>
      </c>
      <c r="H20" s="22">
        <f t="shared" ref="H20:I20" si="182">B3</f>
        <v>67.89504587</v>
      </c>
      <c r="I20" s="21">
        <f t="shared" si="182"/>
        <v>81.47405504</v>
      </c>
      <c r="J20" s="22">
        <f t="shared" ref="J20:K20" si="183">B4</f>
        <v>0.02735761353</v>
      </c>
      <c r="K20" s="21">
        <f t="shared" si="183"/>
        <v>0.03282913623</v>
      </c>
      <c r="L20" s="22">
        <f t="shared" ref="L20:M20" si="184">B5</f>
        <v>0.6737074733</v>
      </c>
      <c r="M20" s="21">
        <f t="shared" si="184"/>
        <v>0.8084489679</v>
      </c>
      <c r="N20" s="22">
        <f t="shared" ref="N20:O20" si="185">B6</f>
        <v>78.91221468</v>
      </c>
      <c r="O20" s="21">
        <f t="shared" si="185"/>
        <v>94.69465762</v>
      </c>
      <c r="P20" s="22">
        <f t="shared" ref="P20:Q20" si="186">B7</f>
        <v>0.849952029</v>
      </c>
      <c r="Q20" s="21">
        <f t="shared" si="186"/>
        <v>1.019942435</v>
      </c>
      <c r="R20" s="22">
        <f t="shared" ref="R20:S20" si="187">B8</f>
        <v>150.4622678</v>
      </c>
      <c r="S20" s="21">
        <f t="shared" si="187"/>
        <v>180.5547213</v>
      </c>
      <c r="T20" s="22">
        <f t="shared" ref="T20:U20" si="188">B9</f>
        <v>0.4107810162</v>
      </c>
      <c r="U20" s="21">
        <f t="shared" si="188"/>
        <v>0.4929372195</v>
      </c>
      <c r="V20" s="22">
        <f t="shared" ref="V20:W20" si="189">B10</f>
        <v>6.618905495</v>
      </c>
      <c r="W20" s="21">
        <f t="shared" si="189"/>
        <v>7.942686594</v>
      </c>
      <c r="X20" s="22">
        <f t="shared" ref="X20:Y20" si="190">B11</f>
        <v>127.3638494</v>
      </c>
      <c r="Y20" s="21">
        <f t="shared" si="190"/>
        <v>152.8366192</v>
      </c>
    </row>
    <row r="21">
      <c r="F21" s="22">
        <f t="shared" ref="F21:G21" si="191">B2</f>
        <v>1.563813986</v>
      </c>
      <c r="G21" s="21">
        <f t="shared" si="191"/>
        <v>1.876576783</v>
      </c>
      <c r="H21" s="22">
        <f t="shared" ref="H21:I21" si="192">B3</f>
        <v>67.89504587</v>
      </c>
      <c r="I21" s="21">
        <f t="shared" si="192"/>
        <v>81.47405504</v>
      </c>
      <c r="J21" s="22">
        <f t="shared" ref="J21:K21" si="193">B4</f>
        <v>0.02735761353</v>
      </c>
      <c r="K21" s="21">
        <f t="shared" si="193"/>
        <v>0.03282913623</v>
      </c>
      <c r="L21" s="22">
        <f t="shared" ref="L21:M21" si="194">B5</f>
        <v>0.6737074733</v>
      </c>
      <c r="M21" s="21">
        <f t="shared" si="194"/>
        <v>0.8084489679</v>
      </c>
      <c r="N21" s="22">
        <f t="shared" ref="N21:O21" si="195">B6</f>
        <v>78.91221468</v>
      </c>
      <c r="O21" s="21">
        <f t="shared" si="195"/>
        <v>94.69465762</v>
      </c>
      <c r="P21" s="22">
        <f t="shared" ref="P21:Q21" si="196">B7</f>
        <v>0.849952029</v>
      </c>
      <c r="Q21" s="21">
        <f t="shared" si="196"/>
        <v>1.019942435</v>
      </c>
      <c r="R21" s="22">
        <f t="shared" ref="R21:S21" si="197">B8</f>
        <v>150.4622678</v>
      </c>
      <c r="S21" s="21">
        <f t="shared" si="197"/>
        <v>180.5547213</v>
      </c>
      <c r="T21" s="22">
        <f t="shared" ref="T21:U21" si="198">B9</f>
        <v>0.4107810162</v>
      </c>
      <c r="U21" s="21">
        <f t="shared" si="198"/>
        <v>0.4929372195</v>
      </c>
      <c r="V21" s="22">
        <f t="shared" ref="V21:W21" si="199">B10</f>
        <v>6.618905495</v>
      </c>
      <c r="W21" s="21">
        <f t="shared" si="199"/>
        <v>7.942686594</v>
      </c>
      <c r="X21" s="22">
        <f t="shared" ref="X21:Y21" si="200">B11</f>
        <v>127.3638494</v>
      </c>
      <c r="Y21" s="21">
        <f t="shared" si="200"/>
        <v>152.8366192</v>
      </c>
    </row>
    <row r="22">
      <c r="F22" s="22">
        <f t="shared" ref="F22:G22" si="201">B2</f>
        <v>1.563813986</v>
      </c>
      <c r="G22" s="21">
        <f t="shared" si="201"/>
        <v>1.876576783</v>
      </c>
      <c r="H22" s="22">
        <f t="shared" ref="H22:I22" si="202">B3</f>
        <v>67.89504587</v>
      </c>
      <c r="I22" s="21">
        <f t="shared" si="202"/>
        <v>81.47405504</v>
      </c>
      <c r="J22" s="22">
        <f t="shared" ref="J22:K22" si="203">B4</f>
        <v>0.02735761353</v>
      </c>
      <c r="K22" s="21">
        <f t="shared" si="203"/>
        <v>0.03282913623</v>
      </c>
      <c r="L22" s="22">
        <f t="shared" ref="L22:M22" si="204">B5</f>
        <v>0.6737074733</v>
      </c>
      <c r="M22" s="21">
        <f t="shared" si="204"/>
        <v>0.8084489679</v>
      </c>
      <c r="N22" s="22">
        <f t="shared" ref="N22:O22" si="205">B6</f>
        <v>78.91221468</v>
      </c>
      <c r="O22" s="21">
        <f t="shared" si="205"/>
        <v>94.69465762</v>
      </c>
      <c r="P22" s="22">
        <f t="shared" ref="P22:Q22" si="206">B7</f>
        <v>0.849952029</v>
      </c>
      <c r="Q22" s="21">
        <f t="shared" si="206"/>
        <v>1.019942435</v>
      </c>
      <c r="R22" s="22">
        <f t="shared" ref="R22:S22" si="207">B8</f>
        <v>150.4622678</v>
      </c>
      <c r="S22" s="21">
        <f t="shared" si="207"/>
        <v>180.5547213</v>
      </c>
      <c r="T22" s="22">
        <f t="shared" ref="T22:U22" si="208">B9</f>
        <v>0.4107810162</v>
      </c>
      <c r="U22" s="21">
        <f t="shared" si="208"/>
        <v>0.4929372195</v>
      </c>
      <c r="V22" s="22">
        <f t="shared" ref="V22:W22" si="209">B10</f>
        <v>6.618905495</v>
      </c>
      <c r="W22" s="21">
        <f t="shared" si="209"/>
        <v>7.942686594</v>
      </c>
      <c r="X22" s="22">
        <f t="shared" ref="X22:Y22" si="210">B11</f>
        <v>127.3638494</v>
      </c>
      <c r="Y22" s="21">
        <f t="shared" si="210"/>
        <v>152.8366192</v>
      </c>
    </row>
    <row r="23">
      <c r="F23" s="22">
        <f t="shared" ref="F23:G23" si="211">B2</f>
        <v>1.563813986</v>
      </c>
      <c r="G23" s="21">
        <f t="shared" si="211"/>
        <v>1.876576783</v>
      </c>
      <c r="H23" s="22">
        <f t="shared" ref="H23:I23" si="212">B3</f>
        <v>67.89504587</v>
      </c>
      <c r="I23" s="21">
        <f t="shared" si="212"/>
        <v>81.47405504</v>
      </c>
      <c r="J23" s="22">
        <f t="shared" ref="J23:K23" si="213">B4</f>
        <v>0.02735761353</v>
      </c>
      <c r="K23" s="21">
        <f t="shared" si="213"/>
        <v>0.03282913623</v>
      </c>
      <c r="L23" s="22">
        <f t="shared" ref="L23:M23" si="214">B5</f>
        <v>0.6737074733</v>
      </c>
      <c r="M23" s="21">
        <f t="shared" si="214"/>
        <v>0.8084489679</v>
      </c>
      <c r="N23" s="22">
        <f t="shared" ref="N23:O23" si="215">B6</f>
        <v>78.91221468</v>
      </c>
      <c r="O23" s="21">
        <f t="shared" si="215"/>
        <v>94.69465762</v>
      </c>
      <c r="P23" s="22">
        <f t="shared" ref="P23:Q23" si="216">B7</f>
        <v>0.849952029</v>
      </c>
      <c r="Q23" s="21">
        <f t="shared" si="216"/>
        <v>1.019942435</v>
      </c>
      <c r="R23" s="22">
        <f t="shared" ref="R23:S23" si="217">B8</f>
        <v>150.4622678</v>
      </c>
      <c r="S23" s="21">
        <f t="shared" si="217"/>
        <v>180.5547213</v>
      </c>
      <c r="T23" s="22">
        <f t="shared" ref="T23:U23" si="218">B9</f>
        <v>0.4107810162</v>
      </c>
      <c r="U23" s="21">
        <f t="shared" si="218"/>
        <v>0.4929372195</v>
      </c>
      <c r="V23" s="22">
        <f t="shared" ref="V23:W23" si="219">B10</f>
        <v>6.618905495</v>
      </c>
      <c r="W23" s="21">
        <f t="shared" si="219"/>
        <v>7.942686594</v>
      </c>
      <c r="X23" s="22">
        <f t="shared" ref="X23:Y23" si="220">B11</f>
        <v>127.3638494</v>
      </c>
      <c r="Y23" s="21">
        <f t="shared" si="220"/>
        <v>152.8366192</v>
      </c>
    </row>
    <row r="24">
      <c r="F24" s="22">
        <f t="shared" ref="F24:G24" si="221">B2</f>
        <v>1.563813986</v>
      </c>
      <c r="G24" s="21">
        <f t="shared" si="221"/>
        <v>1.876576783</v>
      </c>
      <c r="H24" s="22">
        <f t="shared" ref="H24:I24" si="222">B3</f>
        <v>67.89504587</v>
      </c>
      <c r="I24" s="21">
        <f t="shared" si="222"/>
        <v>81.47405504</v>
      </c>
      <c r="J24" s="22">
        <f t="shared" ref="J24:K24" si="223">B4</f>
        <v>0.02735761353</v>
      </c>
      <c r="K24" s="21">
        <f t="shared" si="223"/>
        <v>0.03282913623</v>
      </c>
      <c r="L24" s="22">
        <f t="shared" ref="L24:M24" si="224">B5</f>
        <v>0.6737074733</v>
      </c>
      <c r="M24" s="21">
        <f t="shared" si="224"/>
        <v>0.8084489679</v>
      </c>
      <c r="N24" s="22">
        <f t="shared" ref="N24:O24" si="225">B6</f>
        <v>78.91221468</v>
      </c>
      <c r="O24" s="21">
        <f t="shared" si="225"/>
        <v>94.69465762</v>
      </c>
      <c r="P24" s="22">
        <f t="shared" ref="P24:Q24" si="226">B7</f>
        <v>0.849952029</v>
      </c>
      <c r="Q24" s="21">
        <f t="shared" si="226"/>
        <v>1.019942435</v>
      </c>
      <c r="R24" s="22">
        <f t="shared" ref="R24:S24" si="227">B8</f>
        <v>150.4622678</v>
      </c>
      <c r="S24" s="21">
        <f t="shared" si="227"/>
        <v>180.5547213</v>
      </c>
      <c r="T24" s="22">
        <f t="shared" ref="T24:U24" si="228">B9</f>
        <v>0.4107810162</v>
      </c>
      <c r="U24" s="21">
        <f t="shared" si="228"/>
        <v>0.4929372195</v>
      </c>
      <c r="V24" s="22">
        <f t="shared" ref="V24:W24" si="229">B10</f>
        <v>6.618905495</v>
      </c>
      <c r="W24" s="21">
        <f t="shared" si="229"/>
        <v>7.942686594</v>
      </c>
      <c r="X24" s="22">
        <f t="shared" ref="X24:Y24" si="230">B11</f>
        <v>127.3638494</v>
      </c>
      <c r="Y24" s="21">
        <f t="shared" si="230"/>
        <v>152.8366192</v>
      </c>
    </row>
    <row r="25">
      <c r="F25" s="22">
        <f t="shared" ref="F25:G25" si="231">B2</f>
        <v>1.563813986</v>
      </c>
      <c r="G25" s="21">
        <f t="shared" si="231"/>
        <v>1.876576783</v>
      </c>
      <c r="H25" s="22">
        <f t="shared" ref="H25:I25" si="232">B3</f>
        <v>67.89504587</v>
      </c>
      <c r="I25" s="21">
        <f t="shared" si="232"/>
        <v>81.47405504</v>
      </c>
      <c r="J25" s="22">
        <f t="shared" ref="J25:K25" si="233">B4</f>
        <v>0.02735761353</v>
      </c>
      <c r="K25" s="21">
        <f t="shared" si="233"/>
        <v>0.03282913623</v>
      </c>
      <c r="L25" s="22">
        <f t="shared" ref="L25:M25" si="234">B5</f>
        <v>0.6737074733</v>
      </c>
      <c r="M25" s="21">
        <f t="shared" si="234"/>
        <v>0.8084489679</v>
      </c>
      <c r="N25" s="22">
        <f t="shared" ref="N25:O25" si="235">B6</f>
        <v>78.91221468</v>
      </c>
      <c r="O25" s="21">
        <f t="shared" si="235"/>
        <v>94.69465762</v>
      </c>
      <c r="P25" s="22">
        <f t="shared" ref="P25:Q25" si="236">B7</f>
        <v>0.849952029</v>
      </c>
      <c r="Q25" s="21">
        <f t="shared" si="236"/>
        <v>1.019942435</v>
      </c>
      <c r="R25" s="22">
        <f t="shared" ref="R25:S25" si="237">B8</f>
        <v>150.4622678</v>
      </c>
      <c r="S25" s="21">
        <f t="shared" si="237"/>
        <v>180.5547213</v>
      </c>
      <c r="T25" s="22">
        <f t="shared" ref="T25:U25" si="238">B9</f>
        <v>0.4107810162</v>
      </c>
      <c r="U25" s="21">
        <f t="shared" si="238"/>
        <v>0.4929372195</v>
      </c>
      <c r="V25" s="22">
        <f t="shared" ref="V25:W25" si="239">B10</f>
        <v>6.618905495</v>
      </c>
      <c r="W25" s="21">
        <f t="shared" si="239"/>
        <v>7.942686594</v>
      </c>
      <c r="X25" s="22">
        <f t="shared" ref="X25:Y25" si="240">B11</f>
        <v>127.3638494</v>
      </c>
      <c r="Y25" s="21">
        <f t="shared" si="240"/>
        <v>152.8366192</v>
      </c>
    </row>
    <row r="26">
      <c r="F26" s="22">
        <f t="shared" ref="F26:G26" si="241">B2</f>
        <v>1.563813986</v>
      </c>
      <c r="G26" s="21">
        <f t="shared" si="241"/>
        <v>1.876576783</v>
      </c>
      <c r="H26" s="22">
        <f t="shared" ref="H26:I26" si="242">B3</f>
        <v>67.89504587</v>
      </c>
      <c r="I26" s="21">
        <f t="shared" si="242"/>
        <v>81.47405504</v>
      </c>
      <c r="J26" s="22">
        <f t="shared" ref="J26:K26" si="243">B4</f>
        <v>0.02735761353</v>
      </c>
      <c r="K26" s="21">
        <f t="shared" si="243"/>
        <v>0.03282913623</v>
      </c>
      <c r="L26" s="22">
        <f t="shared" ref="L26:M26" si="244">B5</f>
        <v>0.6737074733</v>
      </c>
      <c r="M26" s="21">
        <f t="shared" si="244"/>
        <v>0.8084489679</v>
      </c>
      <c r="N26" s="22">
        <f t="shared" ref="N26:O26" si="245">B6</f>
        <v>78.91221468</v>
      </c>
      <c r="O26" s="21">
        <f t="shared" si="245"/>
        <v>94.69465762</v>
      </c>
      <c r="P26" s="22">
        <f t="shared" ref="P26:Q26" si="246">B7</f>
        <v>0.849952029</v>
      </c>
      <c r="Q26" s="21">
        <f t="shared" si="246"/>
        <v>1.019942435</v>
      </c>
      <c r="R26" s="22">
        <f t="shared" ref="R26:S26" si="247">B8</f>
        <v>150.4622678</v>
      </c>
      <c r="S26" s="21">
        <f t="shared" si="247"/>
        <v>180.5547213</v>
      </c>
      <c r="T26" s="22">
        <f t="shared" ref="T26:U26" si="248">B9</f>
        <v>0.4107810162</v>
      </c>
      <c r="U26" s="21">
        <f t="shared" si="248"/>
        <v>0.4929372195</v>
      </c>
      <c r="V26" s="22">
        <f t="shared" ref="V26:W26" si="249">B10</f>
        <v>6.618905495</v>
      </c>
      <c r="W26" s="21">
        <f t="shared" si="249"/>
        <v>7.942686594</v>
      </c>
      <c r="X26" s="22">
        <f t="shared" ref="X26:Y26" si="250">B11</f>
        <v>127.3638494</v>
      </c>
      <c r="Y26" s="21">
        <f t="shared" si="250"/>
        <v>152.8366192</v>
      </c>
    </row>
    <row r="27">
      <c r="F27" s="22">
        <f t="shared" ref="F27:G27" si="251">B2</f>
        <v>1.563813986</v>
      </c>
      <c r="G27" s="21">
        <f t="shared" si="251"/>
        <v>1.876576783</v>
      </c>
      <c r="H27" s="22">
        <f t="shared" ref="H27:I27" si="252">B3</f>
        <v>67.89504587</v>
      </c>
      <c r="I27" s="21">
        <f t="shared" si="252"/>
        <v>81.47405504</v>
      </c>
      <c r="J27" s="22">
        <f t="shared" ref="J27:K27" si="253">B4</f>
        <v>0.02735761353</v>
      </c>
      <c r="K27" s="21">
        <f t="shared" si="253"/>
        <v>0.03282913623</v>
      </c>
      <c r="L27" s="22">
        <f t="shared" ref="L27:M27" si="254">B5</f>
        <v>0.6737074733</v>
      </c>
      <c r="M27" s="21">
        <f t="shared" si="254"/>
        <v>0.8084489679</v>
      </c>
      <c r="N27" s="22">
        <f t="shared" ref="N27:O27" si="255">B6</f>
        <v>78.91221468</v>
      </c>
      <c r="O27" s="21">
        <f t="shared" si="255"/>
        <v>94.69465762</v>
      </c>
      <c r="P27" s="22">
        <f t="shared" ref="P27:Q27" si="256">B7</f>
        <v>0.849952029</v>
      </c>
      <c r="Q27" s="21">
        <f t="shared" si="256"/>
        <v>1.019942435</v>
      </c>
      <c r="R27" s="22">
        <f t="shared" ref="R27:S27" si="257">B8</f>
        <v>150.4622678</v>
      </c>
      <c r="S27" s="21">
        <f t="shared" si="257"/>
        <v>180.5547213</v>
      </c>
      <c r="T27" s="22">
        <f t="shared" ref="T27:U27" si="258">B9</f>
        <v>0.4107810162</v>
      </c>
      <c r="U27" s="21">
        <f t="shared" si="258"/>
        <v>0.4929372195</v>
      </c>
      <c r="V27" s="22">
        <f t="shared" ref="V27:W27" si="259">B10</f>
        <v>6.618905495</v>
      </c>
      <c r="W27" s="21">
        <f t="shared" si="259"/>
        <v>7.942686594</v>
      </c>
      <c r="X27" s="22">
        <f t="shared" ref="X27:Y27" si="260">B11</f>
        <v>127.3638494</v>
      </c>
      <c r="Y27" s="21">
        <f t="shared" si="260"/>
        <v>152.8366192</v>
      </c>
    </row>
    <row r="28">
      <c r="F28" s="22">
        <f t="shared" ref="F28:G28" si="261">B2</f>
        <v>1.563813986</v>
      </c>
      <c r="G28" s="21">
        <f t="shared" si="261"/>
        <v>1.876576783</v>
      </c>
      <c r="H28" s="22">
        <f t="shared" ref="H28:I28" si="262">B3</f>
        <v>67.89504587</v>
      </c>
      <c r="I28" s="21">
        <f t="shared" si="262"/>
        <v>81.47405504</v>
      </c>
      <c r="J28" s="22">
        <f t="shared" ref="J28:K28" si="263">B4</f>
        <v>0.02735761353</v>
      </c>
      <c r="K28" s="21">
        <f t="shared" si="263"/>
        <v>0.03282913623</v>
      </c>
      <c r="L28" s="22">
        <f t="shared" ref="L28:M28" si="264">B5</f>
        <v>0.6737074733</v>
      </c>
      <c r="M28" s="21">
        <f t="shared" si="264"/>
        <v>0.8084489679</v>
      </c>
      <c r="N28" s="22">
        <f t="shared" ref="N28:O28" si="265">B6</f>
        <v>78.91221468</v>
      </c>
      <c r="O28" s="21">
        <f t="shared" si="265"/>
        <v>94.69465762</v>
      </c>
      <c r="P28" s="22">
        <f t="shared" ref="P28:Q28" si="266">B7</f>
        <v>0.849952029</v>
      </c>
      <c r="Q28" s="21">
        <f t="shared" si="266"/>
        <v>1.019942435</v>
      </c>
      <c r="R28" s="22">
        <f t="shared" ref="R28:S28" si="267">B8</f>
        <v>150.4622678</v>
      </c>
      <c r="S28" s="21">
        <f t="shared" si="267"/>
        <v>180.5547213</v>
      </c>
      <c r="T28" s="22">
        <f t="shared" ref="T28:U28" si="268">B9</f>
        <v>0.4107810162</v>
      </c>
      <c r="U28" s="21">
        <f t="shared" si="268"/>
        <v>0.4929372195</v>
      </c>
      <c r="V28" s="22">
        <f t="shared" ref="V28:W28" si="269">B10</f>
        <v>6.618905495</v>
      </c>
      <c r="W28" s="21">
        <f t="shared" si="269"/>
        <v>7.942686594</v>
      </c>
      <c r="X28" s="22">
        <f t="shared" ref="X28:Y28" si="270">B11</f>
        <v>127.3638494</v>
      </c>
      <c r="Y28" s="21">
        <f t="shared" si="270"/>
        <v>152.8366192</v>
      </c>
    </row>
    <row r="29">
      <c r="F29" s="22">
        <f t="shared" ref="F29:G29" si="271">B2</f>
        <v>1.563813986</v>
      </c>
      <c r="G29" s="21">
        <f t="shared" si="271"/>
        <v>1.876576783</v>
      </c>
      <c r="H29" s="22">
        <f t="shared" ref="H29:I29" si="272">B3</f>
        <v>67.89504587</v>
      </c>
      <c r="I29" s="21">
        <f t="shared" si="272"/>
        <v>81.47405504</v>
      </c>
      <c r="J29" s="22">
        <f t="shared" ref="J29:K29" si="273">B4</f>
        <v>0.02735761353</v>
      </c>
      <c r="K29" s="21">
        <f t="shared" si="273"/>
        <v>0.03282913623</v>
      </c>
      <c r="L29" s="22">
        <f t="shared" ref="L29:M29" si="274">B5</f>
        <v>0.6737074733</v>
      </c>
      <c r="M29" s="21">
        <f t="shared" si="274"/>
        <v>0.8084489679</v>
      </c>
      <c r="N29" s="22">
        <f t="shared" ref="N29:O29" si="275">B6</f>
        <v>78.91221468</v>
      </c>
      <c r="O29" s="21">
        <f t="shared" si="275"/>
        <v>94.69465762</v>
      </c>
      <c r="P29" s="22">
        <f t="shared" ref="P29:Q29" si="276">B7</f>
        <v>0.849952029</v>
      </c>
      <c r="Q29" s="21">
        <f t="shared" si="276"/>
        <v>1.019942435</v>
      </c>
      <c r="R29" s="22">
        <f t="shared" ref="R29:S29" si="277">B8</f>
        <v>150.4622678</v>
      </c>
      <c r="S29" s="21">
        <f t="shared" si="277"/>
        <v>180.5547213</v>
      </c>
      <c r="T29" s="22">
        <f t="shared" ref="T29:U29" si="278">B9</f>
        <v>0.4107810162</v>
      </c>
      <c r="U29" s="21">
        <f t="shared" si="278"/>
        <v>0.4929372195</v>
      </c>
      <c r="V29" s="22">
        <f t="shared" ref="V29:W29" si="279">B10</f>
        <v>6.618905495</v>
      </c>
      <c r="W29" s="21">
        <f t="shared" si="279"/>
        <v>7.942686594</v>
      </c>
      <c r="X29" s="22">
        <f t="shared" ref="X29:Y29" si="280">B11</f>
        <v>127.3638494</v>
      </c>
      <c r="Y29" s="21">
        <f t="shared" si="280"/>
        <v>152.8366192</v>
      </c>
    </row>
    <row r="30">
      <c r="F30" s="22">
        <f t="shared" ref="F30:G30" si="281">B2</f>
        <v>1.563813986</v>
      </c>
      <c r="G30" s="21">
        <f t="shared" si="281"/>
        <v>1.876576783</v>
      </c>
      <c r="H30" s="22">
        <f t="shared" ref="H30:I30" si="282">B3</f>
        <v>67.89504587</v>
      </c>
      <c r="I30" s="21">
        <f t="shared" si="282"/>
        <v>81.47405504</v>
      </c>
      <c r="J30" s="22">
        <f t="shared" ref="J30:K30" si="283">B4</f>
        <v>0.02735761353</v>
      </c>
      <c r="K30" s="21">
        <f t="shared" si="283"/>
        <v>0.03282913623</v>
      </c>
      <c r="L30" s="22">
        <f t="shared" ref="L30:M30" si="284">B5</f>
        <v>0.6737074733</v>
      </c>
      <c r="M30" s="21">
        <f t="shared" si="284"/>
        <v>0.8084489679</v>
      </c>
      <c r="N30" s="22">
        <f t="shared" ref="N30:O30" si="285">B6</f>
        <v>78.91221468</v>
      </c>
      <c r="O30" s="21">
        <f t="shared" si="285"/>
        <v>94.69465762</v>
      </c>
      <c r="P30" s="22">
        <f t="shared" ref="P30:Q30" si="286">B7</f>
        <v>0.849952029</v>
      </c>
      <c r="Q30" s="21">
        <f t="shared" si="286"/>
        <v>1.019942435</v>
      </c>
      <c r="R30" s="22">
        <f t="shared" ref="R30:S30" si="287">B8</f>
        <v>150.4622678</v>
      </c>
      <c r="S30" s="21">
        <f t="shared" si="287"/>
        <v>180.5547213</v>
      </c>
      <c r="T30" s="22">
        <f t="shared" ref="T30:U30" si="288">B9</f>
        <v>0.4107810162</v>
      </c>
      <c r="U30" s="21">
        <f t="shared" si="288"/>
        <v>0.4929372195</v>
      </c>
      <c r="V30" s="22">
        <f t="shared" ref="V30:W30" si="289">B10</f>
        <v>6.618905495</v>
      </c>
      <c r="W30" s="21">
        <f t="shared" si="289"/>
        <v>7.942686594</v>
      </c>
      <c r="X30" s="22">
        <f t="shared" ref="X30:Y30" si="290">B11</f>
        <v>127.3638494</v>
      </c>
      <c r="Y30" s="21">
        <f t="shared" si="290"/>
        <v>152.8366192</v>
      </c>
    </row>
    <row r="31">
      <c r="F31" s="22">
        <f t="shared" ref="F31:G31" si="291">B2</f>
        <v>1.563813986</v>
      </c>
      <c r="G31" s="21">
        <f t="shared" si="291"/>
        <v>1.876576783</v>
      </c>
      <c r="H31" s="22">
        <f t="shared" ref="H31:I31" si="292">B3</f>
        <v>67.89504587</v>
      </c>
      <c r="I31" s="21">
        <f t="shared" si="292"/>
        <v>81.47405504</v>
      </c>
      <c r="J31" s="22">
        <f t="shared" ref="J31:K31" si="293">B4</f>
        <v>0.02735761353</v>
      </c>
      <c r="K31" s="21">
        <f t="shared" si="293"/>
        <v>0.03282913623</v>
      </c>
      <c r="L31" s="22">
        <f t="shared" ref="L31:M31" si="294">B5</f>
        <v>0.6737074733</v>
      </c>
      <c r="M31" s="21">
        <f t="shared" si="294"/>
        <v>0.8084489679</v>
      </c>
      <c r="N31" s="22">
        <f t="shared" ref="N31:O31" si="295">B6</f>
        <v>78.91221468</v>
      </c>
      <c r="O31" s="21">
        <f t="shared" si="295"/>
        <v>94.69465762</v>
      </c>
      <c r="P31" s="22">
        <f t="shared" ref="P31:Q31" si="296">B7</f>
        <v>0.849952029</v>
      </c>
      <c r="Q31" s="21">
        <f t="shared" si="296"/>
        <v>1.019942435</v>
      </c>
      <c r="R31" s="22">
        <f t="shared" ref="R31:S31" si="297">B8</f>
        <v>150.4622678</v>
      </c>
      <c r="S31" s="21">
        <f t="shared" si="297"/>
        <v>180.5547213</v>
      </c>
      <c r="T31" s="22">
        <f t="shared" ref="T31:U31" si="298">B9</f>
        <v>0.4107810162</v>
      </c>
      <c r="U31" s="21">
        <f t="shared" si="298"/>
        <v>0.4929372195</v>
      </c>
      <c r="V31" s="22">
        <f t="shared" ref="V31:W31" si="299">B10</f>
        <v>6.618905495</v>
      </c>
      <c r="W31" s="21">
        <f t="shared" si="299"/>
        <v>7.942686594</v>
      </c>
      <c r="X31" s="22">
        <f t="shared" ref="X31:Y31" si="300">B11</f>
        <v>127.3638494</v>
      </c>
      <c r="Y31" s="21">
        <f t="shared" si="300"/>
        <v>152.8366192</v>
      </c>
    </row>
    <row r="32">
      <c r="F32" s="22">
        <f t="shared" ref="F32:G32" si="301">B2</f>
        <v>1.563813986</v>
      </c>
      <c r="G32" s="21">
        <f t="shared" si="301"/>
        <v>1.876576783</v>
      </c>
      <c r="H32" s="22">
        <f t="shared" ref="H32:I32" si="302">B3</f>
        <v>67.89504587</v>
      </c>
      <c r="I32" s="21">
        <f t="shared" si="302"/>
        <v>81.47405504</v>
      </c>
      <c r="J32" s="22">
        <f t="shared" ref="J32:K32" si="303">B4</f>
        <v>0.02735761353</v>
      </c>
      <c r="K32" s="21">
        <f t="shared" si="303"/>
        <v>0.03282913623</v>
      </c>
      <c r="L32" s="22">
        <f t="shared" ref="L32:M32" si="304">B5</f>
        <v>0.6737074733</v>
      </c>
      <c r="M32" s="21">
        <f t="shared" si="304"/>
        <v>0.8084489679</v>
      </c>
      <c r="N32" s="22">
        <f t="shared" ref="N32:O32" si="305">B6</f>
        <v>78.91221468</v>
      </c>
      <c r="O32" s="21">
        <f t="shared" si="305"/>
        <v>94.69465762</v>
      </c>
      <c r="P32" s="22">
        <f t="shared" ref="P32:Q32" si="306">B7</f>
        <v>0.849952029</v>
      </c>
      <c r="Q32" s="21">
        <f t="shared" si="306"/>
        <v>1.019942435</v>
      </c>
      <c r="R32" s="22">
        <f t="shared" ref="R32:S32" si="307">B8</f>
        <v>150.4622678</v>
      </c>
      <c r="S32" s="21">
        <f t="shared" si="307"/>
        <v>180.5547213</v>
      </c>
      <c r="T32" s="22">
        <f t="shared" ref="T32:U32" si="308">B9</f>
        <v>0.4107810162</v>
      </c>
      <c r="U32" s="21">
        <f t="shared" si="308"/>
        <v>0.4929372195</v>
      </c>
      <c r="V32" s="22">
        <f t="shared" ref="V32:W32" si="309">B10</f>
        <v>6.618905495</v>
      </c>
      <c r="W32" s="21">
        <f t="shared" si="309"/>
        <v>7.942686594</v>
      </c>
      <c r="X32" s="22">
        <f t="shared" ref="X32:Y32" si="310">B11</f>
        <v>127.3638494</v>
      </c>
      <c r="Y32" s="21">
        <f t="shared" si="310"/>
        <v>152.8366192</v>
      </c>
    </row>
    <row r="33">
      <c r="F33" s="22">
        <f t="shared" ref="F33:G33" si="311">B2</f>
        <v>1.563813986</v>
      </c>
      <c r="G33" s="21">
        <f t="shared" si="311"/>
        <v>1.876576783</v>
      </c>
      <c r="H33" s="22">
        <f t="shared" ref="H33:I33" si="312">B3</f>
        <v>67.89504587</v>
      </c>
      <c r="I33" s="21">
        <f t="shared" si="312"/>
        <v>81.47405504</v>
      </c>
      <c r="J33" s="22">
        <f t="shared" ref="J33:K33" si="313">B4</f>
        <v>0.02735761353</v>
      </c>
      <c r="K33" s="21">
        <f t="shared" si="313"/>
        <v>0.03282913623</v>
      </c>
      <c r="L33" s="22">
        <f t="shared" ref="L33:M33" si="314">B5</f>
        <v>0.6737074733</v>
      </c>
      <c r="M33" s="21">
        <f t="shared" si="314"/>
        <v>0.8084489679</v>
      </c>
      <c r="N33" s="22">
        <f t="shared" ref="N33:O33" si="315">B6</f>
        <v>78.91221468</v>
      </c>
      <c r="O33" s="21">
        <f t="shared" si="315"/>
        <v>94.69465762</v>
      </c>
      <c r="P33" s="22">
        <f t="shared" ref="P33:Q33" si="316">B7</f>
        <v>0.849952029</v>
      </c>
      <c r="Q33" s="21">
        <f t="shared" si="316"/>
        <v>1.019942435</v>
      </c>
      <c r="R33" s="22">
        <f t="shared" ref="R33:S33" si="317">B8</f>
        <v>150.4622678</v>
      </c>
      <c r="S33" s="21">
        <f t="shared" si="317"/>
        <v>180.5547213</v>
      </c>
      <c r="T33" s="22">
        <f t="shared" ref="T33:U33" si="318">B9</f>
        <v>0.4107810162</v>
      </c>
      <c r="U33" s="21">
        <f t="shared" si="318"/>
        <v>0.4929372195</v>
      </c>
      <c r="V33" s="22">
        <f t="shared" ref="V33:W33" si="319">B10</f>
        <v>6.618905495</v>
      </c>
      <c r="W33" s="21">
        <f t="shared" si="319"/>
        <v>7.942686594</v>
      </c>
      <c r="X33" s="22">
        <f t="shared" ref="X33:Y33" si="320">B11</f>
        <v>127.3638494</v>
      </c>
      <c r="Y33" s="21">
        <f t="shared" si="320"/>
        <v>152.8366192</v>
      </c>
    </row>
    <row r="34">
      <c r="F34" s="22">
        <f t="shared" ref="F34:G34" si="321">B2</f>
        <v>1.563813986</v>
      </c>
      <c r="G34" s="21">
        <f t="shared" si="321"/>
        <v>1.876576783</v>
      </c>
      <c r="H34" s="22">
        <f t="shared" ref="H34:I34" si="322">B3</f>
        <v>67.89504587</v>
      </c>
      <c r="I34" s="21">
        <f t="shared" si="322"/>
        <v>81.47405504</v>
      </c>
      <c r="J34" s="22">
        <f t="shared" ref="J34:K34" si="323">B4</f>
        <v>0.02735761353</v>
      </c>
      <c r="K34" s="21">
        <f t="shared" si="323"/>
        <v>0.03282913623</v>
      </c>
      <c r="L34" s="22">
        <f t="shared" ref="L34:M34" si="324">B5</f>
        <v>0.6737074733</v>
      </c>
      <c r="M34" s="21">
        <f t="shared" si="324"/>
        <v>0.8084489679</v>
      </c>
      <c r="N34" s="22">
        <f t="shared" ref="N34:O34" si="325">B6</f>
        <v>78.91221468</v>
      </c>
      <c r="O34" s="21">
        <f t="shared" si="325"/>
        <v>94.69465762</v>
      </c>
      <c r="P34" s="22">
        <f t="shared" ref="P34:Q34" si="326">B7</f>
        <v>0.849952029</v>
      </c>
      <c r="Q34" s="21">
        <f t="shared" si="326"/>
        <v>1.019942435</v>
      </c>
      <c r="R34" s="22">
        <f t="shared" ref="R34:S34" si="327">B8</f>
        <v>150.4622678</v>
      </c>
      <c r="S34" s="21">
        <f t="shared" si="327"/>
        <v>180.5547213</v>
      </c>
      <c r="T34" s="22">
        <f t="shared" ref="T34:U34" si="328">B9</f>
        <v>0.4107810162</v>
      </c>
      <c r="U34" s="21">
        <f t="shared" si="328"/>
        <v>0.4929372195</v>
      </c>
      <c r="V34" s="22">
        <f t="shared" ref="V34:W34" si="329">B10</f>
        <v>6.618905495</v>
      </c>
      <c r="W34" s="21">
        <f t="shared" si="329"/>
        <v>7.942686594</v>
      </c>
      <c r="X34" s="22">
        <f t="shared" ref="X34:Y34" si="330">B11</f>
        <v>127.3638494</v>
      </c>
      <c r="Y34" s="21">
        <f t="shared" si="330"/>
        <v>152.8366192</v>
      </c>
    </row>
    <row r="35">
      <c r="F35" s="22">
        <f t="shared" ref="F35:G35" si="331">B2</f>
        <v>1.563813986</v>
      </c>
      <c r="G35" s="21">
        <f t="shared" si="331"/>
        <v>1.876576783</v>
      </c>
      <c r="H35" s="22">
        <f t="shared" ref="H35:I35" si="332">B3</f>
        <v>67.89504587</v>
      </c>
      <c r="I35" s="21">
        <f t="shared" si="332"/>
        <v>81.47405504</v>
      </c>
      <c r="J35" s="22">
        <f t="shared" ref="J35:K35" si="333">B4</f>
        <v>0.02735761353</v>
      </c>
      <c r="K35" s="21">
        <f t="shared" si="333"/>
        <v>0.03282913623</v>
      </c>
      <c r="L35" s="22">
        <f t="shared" ref="L35:M35" si="334">B5</f>
        <v>0.6737074733</v>
      </c>
      <c r="M35" s="21">
        <f t="shared" si="334"/>
        <v>0.8084489679</v>
      </c>
      <c r="N35" s="22">
        <f t="shared" ref="N35:O35" si="335">B6</f>
        <v>78.91221468</v>
      </c>
      <c r="O35" s="21">
        <f t="shared" si="335"/>
        <v>94.69465762</v>
      </c>
      <c r="P35" s="22">
        <f t="shared" ref="P35:Q35" si="336">B7</f>
        <v>0.849952029</v>
      </c>
      <c r="Q35" s="21">
        <f t="shared" si="336"/>
        <v>1.019942435</v>
      </c>
      <c r="R35" s="22">
        <f t="shared" ref="R35:S35" si="337">B8</f>
        <v>150.4622678</v>
      </c>
      <c r="S35" s="21">
        <f t="shared" si="337"/>
        <v>180.5547213</v>
      </c>
      <c r="T35" s="22">
        <f t="shared" ref="T35:U35" si="338">B9</f>
        <v>0.4107810162</v>
      </c>
      <c r="U35" s="21">
        <f t="shared" si="338"/>
        <v>0.4929372195</v>
      </c>
      <c r="V35" s="22">
        <f t="shared" ref="V35:W35" si="339">B10</f>
        <v>6.618905495</v>
      </c>
      <c r="W35" s="21">
        <f t="shared" si="339"/>
        <v>7.942686594</v>
      </c>
      <c r="X35" s="22">
        <f t="shared" ref="X35:Y35" si="340">B11</f>
        <v>127.3638494</v>
      </c>
      <c r="Y35" s="21">
        <f t="shared" si="340"/>
        <v>152.8366192</v>
      </c>
    </row>
    <row r="36">
      <c r="F36" s="22">
        <f t="shared" ref="F36:G36" si="341">B2</f>
        <v>1.563813986</v>
      </c>
      <c r="G36" s="21">
        <f t="shared" si="341"/>
        <v>1.876576783</v>
      </c>
      <c r="H36" s="22">
        <f t="shared" ref="H36:I36" si="342">B3</f>
        <v>67.89504587</v>
      </c>
      <c r="I36" s="21">
        <f t="shared" si="342"/>
        <v>81.47405504</v>
      </c>
      <c r="J36" s="22">
        <f t="shared" ref="J36:K36" si="343">B4</f>
        <v>0.02735761353</v>
      </c>
      <c r="K36" s="21">
        <f t="shared" si="343"/>
        <v>0.03282913623</v>
      </c>
      <c r="L36" s="22">
        <f t="shared" ref="L36:M36" si="344">B5</f>
        <v>0.6737074733</v>
      </c>
      <c r="M36" s="21">
        <f t="shared" si="344"/>
        <v>0.8084489679</v>
      </c>
      <c r="N36" s="22">
        <f t="shared" ref="N36:O36" si="345">B6</f>
        <v>78.91221468</v>
      </c>
      <c r="O36" s="21">
        <f t="shared" si="345"/>
        <v>94.69465762</v>
      </c>
      <c r="P36" s="22">
        <f t="shared" ref="P36:Q36" si="346">B7</f>
        <v>0.849952029</v>
      </c>
      <c r="Q36" s="21">
        <f t="shared" si="346"/>
        <v>1.019942435</v>
      </c>
      <c r="R36" s="22">
        <f t="shared" ref="R36:S36" si="347">B8</f>
        <v>150.4622678</v>
      </c>
      <c r="S36" s="21">
        <f t="shared" si="347"/>
        <v>180.5547213</v>
      </c>
      <c r="T36" s="22">
        <f t="shared" ref="T36:U36" si="348">B9</f>
        <v>0.4107810162</v>
      </c>
      <c r="U36" s="21">
        <f t="shared" si="348"/>
        <v>0.4929372195</v>
      </c>
      <c r="V36" s="22">
        <f t="shared" ref="V36:W36" si="349">B10</f>
        <v>6.618905495</v>
      </c>
      <c r="W36" s="21">
        <f t="shared" si="349"/>
        <v>7.942686594</v>
      </c>
      <c r="X36" s="22">
        <f t="shared" ref="X36:Y36" si="350">B11</f>
        <v>127.3638494</v>
      </c>
      <c r="Y36" s="21">
        <f t="shared" si="350"/>
        <v>152.8366192</v>
      </c>
    </row>
    <row r="37">
      <c r="F37" s="22">
        <f t="shared" ref="F37:G37" si="351">B2</f>
        <v>1.563813986</v>
      </c>
      <c r="G37" s="21">
        <f t="shared" si="351"/>
        <v>1.876576783</v>
      </c>
      <c r="H37" s="22">
        <f t="shared" ref="H37:I37" si="352">B3</f>
        <v>67.89504587</v>
      </c>
      <c r="I37" s="21">
        <f t="shared" si="352"/>
        <v>81.47405504</v>
      </c>
      <c r="J37" s="22">
        <f t="shared" ref="J37:K37" si="353">B4</f>
        <v>0.02735761353</v>
      </c>
      <c r="K37" s="21">
        <f t="shared" si="353"/>
        <v>0.03282913623</v>
      </c>
      <c r="L37" s="22">
        <f t="shared" ref="L37:M37" si="354">B5</f>
        <v>0.6737074733</v>
      </c>
      <c r="M37" s="21">
        <f t="shared" si="354"/>
        <v>0.8084489679</v>
      </c>
      <c r="N37" s="22">
        <f t="shared" ref="N37:O37" si="355">B6</f>
        <v>78.91221468</v>
      </c>
      <c r="O37" s="21">
        <f t="shared" si="355"/>
        <v>94.69465762</v>
      </c>
      <c r="P37" s="22">
        <f t="shared" ref="P37:Q37" si="356">B7</f>
        <v>0.849952029</v>
      </c>
      <c r="Q37" s="21">
        <f t="shared" si="356"/>
        <v>1.019942435</v>
      </c>
      <c r="R37" s="22">
        <f t="shared" ref="R37:S37" si="357">B8</f>
        <v>150.4622678</v>
      </c>
      <c r="S37" s="21">
        <f t="shared" si="357"/>
        <v>180.5547213</v>
      </c>
      <c r="T37" s="22">
        <f t="shared" ref="T37:U37" si="358">B9</f>
        <v>0.4107810162</v>
      </c>
      <c r="U37" s="21">
        <f t="shared" si="358"/>
        <v>0.4929372195</v>
      </c>
      <c r="V37" s="22">
        <f t="shared" ref="V37:W37" si="359">B10</f>
        <v>6.618905495</v>
      </c>
      <c r="W37" s="21">
        <f t="shared" si="359"/>
        <v>7.942686594</v>
      </c>
      <c r="X37" s="22">
        <f t="shared" ref="X37:Y37" si="360">B11</f>
        <v>127.3638494</v>
      </c>
      <c r="Y37" s="21">
        <f t="shared" si="360"/>
        <v>152.8366192</v>
      </c>
    </row>
    <row r="38">
      <c r="F38" s="22">
        <f t="shared" ref="F38:G38" si="361">B2</f>
        <v>1.563813986</v>
      </c>
      <c r="G38" s="21">
        <f t="shared" si="361"/>
        <v>1.876576783</v>
      </c>
      <c r="H38" s="22">
        <f t="shared" ref="H38:I38" si="362">B3</f>
        <v>67.89504587</v>
      </c>
      <c r="I38" s="21">
        <f t="shared" si="362"/>
        <v>81.47405504</v>
      </c>
      <c r="J38" s="22">
        <f t="shared" ref="J38:K38" si="363">B4</f>
        <v>0.02735761353</v>
      </c>
      <c r="K38" s="21">
        <f t="shared" si="363"/>
        <v>0.03282913623</v>
      </c>
      <c r="L38" s="22">
        <f t="shared" ref="L38:M38" si="364">B5</f>
        <v>0.6737074733</v>
      </c>
      <c r="M38" s="21">
        <f t="shared" si="364"/>
        <v>0.8084489679</v>
      </c>
      <c r="N38" s="22">
        <f t="shared" ref="N38:O38" si="365">B6</f>
        <v>78.91221468</v>
      </c>
      <c r="O38" s="21">
        <f t="shared" si="365"/>
        <v>94.69465762</v>
      </c>
      <c r="P38" s="22">
        <f t="shared" ref="P38:Q38" si="366">B7</f>
        <v>0.849952029</v>
      </c>
      <c r="Q38" s="21">
        <f t="shared" si="366"/>
        <v>1.019942435</v>
      </c>
      <c r="R38" s="22">
        <f t="shared" ref="R38:S38" si="367">B8</f>
        <v>150.4622678</v>
      </c>
      <c r="S38" s="21">
        <f t="shared" si="367"/>
        <v>180.5547213</v>
      </c>
      <c r="T38" s="22">
        <f t="shared" ref="T38:U38" si="368">B9</f>
        <v>0.4107810162</v>
      </c>
      <c r="U38" s="21">
        <f t="shared" si="368"/>
        <v>0.4929372195</v>
      </c>
      <c r="V38" s="22">
        <f t="shared" ref="V38:W38" si="369">B10</f>
        <v>6.618905495</v>
      </c>
      <c r="W38" s="21">
        <f t="shared" si="369"/>
        <v>7.942686594</v>
      </c>
      <c r="X38" s="22">
        <f t="shared" ref="X38:Y38" si="370">B11</f>
        <v>127.3638494</v>
      </c>
      <c r="Y38" s="21">
        <f t="shared" si="370"/>
        <v>152.8366192</v>
      </c>
    </row>
    <row r="39">
      <c r="F39" s="22">
        <f t="shared" ref="F39:G39" si="371">B2</f>
        <v>1.563813986</v>
      </c>
      <c r="G39" s="21">
        <f t="shared" si="371"/>
        <v>1.876576783</v>
      </c>
      <c r="H39" s="22">
        <f t="shared" ref="H39:I39" si="372">B3</f>
        <v>67.89504587</v>
      </c>
      <c r="I39" s="21">
        <f t="shared" si="372"/>
        <v>81.47405504</v>
      </c>
      <c r="J39" s="22">
        <f t="shared" ref="J39:K39" si="373">B4</f>
        <v>0.02735761353</v>
      </c>
      <c r="K39" s="21">
        <f t="shared" si="373"/>
        <v>0.03282913623</v>
      </c>
      <c r="L39" s="22">
        <f t="shared" ref="L39:M39" si="374">B5</f>
        <v>0.6737074733</v>
      </c>
      <c r="M39" s="21">
        <f t="shared" si="374"/>
        <v>0.8084489679</v>
      </c>
      <c r="N39" s="22">
        <f t="shared" ref="N39:O39" si="375">B6</f>
        <v>78.91221468</v>
      </c>
      <c r="O39" s="21">
        <f t="shared" si="375"/>
        <v>94.69465762</v>
      </c>
      <c r="P39" s="22">
        <f t="shared" ref="P39:Q39" si="376">B7</f>
        <v>0.849952029</v>
      </c>
      <c r="Q39" s="21">
        <f t="shared" si="376"/>
        <v>1.019942435</v>
      </c>
      <c r="R39" s="22">
        <f t="shared" ref="R39:S39" si="377">B8</f>
        <v>150.4622678</v>
      </c>
      <c r="S39" s="21">
        <f t="shared" si="377"/>
        <v>180.5547213</v>
      </c>
      <c r="T39" s="22">
        <f t="shared" ref="T39:U39" si="378">B9</f>
        <v>0.4107810162</v>
      </c>
      <c r="U39" s="21">
        <f t="shared" si="378"/>
        <v>0.4929372195</v>
      </c>
      <c r="V39" s="22">
        <f t="shared" ref="V39:W39" si="379">B10</f>
        <v>6.618905495</v>
      </c>
      <c r="W39" s="21">
        <f t="shared" si="379"/>
        <v>7.942686594</v>
      </c>
      <c r="X39" s="22">
        <f t="shared" ref="X39:Y39" si="380">B11</f>
        <v>127.3638494</v>
      </c>
      <c r="Y39" s="21">
        <f t="shared" si="380"/>
        <v>152.8366192</v>
      </c>
    </row>
    <row r="40">
      <c r="F40" s="22">
        <f t="shared" ref="F40:G40" si="381">B2</f>
        <v>1.563813986</v>
      </c>
      <c r="G40" s="21">
        <f t="shared" si="381"/>
        <v>1.876576783</v>
      </c>
      <c r="H40" s="22">
        <f t="shared" ref="H40:I40" si="382">B3</f>
        <v>67.89504587</v>
      </c>
      <c r="I40" s="21">
        <f t="shared" si="382"/>
        <v>81.47405504</v>
      </c>
      <c r="J40" s="22">
        <f t="shared" ref="J40:K40" si="383">B4</f>
        <v>0.02735761353</v>
      </c>
      <c r="K40" s="21">
        <f t="shared" si="383"/>
        <v>0.03282913623</v>
      </c>
      <c r="L40" s="22">
        <f t="shared" ref="L40:M40" si="384">B5</f>
        <v>0.6737074733</v>
      </c>
      <c r="M40" s="21">
        <f t="shared" si="384"/>
        <v>0.8084489679</v>
      </c>
      <c r="N40" s="22">
        <f t="shared" ref="N40:O40" si="385">B6</f>
        <v>78.91221468</v>
      </c>
      <c r="O40" s="21">
        <f t="shared" si="385"/>
        <v>94.69465762</v>
      </c>
      <c r="P40" s="22">
        <f t="shared" ref="P40:Q40" si="386">B7</f>
        <v>0.849952029</v>
      </c>
      <c r="Q40" s="21">
        <f t="shared" si="386"/>
        <v>1.019942435</v>
      </c>
      <c r="R40" s="22">
        <f t="shared" ref="R40:S40" si="387">B8</f>
        <v>150.4622678</v>
      </c>
      <c r="S40" s="21">
        <f t="shared" si="387"/>
        <v>180.5547213</v>
      </c>
      <c r="T40" s="22">
        <f t="shared" ref="T40:U40" si="388">B9</f>
        <v>0.4107810162</v>
      </c>
      <c r="U40" s="21">
        <f t="shared" si="388"/>
        <v>0.4929372195</v>
      </c>
      <c r="V40" s="22">
        <f t="shared" ref="V40:W40" si="389">B10</f>
        <v>6.618905495</v>
      </c>
      <c r="W40" s="21">
        <f t="shared" si="389"/>
        <v>7.942686594</v>
      </c>
      <c r="X40" s="22">
        <f t="shared" ref="X40:Y40" si="390">B11</f>
        <v>127.3638494</v>
      </c>
      <c r="Y40" s="21">
        <f t="shared" si="390"/>
        <v>152.8366192</v>
      </c>
    </row>
    <row r="41">
      <c r="F41" s="22">
        <f t="shared" ref="F41:G41" si="391">B2</f>
        <v>1.563813986</v>
      </c>
      <c r="G41" s="21">
        <f t="shared" si="391"/>
        <v>1.876576783</v>
      </c>
      <c r="H41" s="22">
        <f t="shared" ref="H41:I41" si="392">B3</f>
        <v>67.89504587</v>
      </c>
      <c r="I41" s="21">
        <f t="shared" si="392"/>
        <v>81.47405504</v>
      </c>
      <c r="J41" s="22">
        <f t="shared" ref="J41:K41" si="393">B4</f>
        <v>0.02735761353</v>
      </c>
      <c r="K41" s="21">
        <f t="shared" si="393"/>
        <v>0.03282913623</v>
      </c>
      <c r="L41" s="22">
        <f t="shared" ref="L41:M41" si="394">B5</f>
        <v>0.6737074733</v>
      </c>
      <c r="M41" s="21">
        <f t="shared" si="394"/>
        <v>0.8084489679</v>
      </c>
      <c r="N41" s="22">
        <f t="shared" ref="N41:O41" si="395">B6</f>
        <v>78.91221468</v>
      </c>
      <c r="O41" s="21">
        <f t="shared" si="395"/>
        <v>94.69465762</v>
      </c>
      <c r="P41" s="22">
        <f t="shared" ref="P41:Q41" si="396">B7</f>
        <v>0.849952029</v>
      </c>
      <c r="Q41" s="21">
        <f t="shared" si="396"/>
        <v>1.019942435</v>
      </c>
      <c r="R41" s="22">
        <f t="shared" ref="R41:S41" si="397">B8</f>
        <v>150.4622678</v>
      </c>
      <c r="S41" s="21">
        <f t="shared" si="397"/>
        <v>180.5547213</v>
      </c>
      <c r="T41" s="22">
        <f t="shared" ref="T41:U41" si="398">B9</f>
        <v>0.4107810162</v>
      </c>
      <c r="U41" s="21">
        <f t="shared" si="398"/>
        <v>0.4929372195</v>
      </c>
      <c r="V41" s="22">
        <f t="shared" ref="V41:W41" si="399">B10</f>
        <v>6.618905495</v>
      </c>
      <c r="W41" s="21">
        <f t="shared" si="399"/>
        <v>7.942686594</v>
      </c>
      <c r="X41" s="22">
        <f t="shared" ref="X41:Y41" si="400">B11</f>
        <v>127.3638494</v>
      </c>
      <c r="Y41" s="21">
        <f t="shared" si="400"/>
        <v>152.8366192</v>
      </c>
    </row>
    <row r="42">
      <c r="F42" s="22">
        <f t="shared" ref="F42:G42" si="401">B2</f>
        <v>1.563813986</v>
      </c>
      <c r="G42" s="21">
        <f t="shared" si="401"/>
        <v>1.876576783</v>
      </c>
      <c r="H42" s="22">
        <f t="shared" ref="H42:I42" si="402">B3</f>
        <v>67.89504587</v>
      </c>
      <c r="I42" s="21">
        <f t="shared" si="402"/>
        <v>81.47405504</v>
      </c>
      <c r="J42" s="22">
        <f t="shared" ref="J42:K42" si="403">B4</f>
        <v>0.02735761353</v>
      </c>
      <c r="K42" s="21">
        <f t="shared" si="403"/>
        <v>0.03282913623</v>
      </c>
      <c r="L42" s="22">
        <f t="shared" ref="L42:M42" si="404">B5</f>
        <v>0.6737074733</v>
      </c>
      <c r="M42" s="21">
        <f t="shared" si="404"/>
        <v>0.8084489679</v>
      </c>
      <c r="N42" s="22">
        <f t="shared" ref="N42:O42" si="405">B6</f>
        <v>78.91221468</v>
      </c>
      <c r="O42" s="21">
        <f t="shared" si="405"/>
        <v>94.69465762</v>
      </c>
      <c r="P42" s="22">
        <f t="shared" ref="P42:Q42" si="406">B7</f>
        <v>0.849952029</v>
      </c>
      <c r="Q42" s="21">
        <f t="shared" si="406"/>
        <v>1.019942435</v>
      </c>
      <c r="R42" s="22">
        <f t="shared" ref="R42:S42" si="407">B8</f>
        <v>150.4622678</v>
      </c>
      <c r="S42" s="21">
        <f t="shared" si="407"/>
        <v>180.5547213</v>
      </c>
      <c r="T42" s="22">
        <f t="shared" ref="T42:U42" si="408">B9</f>
        <v>0.4107810162</v>
      </c>
      <c r="U42" s="21">
        <f t="shared" si="408"/>
        <v>0.4929372195</v>
      </c>
      <c r="V42" s="22">
        <f t="shared" ref="V42:W42" si="409">B10</f>
        <v>6.618905495</v>
      </c>
      <c r="W42" s="21">
        <f t="shared" si="409"/>
        <v>7.942686594</v>
      </c>
      <c r="X42" s="22">
        <f t="shared" ref="X42:Y42" si="410">B11</f>
        <v>127.3638494</v>
      </c>
      <c r="Y42" s="21">
        <f t="shared" si="410"/>
        <v>152.8366192</v>
      </c>
    </row>
    <row r="43">
      <c r="F43" s="22">
        <f t="shared" ref="F43:G43" si="411">B2</f>
        <v>1.563813986</v>
      </c>
      <c r="G43" s="21">
        <f t="shared" si="411"/>
        <v>1.876576783</v>
      </c>
      <c r="H43" s="22">
        <f t="shared" ref="H43:I43" si="412">B3</f>
        <v>67.89504587</v>
      </c>
      <c r="I43" s="21">
        <f t="shared" si="412"/>
        <v>81.47405504</v>
      </c>
      <c r="J43" s="22">
        <f t="shared" ref="J43:K43" si="413">B4</f>
        <v>0.02735761353</v>
      </c>
      <c r="K43" s="21">
        <f t="shared" si="413"/>
        <v>0.03282913623</v>
      </c>
      <c r="L43" s="22">
        <f t="shared" ref="L43:M43" si="414">B5</f>
        <v>0.6737074733</v>
      </c>
      <c r="M43" s="21">
        <f t="shared" si="414"/>
        <v>0.8084489679</v>
      </c>
      <c r="N43" s="22">
        <f t="shared" ref="N43:O43" si="415">B6</f>
        <v>78.91221468</v>
      </c>
      <c r="O43" s="21">
        <f t="shared" si="415"/>
        <v>94.69465762</v>
      </c>
      <c r="P43" s="22">
        <f t="shared" ref="P43:Q43" si="416">B7</f>
        <v>0.849952029</v>
      </c>
      <c r="Q43" s="21">
        <f t="shared" si="416"/>
        <v>1.019942435</v>
      </c>
      <c r="R43" s="22">
        <f t="shared" ref="R43:S43" si="417">B8</f>
        <v>150.4622678</v>
      </c>
      <c r="S43" s="21">
        <f t="shared" si="417"/>
        <v>180.5547213</v>
      </c>
      <c r="T43" s="22">
        <f t="shared" ref="T43:U43" si="418">B9</f>
        <v>0.4107810162</v>
      </c>
      <c r="U43" s="21">
        <f t="shared" si="418"/>
        <v>0.4929372195</v>
      </c>
      <c r="V43" s="22">
        <f t="shared" ref="V43:W43" si="419">B10</f>
        <v>6.618905495</v>
      </c>
      <c r="W43" s="21">
        <f t="shared" si="419"/>
        <v>7.942686594</v>
      </c>
      <c r="X43" s="22">
        <f t="shared" ref="X43:Y43" si="420">B11</f>
        <v>127.3638494</v>
      </c>
      <c r="Y43" s="21">
        <f t="shared" si="420"/>
        <v>152.8366192</v>
      </c>
    </row>
    <row r="44">
      <c r="F44" s="22">
        <f t="shared" ref="F44:G44" si="421">B2</f>
        <v>1.563813986</v>
      </c>
      <c r="G44" s="21">
        <f t="shared" si="421"/>
        <v>1.876576783</v>
      </c>
      <c r="H44" s="22">
        <f t="shared" ref="H44:I44" si="422">B3</f>
        <v>67.89504587</v>
      </c>
      <c r="I44" s="21">
        <f t="shared" si="422"/>
        <v>81.47405504</v>
      </c>
      <c r="J44" s="22">
        <f t="shared" ref="J44:K44" si="423">B4</f>
        <v>0.02735761353</v>
      </c>
      <c r="K44" s="21">
        <f t="shared" si="423"/>
        <v>0.03282913623</v>
      </c>
      <c r="L44" s="22">
        <f t="shared" ref="L44:M44" si="424">B5</f>
        <v>0.6737074733</v>
      </c>
      <c r="M44" s="21">
        <f t="shared" si="424"/>
        <v>0.8084489679</v>
      </c>
      <c r="N44" s="22">
        <f t="shared" ref="N44:O44" si="425">B6</f>
        <v>78.91221468</v>
      </c>
      <c r="O44" s="21">
        <f t="shared" si="425"/>
        <v>94.69465762</v>
      </c>
      <c r="P44" s="22">
        <f t="shared" ref="P44:Q44" si="426">B7</f>
        <v>0.849952029</v>
      </c>
      <c r="Q44" s="21">
        <f t="shared" si="426"/>
        <v>1.019942435</v>
      </c>
      <c r="R44" s="22">
        <f t="shared" ref="R44:S44" si="427">B8</f>
        <v>150.4622678</v>
      </c>
      <c r="S44" s="21">
        <f t="shared" si="427"/>
        <v>180.5547213</v>
      </c>
      <c r="T44" s="22">
        <f t="shared" ref="T44:U44" si="428">B9</f>
        <v>0.4107810162</v>
      </c>
      <c r="U44" s="21">
        <f t="shared" si="428"/>
        <v>0.4929372195</v>
      </c>
      <c r="V44" s="22">
        <f t="shared" ref="V44:W44" si="429">B10</f>
        <v>6.618905495</v>
      </c>
      <c r="W44" s="21">
        <f t="shared" si="429"/>
        <v>7.942686594</v>
      </c>
      <c r="X44" s="22">
        <f t="shared" ref="X44:Y44" si="430">B11</f>
        <v>127.3638494</v>
      </c>
      <c r="Y44" s="21">
        <f t="shared" si="430"/>
        <v>152.8366192</v>
      </c>
    </row>
    <row r="45">
      <c r="F45" s="22">
        <f t="shared" ref="F45:G45" si="431">B2</f>
        <v>1.563813986</v>
      </c>
      <c r="G45" s="21">
        <f t="shared" si="431"/>
        <v>1.876576783</v>
      </c>
      <c r="H45" s="22">
        <f t="shared" ref="H45:I45" si="432">B3</f>
        <v>67.89504587</v>
      </c>
      <c r="I45" s="21">
        <f t="shared" si="432"/>
        <v>81.47405504</v>
      </c>
      <c r="J45" s="22">
        <f t="shared" ref="J45:K45" si="433">B4</f>
        <v>0.02735761353</v>
      </c>
      <c r="K45" s="21">
        <f t="shared" si="433"/>
        <v>0.03282913623</v>
      </c>
      <c r="L45" s="22">
        <f t="shared" ref="L45:M45" si="434">B5</f>
        <v>0.6737074733</v>
      </c>
      <c r="M45" s="21">
        <f t="shared" si="434"/>
        <v>0.8084489679</v>
      </c>
      <c r="N45" s="22">
        <f t="shared" ref="N45:O45" si="435">B6</f>
        <v>78.91221468</v>
      </c>
      <c r="O45" s="21">
        <f t="shared" si="435"/>
        <v>94.69465762</v>
      </c>
      <c r="P45" s="22">
        <f t="shared" ref="P45:Q45" si="436">B7</f>
        <v>0.849952029</v>
      </c>
      <c r="Q45" s="21">
        <f t="shared" si="436"/>
        <v>1.019942435</v>
      </c>
      <c r="R45" s="22">
        <f t="shared" ref="R45:S45" si="437">B8</f>
        <v>150.4622678</v>
      </c>
      <c r="S45" s="21">
        <f t="shared" si="437"/>
        <v>180.5547213</v>
      </c>
      <c r="T45" s="22">
        <f t="shared" ref="T45:U45" si="438">B9</f>
        <v>0.4107810162</v>
      </c>
      <c r="U45" s="21">
        <f t="shared" si="438"/>
        <v>0.4929372195</v>
      </c>
      <c r="V45" s="22">
        <f t="shared" ref="V45:W45" si="439">B10</f>
        <v>6.618905495</v>
      </c>
      <c r="W45" s="21">
        <f t="shared" si="439"/>
        <v>7.942686594</v>
      </c>
      <c r="X45" s="22">
        <f t="shared" ref="X45:Y45" si="440">B11</f>
        <v>127.3638494</v>
      </c>
      <c r="Y45" s="21">
        <f t="shared" si="440"/>
        <v>152.8366192</v>
      </c>
    </row>
    <row r="46">
      <c r="R46" s="23"/>
      <c r="S46" s="23"/>
    </row>
    <row r="49">
      <c r="H49" s="23"/>
      <c r="K49" s="23"/>
      <c r="Q49" s="23"/>
      <c r="T49" s="23"/>
      <c r="U49" s="23"/>
      <c r="V49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62</v>
      </c>
      <c r="B1" s="1" t="s">
        <v>63</v>
      </c>
      <c r="C1" s="1" t="s">
        <v>64</v>
      </c>
      <c r="D1" s="1" t="s">
        <v>56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40</v>
      </c>
    </row>
    <row r="2">
      <c r="A2" s="1" t="s">
        <v>72</v>
      </c>
      <c r="B2" s="32">
        <v>0.0</v>
      </c>
      <c r="C2" s="32">
        <v>0.0</v>
      </c>
      <c r="D2" s="32">
        <v>0.0</v>
      </c>
      <c r="E2" s="32">
        <v>54.989999999999995</v>
      </c>
      <c r="F2" s="32">
        <v>1.2000000000000002</v>
      </c>
      <c r="G2" s="32">
        <v>6.99</v>
      </c>
      <c r="H2" s="32">
        <v>0.03</v>
      </c>
      <c r="I2" s="32">
        <v>0.21000000000000002</v>
      </c>
      <c r="J2" s="32">
        <v>0.0</v>
      </c>
      <c r="K2" s="32">
        <v>0.09</v>
      </c>
      <c r="L2" s="1">
        <v>10.0</v>
      </c>
    </row>
    <row r="3">
      <c r="A3" s="1" t="s">
        <v>73</v>
      </c>
      <c r="B3" s="32">
        <v>0.0</v>
      </c>
      <c r="C3" s="32">
        <v>0.0</v>
      </c>
      <c r="D3" s="32">
        <v>0.0</v>
      </c>
      <c r="E3" s="32">
        <v>39.99</v>
      </c>
      <c r="F3" s="32">
        <v>3.0</v>
      </c>
      <c r="G3" s="32">
        <v>5.01</v>
      </c>
      <c r="H3" s="32">
        <v>0.0</v>
      </c>
      <c r="I3" s="32">
        <v>0.0</v>
      </c>
      <c r="J3" s="32">
        <v>0.0</v>
      </c>
      <c r="K3" s="32">
        <v>0.0</v>
      </c>
      <c r="L3" s="1">
        <v>10.0</v>
      </c>
    </row>
    <row r="4">
      <c r="A4" s="1" t="s">
        <v>74</v>
      </c>
      <c r="B4" s="32">
        <v>0.0</v>
      </c>
      <c r="C4" s="32">
        <v>0.0</v>
      </c>
      <c r="D4" s="32">
        <v>0.0</v>
      </c>
      <c r="E4" s="32">
        <v>0.81</v>
      </c>
      <c r="F4" s="32">
        <v>0.15000000000000002</v>
      </c>
      <c r="G4" s="32">
        <v>0.21000000000000002</v>
      </c>
      <c r="H4" s="32">
        <v>0.0</v>
      </c>
      <c r="I4" s="32">
        <v>0.0</v>
      </c>
      <c r="J4" s="32">
        <v>0.0</v>
      </c>
      <c r="K4" s="32">
        <v>0.0</v>
      </c>
      <c r="L4" s="1">
        <v>10.0</v>
      </c>
    </row>
    <row r="5">
      <c r="A5" s="1" t="s">
        <v>76</v>
      </c>
      <c r="B5">
        <v>0.0</v>
      </c>
      <c r="C5">
        <v>0.0</v>
      </c>
      <c r="D5">
        <v>0.0</v>
      </c>
      <c r="E5" s="32">
        <v>3.0</v>
      </c>
      <c r="F5">
        <v>0.0</v>
      </c>
      <c r="G5" s="32">
        <v>0.99</v>
      </c>
      <c r="H5">
        <v>0.0</v>
      </c>
      <c r="I5">
        <v>0.0</v>
      </c>
      <c r="J5">
        <v>0.0</v>
      </c>
      <c r="K5">
        <v>0.0</v>
      </c>
      <c r="L5" s="1">
        <v>1.0</v>
      </c>
    </row>
    <row r="6">
      <c r="A6" s="1" t="s">
        <v>77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 s="32">
        <v>15.0</v>
      </c>
      <c r="J6">
        <v>0.0</v>
      </c>
      <c r="K6">
        <v>0.0</v>
      </c>
      <c r="L6" s="1">
        <v>1.0</v>
      </c>
    </row>
    <row r="7">
      <c r="A7" s="1" t="s">
        <v>78</v>
      </c>
      <c r="B7">
        <v>0.0</v>
      </c>
      <c r="C7">
        <v>0.0</v>
      </c>
      <c r="D7">
        <v>0.0</v>
      </c>
      <c r="E7" s="32">
        <v>2.0100000000000002</v>
      </c>
      <c r="F7">
        <v>0.0</v>
      </c>
      <c r="G7">
        <v>0.0</v>
      </c>
      <c r="H7">
        <v>0.0</v>
      </c>
      <c r="I7" s="32">
        <v>35.01</v>
      </c>
      <c r="J7">
        <v>0.0</v>
      </c>
      <c r="K7">
        <v>0.0</v>
      </c>
      <c r="L7" s="1">
        <v>4.0</v>
      </c>
    </row>
    <row r="8">
      <c r="A8" s="1" t="s">
        <v>79</v>
      </c>
      <c r="B8">
        <v>0.0</v>
      </c>
      <c r="C8">
        <v>0.0</v>
      </c>
      <c r="D8">
        <v>0.0</v>
      </c>
      <c r="E8" s="32">
        <v>0.51</v>
      </c>
      <c r="F8">
        <v>0.0</v>
      </c>
      <c r="G8">
        <v>0.0</v>
      </c>
      <c r="H8">
        <v>0.0</v>
      </c>
      <c r="I8" s="32">
        <v>0.21000000000000002</v>
      </c>
      <c r="J8">
        <v>0.0</v>
      </c>
      <c r="K8">
        <v>0.0</v>
      </c>
      <c r="L8" s="1">
        <v>1.0</v>
      </c>
    </row>
    <row r="9">
      <c r="A9" s="1" t="s">
        <v>80</v>
      </c>
      <c r="B9">
        <v>0.0</v>
      </c>
      <c r="C9">
        <v>0.0</v>
      </c>
      <c r="D9">
        <v>0.0</v>
      </c>
      <c r="E9" s="32">
        <v>9.99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 s="1">
        <v>1.5</v>
      </c>
    </row>
    <row r="10">
      <c r="A10" s="1" t="s">
        <v>81</v>
      </c>
      <c r="B10">
        <v>0.0</v>
      </c>
      <c r="C10">
        <v>0.0</v>
      </c>
      <c r="D10">
        <v>0.0</v>
      </c>
      <c r="E10" s="32">
        <v>5.01</v>
      </c>
      <c r="F10">
        <v>0.0</v>
      </c>
      <c r="G10" s="32">
        <v>15.0</v>
      </c>
      <c r="H10">
        <v>0.0</v>
      </c>
      <c r="I10">
        <v>0.0</v>
      </c>
      <c r="J10">
        <v>0.0</v>
      </c>
      <c r="K10">
        <v>0.0</v>
      </c>
      <c r="L10" s="1">
        <v>1.0</v>
      </c>
    </row>
    <row r="11">
      <c r="A11" s="1" t="s">
        <v>82</v>
      </c>
      <c r="B11">
        <v>0.0</v>
      </c>
      <c r="C11">
        <v>0.0</v>
      </c>
      <c r="D11">
        <v>0.0</v>
      </c>
      <c r="E11" s="32">
        <v>0.99</v>
      </c>
      <c r="F11">
        <v>0.0</v>
      </c>
      <c r="G11">
        <v>0.0</v>
      </c>
      <c r="H11">
        <v>0.0</v>
      </c>
      <c r="I11" s="32">
        <v>5.01</v>
      </c>
      <c r="J11">
        <v>0.0</v>
      </c>
      <c r="K11">
        <v>0.0</v>
      </c>
      <c r="L11" s="1">
        <v>1.0</v>
      </c>
    </row>
    <row r="12">
      <c r="A12" s="1" t="s">
        <v>83</v>
      </c>
      <c r="B12">
        <v>0.0</v>
      </c>
      <c r="C12">
        <v>0.0</v>
      </c>
      <c r="D12">
        <v>0.0</v>
      </c>
      <c r="E12" s="32">
        <v>3.0</v>
      </c>
      <c r="F12">
        <v>0.0</v>
      </c>
      <c r="G12" s="32">
        <v>0.99</v>
      </c>
      <c r="H12" s="32">
        <v>3.99</v>
      </c>
      <c r="I12">
        <v>0.0</v>
      </c>
      <c r="J12" s="32">
        <v>6.0</v>
      </c>
      <c r="K12">
        <v>0.0</v>
      </c>
      <c r="L12" s="1">
        <v>45.0</v>
      </c>
    </row>
    <row r="13">
      <c r="A13" s="1" t="s">
        <v>85</v>
      </c>
      <c r="B13" s="32">
        <v>0.99</v>
      </c>
      <c r="C13">
        <v>0.0</v>
      </c>
      <c r="D13">
        <v>0.0</v>
      </c>
      <c r="E13" s="32">
        <v>3.0</v>
      </c>
      <c r="F13">
        <v>0.0</v>
      </c>
      <c r="G13" s="32">
        <v>0.99</v>
      </c>
      <c r="H13" s="32">
        <v>2.0100000000000002</v>
      </c>
      <c r="I13" s="32">
        <v>2.0100000000000002</v>
      </c>
      <c r="J13">
        <v>0.0</v>
      </c>
      <c r="K13">
        <v>0.0</v>
      </c>
      <c r="L13" s="1">
        <v>50.0</v>
      </c>
    </row>
    <row r="14">
      <c r="A14" s="1" t="s">
        <v>86</v>
      </c>
      <c r="B14">
        <v>0.0</v>
      </c>
      <c r="C14">
        <v>0.0</v>
      </c>
      <c r="D14">
        <v>0.0</v>
      </c>
      <c r="E14" s="32">
        <v>20.009999999999998</v>
      </c>
      <c r="F14">
        <v>0.0</v>
      </c>
      <c r="G14" s="32">
        <v>3.0</v>
      </c>
      <c r="H14" s="32">
        <v>2.0100000000000002</v>
      </c>
      <c r="I14" s="32">
        <v>3.0</v>
      </c>
      <c r="J14">
        <v>0.0</v>
      </c>
      <c r="K14">
        <v>0.0</v>
      </c>
      <c r="L14" s="1">
        <v>50.0</v>
      </c>
    </row>
    <row r="15">
      <c r="A15" s="1" t="s">
        <v>87</v>
      </c>
      <c r="B15" s="32">
        <v>0.21000000000000002</v>
      </c>
      <c r="C15">
        <v>0.0</v>
      </c>
      <c r="D15">
        <v>0.0</v>
      </c>
      <c r="E15" s="32">
        <v>5.01</v>
      </c>
      <c r="F15">
        <v>0.0</v>
      </c>
      <c r="G15" s="32">
        <v>0.99</v>
      </c>
      <c r="H15" s="32">
        <v>2.0100000000000002</v>
      </c>
      <c r="I15">
        <v>0.0</v>
      </c>
      <c r="J15">
        <v>0.0</v>
      </c>
      <c r="K15">
        <v>0.0</v>
      </c>
      <c r="L15" s="1">
        <v>50.0</v>
      </c>
    </row>
    <row r="16">
      <c r="A16" s="1" t="s">
        <v>88</v>
      </c>
      <c r="B16" s="32">
        <v>2.0100000000000002</v>
      </c>
      <c r="C16">
        <v>0.0</v>
      </c>
      <c r="D16">
        <v>0.0</v>
      </c>
      <c r="E16" s="32">
        <v>3.0</v>
      </c>
      <c r="F16">
        <v>0.0</v>
      </c>
      <c r="G16" s="32">
        <v>0.99</v>
      </c>
      <c r="H16">
        <v>0.0</v>
      </c>
      <c r="I16" s="32">
        <v>6.0</v>
      </c>
      <c r="J16">
        <v>0.0</v>
      </c>
      <c r="K16">
        <v>0.0</v>
      </c>
      <c r="L16" s="1">
        <v>12.0</v>
      </c>
    </row>
    <row r="17">
      <c r="A17" s="1" t="s">
        <v>89</v>
      </c>
      <c r="B17">
        <v>0.0</v>
      </c>
      <c r="C17">
        <v>0.0</v>
      </c>
      <c r="D17">
        <v>0.0</v>
      </c>
      <c r="E17" s="32">
        <v>20.009999999999998</v>
      </c>
      <c r="F17">
        <v>0.0</v>
      </c>
      <c r="G17" s="32">
        <v>3.0</v>
      </c>
      <c r="H17">
        <v>0.0</v>
      </c>
      <c r="I17" s="32">
        <v>5.01</v>
      </c>
      <c r="J17">
        <v>0.0</v>
      </c>
      <c r="K17">
        <v>0.0</v>
      </c>
      <c r="L17" s="1">
        <v>12.0</v>
      </c>
    </row>
    <row r="18">
      <c r="A18" s="1" t="s">
        <v>90</v>
      </c>
      <c r="B18" s="32">
        <v>0.21000000000000002</v>
      </c>
      <c r="C18">
        <v>0.0</v>
      </c>
      <c r="D18">
        <v>0.0</v>
      </c>
      <c r="E18" s="32">
        <v>5.01</v>
      </c>
      <c r="F18">
        <v>0.0</v>
      </c>
      <c r="G18" s="32">
        <v>0.99</v>
      </c>
      <c r="H18">
        <v>0.0</v>
      </c>
      <c r="I18" s="32">
        <v>2.0100000000000002</v>
      </c>
      <c r="J18">
        <v>0.0</v>
      </c>
      <c r="K18">
        <v>0.0</v>
      </c>
      <c r="L18" s="1">
        <v>12.0</v>
      </c>
    </row>
    <row r="19">
      <c r="A19" s="1" t="s">
        <v>91</v>
      </c>
      <c r="B19">
        <v>0.0</v>
      </c>
      <c r="C19">
        <v>0.0</v>
      </c>
      <c r="D19">
        <v>0.0</v>
      </c>
      <c r="E19">
        <v>0.0</v>
      </c>
      <c r="F19" s="32">
        <v>2.0100000000000002</v>
      </c>
      <c r="G19">
        <v>0.0</v>
      </c>
      <c r="H19">
        <v>0.0</v>
      </c>
      <c r="I19" s="32">
        <v>0.51</v>
      </c>
      <c r="J19">
        <v>0.0</v>
      </c>
      <c r="K19">
        <v>0.0</v>
      </c>
      <c r="L19" s="1">
        <v>10.0</v>
      </c>
    </row>
    <row r="20">
      <c r="A20" s="1" t="s">
        <v>92</v>
      </c>
      <c r="B20">
        <v>0.0</v>
      </c>
      <c r="C20">
        <v>0.0</v>
      </c>
      <c r="D20">
        <v>0.0</v>
      </c>
      <c r="E20" s="32">
        <v>6.99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 s="1">
        <v>1.0</v>
      </c>
    </row>
    <row r="21">
      <c r="A21" s="1" t="s">
        <v>93</v>
      </c>
      <c r="B21" s="32">
        <v>219.99</v>
      </c>
      <c r="C21" s="32">
        <v>9.99</v>
      </c>
      <c r="D21">
        <v>0.0</v>
      </c>
      <c r="E21" s="32">
        <v>600.0</v>
      </c>
      <c r="F21">
        <v>0.0</v>
      </c>
      <c r="G21">
        <v>0.0</v>
      </c>
      <c r="H21">
        <v>0.0</v>
      </c>
      <c r="I21">
        <v>0.0</v>
      </c>
      <c r="J21" s="32">
        <v>5.01</v>
      </c>
      <c r="K21">
        <v>0.0</v>
      </c>
      <c r="L21" s="1">
        <v>1.0</v>
      </c>
    </row>
    <row r="22">
      <c r="A22" s="1" t="s">
        <v>95</v>
      </c>
      <c r="B22" s="32">
        <v>0.99</v>
      </c>
      <c r="C22">
        <v>0.0</v>
      </c>
      <c r="D22">
        <v>0.0</v>
      </c>
      <c r="E22" s="32">
        <v>3.0</v>
      </c>
      <c r="F22">
        <v>0.0</v>
      </c>
      <c r="G22" s="32">
        <v>0.99</v>
      </c>
      <c r="H22">
        <v>0.0</v>
      </c>
      <c r="I22" s="32">
        <v>0.99</v>
      </c>
      <c r="J22">
        <v>0.0</v>
      </c>
      <c r="K22">
        <v>0.0</v>
      </c>
      <c r="L22" s="1">
        <v>1.0</v>
      </c>
    </row>
    <row r="23">
      <c r="A23" s="1" t="s">
        <v>96</v>
      </c>
      <c r="B23">
        <v>0.0</v>
      </c>
      <c r="C23">
        <v>0.0</v>
      </c>
      <c r="D23">
        <v>0.0</v>
      </c>
      <c r="E23" s="32">
        <v>20.009999999999998</v>
      </c>
      <c r="F23">
        <v>0.0</v>
      </c>
      <c r="G23" s="32">
        <v>3.0</v>
      </c>
      <c r="H23">
        <v>0.0</v>
      </c>
      <c r="I23" s="32">
        <v>3.0</v>
      </c>
      <c r="J23">
        <v>0.0</v>
      </c>
      <c r="K23">
        <v>0.0</v>
      </c>
      <c r="L23" s="1">
        <v>1.0</v>
      </c>
    </row>
    <row r="24">
      <c r="A24" s="1" t="s">
        <v>97</v>
      </c>
      <c r="B24">
        <v>0.0</v>
      </c>
      <c r="C24">
        <v>0.0</v>
      </c>
      <c r="D24">
        <v>0.0</v>
      </c>
      <c r="E24" s="32">
        <v>80.01</v>
      </c>
      <c r="F24">
        <v>0.0</v>
      </c>
      <c r="G24" s="32">
        <v>30.0</v>
      </c>
      <c r="H24">
        <v>0.0</v>
      </c>
      <c r="I24">
        <v>0.0</v>
      </c>
      <c r="J24" s="32">
        <v>9.99</v>
      </c>
      <c r="K24">
        <v>0.0</v>
      </c>
      <c r="L24" s="1">
        <v>10.0</v>
      </c>
    </row>
    <row r="25">
      <c r="A25" s="1" t="s">
        <v>98</v>
      </c>
      <c r="B25">
        <v>0.0</v>
      </c>
      <c r="C25">
        <v>0.0</v>
      </c>
      <c r="D25">
        <v>0.0</v>
      </c>
      <c r="E25" s="32">
        <v>3.51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 s="1">
        <v>1.0</v>
      </c>
    </row>
    <row r="26">
      <c r="A26" s="1" t="s">
        <v>99</v>
      </c>
      <c r="B26">
        <v>0.0</v>
      </c>
      <c r="C26">
        <v>0.0</v>
      </c>
      <c r="D26">
        <v>0.0</v>
      </c>
      <c r="E26" s="32">
        <v>30.0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 s="1">
        <v>1.0</v>
      </c>
    </row>
    <row r="27">
      <c r="A27" s="1" t="s">
        <v>100</v>
      </c>
      <c r="B27">
        <v>0.0</v>
      </c>
      <c r="C27">
        <v>0.0</v>
      </c>
      <c r="D27">
        <v>0.0</v>
      </c>
      <c r="E27" s="32">
        <v>60.0</v>
      </c>
      <c r="F27">
        <v>0.0</v>
      </c>
      <c r="G27" s="32">
        <v>69.99</v>
      </c>
      <c r="H27">
        <v>0.0</v>
      </c>
      <c r="I27">
        <v>0.0</v>
      </c>
      <c r="J27" s="32">
        <v>20.009999999999998</v>
      </c>
      <c r="K27">
        <v>0.0</v>
      </c>
      <c r="L27" s="1">
        <v>1.0</v>
      </c>
    </row>
    <row r="28">
      <c r="A28" s="1" t="s">
        <v>101</v>
      </c>
      <c r="B28" s="32">
        <v>3.0</v>
      </c>
      <c r="C28">
        <v>0.0</v>
      </c>
      <c r="D28">
        <v>0.0</v>
      </c>
      <c r="E28" s="32">
        <v>12.0</v>
      </c>
      <c r="F28">
        <v>0.0</v>
      </c>
      <c r="G28" s="32">
        <v>5.01</v>
      </c>
      <c r="H28">
        <v>0.0</v>
      </c>
      <c r="I28">
        <v>0.0</v>
      </c>
      <c r="J28">
        <v>0.0</v>
      </c>
      <c r="K28">
        <v>0.0</v>
      </c>
      <c r="L28" s="1">
        <v>2.0</v>
      </c>
    </row>
    <row r="29">
      <c r="A29" s="1" t="s">
        <v>102</v>
      </c>
      <c r="B29">
        <v>0.0</v>
      </c>
      <c r="C29">
        <v>0.0</v>
      </c>
      <c r="D29">
        <v>0.0</v>
      </c>
      <c r="E29" s="32">
        <v>20.009999999999998</v>
      </c>
      <c r="F29">
        <v>0.0</v>
      </c>
      <c r="G29" s="32">
        <v>5.01</v>
      </c>
      <c r="H29">
        <v>0.0</v>
      </c>
      <c r="I29">
        <v>0.0</v>
      </c>
      <c r="J29">
        <v>0.0</v>
      </c>
      <c r="K29">
        <v>0.0</v>
      </c>
      <c r="L29" s="1">
        <v>1.0</v>
      </c>
    </row>
    <row r="30">
      <c r="A30" s="1" t="s">
        <v>103</v>
      </c>
      <c r="B30">
        <v>0.0</v>
      </c>
      <c r="C30">
        <v>0.0</v>
      </c>
      <c r="D30">
        <v>0.0</v>
      </c>
      <c r="E30" s="32">
        <v>80.01</v>
      </c>
      <c r="F30">
        <v>0.0</v>
      </c>
      <c r="G30" s="32">
        <v>30.0</v>
      </c>
      <c r="H30">
        <v>0.0</v>
      </c>
      <c r="I30">
        <v>0.0</v>
      </c>
      <c r="J30" s="32">
        <v>9.99</v>
      </c>
      <c r="K30">
        <v>0.0</v>
      </c>
      <c r="L30" s="1">
        <v>10.0</v>
      </c>
    </row>
    <row r="31">
      <c r="A31" s="1" t="s">
        <v>104</v>
      </c>
      <c r="B31">
        <v>0.0</v>
      </c>
      <c r="C31">
        <v>0.0</v>
      </c>
      <c r="D31">
        <v>0.0</v>
      </c>
      <c r="E31" s="32">
        <v>9.99</v>
      </c>
      <c r="F31">
        <v>0.0</v>
      </c>
      <c r="G31" s="32">
        <v>2.0100000000000002</v>
      </c>
      <c r="H31">
        <v>0.0</v>
      </c>
      <c r="I31" s="32">
        <v>0.99</v>
      </c>
      <c r="J31">
        <v>0.0</v>
      </c>
      <c r="K31">
        <v>0.0</v>
      </c>
      <c r="L31" s="1">
        <v>4.0</v>
      </c>
    </row>
    <row r="32">
      <c r="A32" s="1" t="s">
        <v>105</v>
      </c>
      <c r="B32" s="32">
        <v>5.01</v>
      </c>
      <c r="C32">
        <v>0.0</v>
      </c>
      <c r="D32">
        <v>0.0</v>
      </c>
      <c r="E32" s="32">
        <v>3.0</v>
      </c>
      <c r="F32">
        <v>0.0</v>
      </c>
      <c r="G32" s="32">
        <v>0.99</v>
      </c>
      <c r="H32">
        <v>0.0</v>
      </c>
      <c r="I32">
        <v>0.0</v>
      </c>
      <c r="J32">
        <v>0.0</v>
      </c>
      <c r="K32">
        <v>0.0</v>
      </c>
      <c r="L32" s="1">
        <v>12.0</v>
      </c>
    </row>
    <row r="33">
      <c r="A33" s="1" t="s">
        <v>106</v>
      </c>
      <c r="B33" s="32">
        <v>0.99</v>
      </c>
      <c r="C33">
        <v>0.0</v>
      </c>
      <c r="D33">
        <v>0.0</v>
      </c>
      <c r="E33" s="32">
        <v>3.0</v>
      </c>
      <c r="F33">
        <v>0.0</v>
      </c>
      <c r="G33" s="32">
        <v>0.99</v>
      </c>
      <c r="H33">
        <v>0.0</v>
      </c>
      <c r="I33" s="32">
        <v>2.0100000000000002</v>
      </c>
      <c r="J33" s="32">
        <v>2.0100000000000002</v>
      </c>
      <c r="K33">
        <v>0.0</v>
      </c>
      <c r="L33" s="1">
        <v>36.0</v>
      </c>
    </row>
    <row r="34">
      <c r="A34" s="1" t="s">
        <v>107</v>
      </c>
      <c r="B34">
        <v>0.0</v>
      </c>
      <c r="C34">
        <v>0.0</v>
      </c>
      <c r="D34">
        <v>0.0</v>
      </c>
      <c r="E34" s="32">
        <v>20.009999999999998</v>
      </c>
      <c r="F34">
        <v>0.0</v>
      </c>
      <c r="G34" s="32">
        <v>3.0</v>
      </c>
      <c r="H34">
        <v>0.0</v>
      </c>
      <c r="I34" s="32">
        <v>3.0</v>
      </c>
      <c r="J34" s="32">
        <v>2.0100000000000002</v>
      </c>
      <c r="K34">
        <v>0.0</v>
      </c>
      <c r="L34" s="1">
        <v>36.0</v>
      </c>
    </row>
    <row r="35">
      <c r="A35" s="1" t="s">
        <v>108</v>
      </c>
      <c r="B35" s="32">
        <v>0.21000000000000002</v>
      </c>
      <c r="C35">
        <v>0.0</v>
      </c>
      <c r="D35">
        <v>0.0</v>
      </c>
      <c r="E35" s="32">
        <v>5.01</v>
      </c>
      <c r="F35">
        <v>0.0</v>
      </c>
      <c r="G35" s="32">
        <v>0.99</v>
      </c>
      <c r="H35">
        <v>0.0</v>
      </c>
      <c r="I35">
        <v>0.0</v>
      </c>
      <c r="J35" s="32">
        <v>2.0100000000000002</v>
      </c>
      <c r="K35">
        <v>0.0</v>
      </c>
      <c r="L35" s="1">
        <v>36.0</v>
      </c>
    </row>
    <row r="36">
      <c r="A36" s="1" t="s">
        <v>109</v>
      </c>
      <c r="B36">
        <v>0.0</v>
      </c>
      <c r="C36">
        <v>0.0</v>
      </c>
      <c r="D36">
        <v>0.0</v>
      </c>
      <c r="E36" s="32">
        <v>8.01</v>
      </c>
      <c r="F36">
        <v>0.0</v>
      </c>
      <c r="G36">
        <v>0.0</v>
      </c>
      <c r="H36">
        <v>0.0</v>
      </c>
      <c r="I36" s="32">
        <v>0.99</v>
      </c>
      <c r="J36">
        <v>0.0</v>
      </c>
      <c r="K36">
        <v>0.0</v>
      </c>
      <c r="L36" s="1">
        <v>1.0</v>
      </c>
    </row>
    <row r="37">
      <c r="A37" s="1" t="s">
        <v>110</v>
      </c>
      <c r="B37">
        <v>0.0</v>
      </c>
      <c r="C37">
        <v>0.0</v>
      </c>
      <c r="D37">
        <v>0.0</v>
      </c>
      <c r="E37" s="32">
        <v>3.0</v>
      </c>
      <c r="F37">
        <v>0.0</v>
      </c>
      <c r="G37" s="32">
        <v>8.01</v>
      </c>
      <c r="H37">
        <v>0.0</v>
      </c>
      <c r="I37">
        <v>0.0</v>
      </c>
      <c r="J37">
        <v>0.0</v>
      </c>
      <c r="K37">
        <v>0.0</v>
      </c>
      <c r="L37" s="1">
        <v>12.0</v>
      </c>
    </row>
    <row r="38">
      <c r="A38" s="1" t="s">
        <v>111</v>
      </c>
      <c r="B38">
        <v>0.0</v>
      </c>
      <c r="C38">
        <v>0.0</v>
      </c>
      <c r="D38" s="32">
        <v>20.009999999999998</v>
      </c>
      <c r="E38" s="32">
        <v>15.0</v>
      </c>
      <c r="F38">
        <v>0.0</v>
      </c>
      <c r="G38">
        <v>0.0</v>
      </c>
      <c r="H38">
        <v>0.0</v>
      </c>
      <c r="I38">
        <v>0.0</v>
      </c>
      <c r="J38" s="32">
        <v>5.01</v>
      </c>
      <c r="K38">
        <v>0.0</v>
      </c>
      <c r="L38" s="1">
        <v>1.0</v>
      </c>
    </row>
    <row r="39">
      <c r="A39" s="1" t="s">
        <v>112</v>
      </c>
      <c r="B39">
        <v>0.0</v>
      </c>
      <c r="C39">
        <v>0.0</v>
      </c>
      <c r="D39">
        <v>0.0</v>
      </c>
      <c r="E39" s="32">
        <v>5.01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 s="1">
        <v>1.0</v>
      </c>
    </row>
    <row r="40">
      <c r="A40" s="1" t="s">
        <v>113</v>
      </c>
      <c r="B40">
        <v>0.0</v>
      </c>
      <c r="C40">
        <v>0.0</v>
      </c>
      <c r="D40">
        <v>0.0</v>
      </c>
      <c r="E40">
        <v>0.0</v>
      </c>
      <c r="F40">
        <v>0.0</v>
      </c>
      <c r="G40" s="32">
        <v>9.99</v>
      </c>
      <c r="H40" s="32">
        <v>0.0</v>
      </c>
      <c r="I40" s="32">
        <v>8.01</v>
      </c>
      <c r="J40">
        <v>0.0</v>
      </c>
      <c r="K40">
        <v>0.0</v>
      </c>
      <c r="L40" s="1">
        <v>10.0</v>
      </c>
    </row>
    <row r="41">
      <c r="A41" s="1" t="s">
        <v>114</v>
      </c>
      <c r="B41">
        <v>0.0</v>
      </c>
      <c r="C41">
        <v>0.0</v>
      </c>
      <c r="D41">
        <v>0.0</v>
      </c>
      <c r="E41" s="32">
        <v>21.0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 s="1">
        <v>1.0</v>
      </c>
    </row>
    <row r="42">
      <c r="A42" s="1" t="s">
        <v>115</v>
      </c>
      <c r="B42">
        <v>0.0</v>
      </c>
      <c r="C42" s="32">
        <v>2.0100000000000002</v>
      </c>
      <c r="D42">
        <v>0.0</v>
      </c>
      <c r="E42" s="32">
        <v>9.99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 s="1">
        <v>8.0</v>
      </c>
    </row>
    <row r="43">
      <c r="A43" s="1" t="s">
        <v>116</v>
      </c>
      <c r="B43" s="32">
        <v>9.99</v>
      </c>
      <c r="C43" s="32">
        <v>0.99</v>
      </c>
      <c r="D43">
        <v>0.0</v>
      </c>
      <c r="E43" s="32">
        <v>30.0</v>
      </c>
      <c r="F43">
        <v>0.0</v>
      </c>
      <c r="G43">
        <v>0.0</v>
      </c>
      <c r="H43" s="32">
        <v>0.39</v>
      </c>
      <c r="I43">
        <v>0.0</v>
      </c>
      <c r="J43">
        <v>0.0</v>
      </c>
      <c r="K43">
        <v>0.0</v>
      </c>
      <c r="L43" s="1">
        <v>1.0</v>
      </c>
    </row>
    <row r="44">
      <c r="A44" s="1" t="s">
        <v>117</v>
      </c>
      <c r="B44" s="32">
        <v>0.21000000000000002</v>
      </c>
      <c r="C44">
        <v>0.0</v>
      </c>
      <c r="D44">
        <v>0.0</v>
      </c>
      <c r="E44" s="32">
        <v>5.01</v>
      </c>
      <c r="F44">
        <v>0.0</v>
      </c>
      <c r="G44" s="32">
        <v>0.99</v>
      </c>
      <c r="H44">
        <v>0.0</v>
      </c>
      <c r="I44">
        <v>0.0</v>
      </c>
      <c r="J44">
        <v>0.0</v>
      </c>
      <c r="K44">
        <v>0.0</v>
      </c>
      <c r="L44" s="1">
        <v>1.0</v>
      </c>
    </row>
    <row r="46">
      <c r="A46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57"/>
    <col customWidth="1" min="20" max="20" width="16.71"/>
    <col customWidth="1" min="21" max="21" width="17.71"/>
    <col customWidth="1" min="22" max="22" width="16.71"/>
  </cols>
  <sheetData>
    <row r="1">
      <c r="A1" s="1" t="s">
        <v>62</v>
      </c>
      <c r="B1" s="1" t="s">
        <v>63</v>
      </c>
      <c r="C1" s="1" t="s">
        <v>64</v>
      </c>
      <c r="D1" s="1" t="s">
        <v>56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</v>
      </c>
      <c r="M1" s="10" t="s">
        <v>10</v>
      </c>
      <c r="N1" s="8" t="s">
        <v>36</v>
      </c>
      <c r="O1" s="8" t="s">
        <v>119</v>
      </c>
      <c r="P1" s="11" t="s">
        <v>121</v>
      </c>
      <c r="Q1" s="1" t="s">
        <v>122</v>
      </c>
      <c r="R1" s="45" t="s">
        <v>3</v>
      </c>
      <c r="S1" s="1" t="s">
        <v>6</v>
      </c>
      <c r="T1" s="1" t="s">
        <v>43</v>
      </c>
      <c r="U1" s="1" t="s">
        <v>31</v>
      </c>
      <c r="V1" s="12" t="s">
        <v>42</v>
      </c>
      <c r="W1" s="44" t="s">
        <v>33</v>
      </c>
      <c r="X1" s="44" t="s">
        <v>34</v>
      </c>
      <c r="Y1" s="1" t="s">
        <v>40</v>
      </c>
    </row>
    <row r="2">
      <c r="A2" s="1" t="s">
        <v>72</v>
      </c>
      <c r="B2" s="32">
        <f>DIVIDE(Components!B2,$B$49)</f>
        <v>0</v>
      </c>
      <c r="C2" s="32">
        <f>DIVIDE(Components!C2,$B$49)</f>
        <v>0</v>
      </c>
      <c r="D2" s="32">
        <f>DIVIDE(Components!D2,$B$49)</f>
        <v>0</v>
      </c>
      <c r="E2" s="32">
        <f>DIVIDE(Components!E2,$B$49)</f>
        <v>18.33</v>
      </c>
      <c r="F2" s="32">
        <f>DIVIDE(Components!F2,$B$49)</f>
        <v>0.4</v>
      </c>
      <c r="G2" s="32">
        <f>DIVIDE(Components!G2,$B$49)</f>
        <v>2.33</v>
      </c>
      <c r="H2" s="32">
        <f>DIVIDE(Components!H2,$B$49)</f>
        <v>0.01</v>
      </c>
      <c r="I2" s="32">
        <f>DIVIDE(Components!I2,$B$49)</f>
        <v>0.07</v>
      </c>
      <c r="J2" s="32">
        <f>DIVIDE(Components!J2,$B$49)</f>
        <v>0</v>
      </c>
      <c r="K2" s="32">
        <f>DIVIDE(Components!K2,$B$49)</f>
        <v>0.03</v>
      </c>
      <c r="L2" s="8">
        <f t="shared" ref="L2:L44" si="1">Y2/max($Y$2:$Y$44)</f>
        <v>0.2</v>
      </c>
      <c r="M2" s="37">
        <f t="shared" ref="M2:M44" si="2">X2/max($X$2:$X$44)</f>
        <v>0.3</v>
      </c>
      <c r="N2" s="8">
        <f t="shared" ref="N2:N44" si="3">(L2*$L$47+M2*$M$47)*$A$56</f>
        <v>0.05</v>
      </c>
      <c r="O2" s="8">
        <f t="shared" ref="O2:O4" si="4">$A$52</f>
        <v>0.2</v>
      </c>
      <c r="P2" s="16">
        <f>(B2*'Ingot Prices Math'!F2)+(C2*'Ingot Prices Math'!H2)+(D2*'Ingot Prices Math'!J2)+(E2*'Ingot Prices Math'!L2)+(F2*'Ingot Prices Math'!N2)+(G2*'Ingot Prices Math'!P2)+(H2*'Ingot Prices Math'!R2)+(I2*'Ingot Prices Math'!T2)+(J2*'Ingot Prices Math'!V2)+(K2*'Ingot Prices Math'!X2)</f>
        <v>51.24862491</v>
      </c>
      <c r="Q2" s="16">
        <f>(B2*'Ingot Prices Math'!G2)+(C2*'Ingot Prices Math'!I2)+(D2*'Ingot Prices Math'!K2)+(E2*'Ingot Prices Math'!M2)+(F2*'Ingot Prices Math'!O2)+(G2*'Ingot Prices Math'!Q2)+(H2*'Ingot Prices Math'!S2)+(I2*'Ingot Prices Math'!U2)+(J2*'Ingot Prices Math'!W2)+(K2*'Ingot Prices Math'!Y2)</f>
        <v>61.4983499</v>
      </c>
      <c r="R2" s="46">
        <f t="shared" ref="R2:R44" si="5">(N2*P2)+(Q2*$A$54)+(Q2*O2)+P2</f>
        <v>78.41039612</v>
      </c>
      <c r="S2" s="16">
        <f t="shared" ref="S2:S44" si="6">R2+(R2*0.2)</f>
        <v>94.09247534</v>
      </c>
      <c r="T2" s="18">
        <f t="shared" ref="T2:T44" si="7">(R2-Q2)/Q2</f>
        <v>0.275</v>
      </c>
      <c r="U2" s="20">
        <f t="shared" ref="U2:U44" si="8">10810/X2*R2</f>
        <v>14126.9397</v>
      </c>
      <c r="V2" s="14">
        <f t="shared" ref="V2:V44" si="9">156250/X2*R2</f>
        <v>204193.7399</v>
      </c>
      <c r="W2" s="38">
        <v>45.0</v>
      </c>
      <c r="X2" s="38">
        <v>60.0</v>
      </c>
      <c r="Y2" s="1">
        <v>10.0</v>
      </c>
    </row>
    <row r="3">
      <c r="A3" s="1" t="s">
        <v>73</v>
      </c>
      <c r="B3" s="32">
        <f>DIVIDE(Components!B3,$B$49)</f>
        <v>0</v>
      </c>
      <c r="C3" s="32">
        <f>DIVIDE(Components!C3,$B$49)</f>
        <v>0</v>
      </c>
      <c r="D3" s="32">
        <f>DIVIDE(Components!D3,$B$49)</f>
        <v>0</v>
      </c>
      <c r="E3" s="32">
        <f>DIVIDE(Components!E3,$B$49)</f>
        <v>13.33</v>
      </c>
      <c r="F3" s="32">
        <f>DIVIDE(Components!F3,$B$49)</f>
        <v>1</v>
      </c>
      <c r="G3" s="32">
        <f>DIVIDE(Components!G3,$B$49)</f>
        <v>1.67</v>
      </c>
      <c r="H3" s="32">
        <f>DIVIDE(Components!H3,$B$49)</f>
        <v>0</v>
      </c>
      <c r="I3" s="32">
        <f>DIVIDE(Components!I3,$B$49)</f>
        <v>0</v>
      </c>
      <c r="J3" s="32">
        <f>DIVIDE(Components!J3,$B$49)</f>
        <v>0</v>
      </c>
      <c r="K3" s="32">
        <f>DIVIDE(Components!K3,$B$49)</f>
        <v>0</v>
      </c>
      <c r="L3" s="8">
        <f t="shared" si="1"/>
        <v>0.2</v>
      </c>
      <c r="M3" s="37">
        <f t="shared" si="2"/>
        <v>0.08</v>
      </c>
      <c r="N3" s="8">
        <f t="shared" si="3"/>
        <v>0.028</v>
      </c>
      <c r="O3" s="8">
        <f t="shared" si="4"/>
        <v>0.2</v>
      </c>
      <c r="P3" s="16">
        <f>(B3*'Ingot Prices Math'!F3)+(C3*'Ingot Prices Math'!H3)+(D3*'Ingot Prices Math'!J3)+(E3*'Ingot Prices Math'!L3)+(F3*'Ingot Prices Math'!N3)+(G3*'Ingot Prices Math'!P3)+(H3*'Ingot Prices Math'!R3)+(I3*'Ingot Prices Math'!T3)+(J3*'Ingot Prices Math'!V3)+(K3*'Ingot Prices Math'!X3)</f>
        <v>89.31215519</v>
      </c>
      <c r="Q3" s="16">
        <f>((B3*'Ingot Prices Math'!G3)+(C3*'Ingot Prices Math'!I3)+(D3*'Ingot Prices Math'!K3)+(E3*'Ingot Prices Math'!M3)+(F3*'Ingot Prices Math'!O3)+(G3*'Ingot Prices Math'!Q3)+(H3*'Ingot Prices Math'!S3)+(I3*'Ingot Prices Math'!U3)+(J3*'Ingot Prices Math'!W3)+(K3*'Ingot Prices Math'!Y3))</f>
        <v>107.1745862</v>
      </c>
      <c r="R3" s="46">
        <f t="shared" si="5"/>
        <v>134.68273</v>
      </c>
      <c r="S3" s="16">
        <f t="shared" si="6"/>
        <v>161.619276</v>
      </c>
      <c r="T3" s="18">
        <f t="shared" si="7"/>
        <v>0.2566666667</v>
      </c>
      <c r="U3" s="20">
        <f t="shared" si="8"/>
        <v>90995.01947</v>
      </c>
      <c r="V3" s="14">
        <f t="shared" si="9"/>
        <v>1315261.035</v>
      </c>
      <c r="W3" s="38">
        <v>35.0</v>
      </c>
      <c r="X3" s="38">
        <v>16.0</v>
      </c>
      <c r="Y3" s="1">
        <v>10.0</v>
      </c>
    </row>
    <row r="4">
      <c r="A4" s="1" t="s">
        <v>74</v>
      </c>
      <c r="B4" s="32">
        <f>DIVIDE(Components!B4,$B$49)</f>
        <v>0</v>
      </c>
      <c r="C4" s="32">
        <f>DIVIDE(Components!C4,$B$49)</f>
        <v>0</v>
      </c>
      <c r="D4" s="32">
        <f>DIVIDE(Components!D4,$B$49)</f>
        <v>0</v>
      </c>
      <c r="E4" s="32">
        <f>DIVIDE(Components!E4,$B$49)</f>
        <v>0.27</v>
      </c>
      <c r="F4" s="32">
        <f>DIVIDE(Components!F4,$B$49)</f>
        <v>0.05</v>
      </c>
      <c r="G4" s="32">
        <f>DIVIDE(Components!G4,$B$49)</f>
        <v>0.07</v>
      </c>
      <c r="H4" s="32">
        <f>DIVIDE(Components!H4,$B$49)</f>
        <v>0</v>
      </c>
      <c r="I4" s="32">
        <f>DIVIDE(Components!I4,$B$49)</f>
        <v>0</v>
      </c>
      <c r="J4" s="32">
        <f>DIVIDE(Components!J4,$B$49)</f>
        <v>0</v>
      </c>
      <c r="K4" s="32">
        <f>DIVIDE(Components!K4,$B$49)</f>
        <v>0</v>
      </c>
      <c r="L4" s="8">
        <f t="shared" si="1"/>
        <v>0.2</v>
      </c>
      <c r="M4" s="37">
        <f t="shared" si="2"/>
        <v>0.001</v>
      </c>
      <c r="N4" s="8">
        <f t="shared" si="3"/>
        <v>0.0201</v>
      </c>
      <c r="O4" s="8">
        <f t="shared" si="4"/>
        <v>0.2</v>
      </c>
      <c r="P4" s="16">
        <f>(B4*'Ingot Prices Math'!F4)+(C4*'Ingot Prices Math'!H4)+(D4*'Ingot Prices Math'!J4)+(E4*'Ingot Prices Math'!L4)+(F4*'Ingot Prices Math'!N4)+(G4*'Ingot Prices Math'!P4)+(H4*'Ingot Prices Math'!R4)+(I4*'Ingot Prices Math'!T4)+(J4*'Ingot Prices Math'!V4)+(K4*'Ingot Prices Math'!X4)</f>
        <v>4.187008394</v>
      </c>
      <c r="Q4" s="16">
        <f>((B4*'Ingot Prices Math'!G4)+(C4*'Ingot Prices Math'!I4)+(D4*'Ingot Prices Math'!K4)+(E4*'Ingot Prices Math'!M4)+(F4*'Ingot Prices Math'!O4)+(G4*'Ingot Prices Math'!Q4)+(H4*'Ingot Prices Math'!S4)+(I4*'Ingot Prices Math'!U4)+(J4*'Ingot Prices Math'!W4)+(K4*'Ingot Prices Math'!Y4))</f>
        <v>5.024410073</v>
      </c>
      <c r="R4" s="46">
        <f t="shared" si="5"/>
        <v>6.280931292</v>
      </c>
      <c r="S4" s="16">
        <f t="shared" si="6"/>
        <v>7.53711755</v>
      </c>
      <c r="T4" s="18">
        <f t="shared" si="7"/>
        <v>0.2500833333</v>
      </c>
      <c r="U4" s="20">
        <f t="shared" si="8"/>
        <v>339484.3363</v>
      </c>
      <c r="V4" s="14">
        <f t="shared" si="9"/>
        <v>4906977.572</v>
      </c>
      <c r="W4" s="38">
        <v>0.45</v>
      </c>
      <c r="X4" s="38">
        <v>0.2</v>
      </c>
      <c r="Y4" s="1">
        <v>10.0</v>
      </c>
    </row>
    <row r="5">
      <c r="A5" s="1" t="s">
        <v>76</v>
      </c>
      <c r="B5" s="32">
        <f>DIVIDE(Components!B5,$B$49)</f>
        <v>0</v>
      </c>
      <c r="C5" s="32">
        <f>DIVIDE(Components!C5,$B$49)</f>
        <v>0</v>
      </c>
      <c r="D5" s="32">
        <f>DIVIDE(Components!D5,$B$49)</f>
        <v>0</v>
      </c>
      <c r="E5" s="32">
        <f>DIVIDE(Components!E5,$B$49)</f>
        <v>1</v>
      </c>
      <c r="F5" s="32">
        <f>DIVIDE(Components!F5,$B$49)</f>
        <v>0</v>
      </c>
      <c r="G5" s="32">
        <f>DIVIDE(Components!G5,$B$49)</f>
        <v>0.33</v>
      </c>
      <c r="H5" s="32">
        <f>DIVIDE(Components!H5,$B$49)</f>
        <v>0</v>
      </c>
      <c r="I5" s="32">
        <f>DIVIDE(Components!I5,$B$49)</f>
        <v>0</v>
      </c>
      <c r="J5" s="32">
        <f>DIVIDE(Components!J5,$B$49)</f>
        <v>0</v>
      </c>
      <c r="K5" s="32">
        <f>DIVIDE(Components!K5,$B$49)</f>
        <v>0</v>
      </c>
      <c r="L5" s="8">
        <f t="shared" si="1"/>
        <v>0.02</v>
      </c>
      <c r="M5" s="37">
        <f t="shared" si="2"/>
        <v>0.07</v>
      </c>
      <c r="N5" s="8">
        <f t="shared" si="3"/>
        <v>0.009</v>
      </c>
      <c r="O5" s="8">
        <v>0.0</v>
      </c>
      <c r="P5" s="16">
        <f>(B5*'Ingot Prices Math'!F5)+(C5*'Ingot Prices Math'!H5)+(D5*'Ingot Prices Math'!J5)+(E5*'Ingot Prices Math'!L5)+(F5*'Ingot Prices Math'!N5)+(G5*'Ingot Prices Math'!P5)+(H5*'Ingot Prices Math'!R5)+(I5*'Ingot Prices Math'!T5)+(J5*'Ingot Prices Math'!V5)+(K5*'Ingot Prices Math'!X5)</f>
        <v>0.9541916428</v>
      </c>
      <c r="Q5" s="16">
        <f>((B5*'Ingot Prices Math'!G5)+(C5*'Ingot Prices Math'!I5)+(D5*'Ingot Prices Math'!K5)+(E5*'Ingot Prices Math'!M5)+(F5*'Ingot Prices Math'!O5)+(G5*'Ingot Prices Math'!Q5)+(H5*'Ingot Prices Math'!S5)+(I5*'Ingot Prices Math'!U5)+(J5*'Ingot Prices Math'!W5)+(K5*'Ingot Prices Math'!Y5))</f>
        <v>1.145029971</v>
      </c>
      <c r="R5" s="46">
        <f t="shared" si="5"/>
        <v>1.191785362</v>
      </c>
      <c r="S5" s="16">
        <f t="shared" si="6"/>
        <v>1.430142434</v>
      </c>
      <c r="T5" s="18">
        <f t="shared" si="7"/>
        <v>0.04083333333</v>
      </c>
      <c r="U5" s="20">
        <f t="shared" si="8"/>
        <v>920.2285544</v>
      </c>
      <c r="V5" s="14">
        <f t="shared" si="9"/>
        <v>13301.17591</v>
      </c>
      <c r="W5" s="38">
        <v>3.0</v>
      </c>
      <c r="X5" s="38">
        <v>14.0</v>
      </c>
      <c r="Y5" s="1">
        <v>1.0</v>
      </c>
    </row>
    <row r="6">
      <c r="A6" s="1" t="s">
        <v>77</v>
      </c>
      <c r="B6" s="32">
        <f>DIVIDE(Components!B6,$B$49)</f>
        <v>0</v>
      </c>
      <c r="C6" s="32">
        <f>DIVIDE(Components!C6,$B$49)</f>
        <v>0</v>
      </c>
      <c r="D6" s="32">
        <f>DIVIDE(Components!D6,$B$49)</f>
        <v>0</v>
      </c>
      <c r="E6" s="32">
        <f>DIVIDE(Components!E6,$B$49)</f>
        <v>0</v>
      </c>
      <c r="F6" s="32">
        <f>DIVIDE(Components!F6,$B$49)</f>
        <v>0</v>
      </c>
      <c r="G6" s="32">
        <f>DIVIDE(Components!G6,$B$49)</f>
        <v>0</v>
      </c>
      <c r="H6" s="32">
        <f>DIVIDE(Components!H6,$B$49)</f>
        <v>0</v>
      </c>
      <c r="I6" s="32">
        <f>DIVIDE(Components!I6,$B$49)</f>
        <v>5</v>
      </c>
      <c r="J6" s="32">
        <f>DIVIDE(Components!J6,$B$49)</f>
        <v>0</v>
      </c>
      <c r="K6" s="32">
        <f>DIVIDE(Components!K6,$B$49)</f>
        <v>0</v>
      </c>
      <c r="L6" s="8">
        <f t="shared" si="1"/>
        <v>0.02</v>
      </c>
      <c r="M6" s="37">
        <f t="shared" si="2"/>
        <v>0.04</v>
      </c>
      <c r="N6" s="8">
        <f t="shared" si="3"/>
        <v>0.006</v>
      </c>
      <c r="O6" s="8">
        <v>0.0</v>
      </c>
      <c r="P6" s="16">
        <f>(B6*'Ingot Prices Math'!F6)+(C6*'Ingot Prices Math'!H6)+(D6*'Ingot Prices Math'!J6)+(E6*'Ingot Prices Math'!L6)+(F6*'Ingot Prices Math'!N6)+(G6*'Ingot Prices Math'!P6)+(H6*'Ingot Prices Math'!R6)+(I6*'Ingot Prices Math'!T6)+(J6*'Ingot Prices Math'!V6)+(K6*'Ingot Prices Math'!X6)</f>
        <v>2.053905081</v>
      </c>
      <c r="Q6" s="16">
        <f>((B6*'Ingot Prices Math'!G6)+(C6*'Ingot Prices Math'!I6)+(D6*'Ingot Prices Math'!K6)+(E6*'Ingot Prices Math'!M6)+(F6*'Ingot Prices Math'!O6)+(G6*'Ingot Prices Math'!Q6)+(H6*'Ingot Prices Math'!S6)+(I6*'Ingot Prices Math'!U6)+(J6*'Ingot Prices Math'!W6)+(K6*'Ingot Prices Math'!Y6))</f>
        <v>2.464686097</v>
      </c>
      <c r="R6" s="46">
        <f t="shared" si="5"/>
        <v>2.559165731</v>
      </c>
      <c r="S6" s="16">
        <f t="shared" si="6"/>
        <v>3.070998877</v>
      </c>
      <c r="T6" s="18">
        <f t="shared" si="7"/>
        <v>0.03833333333</v>
      </c>
      <c r="U6" s="20">
        <f t="shared" si="8"/>
        <v>3458.072694</v>
      </c>
      <c r="V6" s="14">
        <f t="shared" si="9"/>
        <v>49983.70568</v>
      </c>
      <c r="W6" s="38">
        <v>15.0</v>
      </c>
      <c r="X6" s="38">
        <v>8.0</v>
      </c>
      <c r="Y6" s="1">
        <v>1.0</v>
      </c>
    </row>
    <row r="7">
      <c r="A7" s="1" t="s">
        <v>78</v>
      </c>
      <c r="B7" s="32">
        <f>DIVIDE(Components!B7,$B$49)</f>
        <v>0</v>
      </c>
      <c r="C7" s="32">
        <f>DIVIDE(Components!C7,$B$49)</f>
        <v>0</v>
      </c>
      <c r="D7" s="32">
        <f>DIVIDE(Components!D7,$B$49)</f>
        <v>0</v>
      </c>
      <c r="E7" s="32">
        <f>DIVIDE(Components!E7,$B$49)</f>
        <v>0.67</v>
      </c>
      <c r="F7" s="32">
        <f>DIVIDE(Components!F7,$B$49)</f>
        <v>0</v>
      </c>
      <c r="G7" s="32">
        <f>DIVIDE(Components!G7,$B$49)</f>
        <v>0</v>
      </c>
      <c r="H7" s="32">
        <f>DIVIDE(Components!H7,$B$49)</f>
        <v>0</v>
      </c>
      <c r="I7" s="32">
        <f>DIVIDE(Components!I7,$B$49)</f>
        <v>11.67</v>
      </c>
      <c r="J7" s="32">
        <f>DIVIDE(Components!J7,$B$49)</f>
        <v>0</v>
      </c>
      <c r="K7" s="32">
        <f>DIVIDE(Components!K7,$B$49)</f>
        <v>0</v>
      </c>
      <c r="L7" s="8">
        <f t="shared" si="1"/>
        <v>0.08</v>
      </c>
      <c r="M7" s="37">
        <f t="shared" si="2"/>
        <v>0.04</v>
      </c>
      <c r="N7" s="8">
        <f t="shared" si="3"/>
        <v>0.012</v>
      </c>
      <c r="O7" s="8">
        <v>0.0</v>
      </c>
      <c r="P7" s="16">
        <f>(B7*'Ingot Prices Math'!F7)+(C7*'Ingot Prices Math'!H7)+(D7*'Ingot Prices Math'!J7)+(E7*'Ingot Prices Math'!L7)+(F7*'Ingot Prices Math'!N7)+(G7*'Ingot Prices Math'!P7)+(H7*'Ingot Prices Math'!R7)+(I7*'Ingot Prices Math'!T7)+(J7*'Ingot Prices Math'!V7)+(K7*'Ingot Prices Math'!X7)</f>
        <v>5.245198466</v>
      </c>
      <c r="Q7" s="16">
        <f>((B7*'Ingot Prices Math'!G7)+(C7*'Ingot Prices Math'!I7)+(D7*'Ingot Prices Math'!K7)+(E7*'Ingot Prices Math'!M7)+(F7*'Ingot Prices Math'!O7)+(G7*'Ingot Prices Math'!Q7)+(H7*'Ingot Prices Math'!S7)+(I7*'Ingot Prices Math'!U7)+(J7*'Ingot Prices Math'!W7)+(K7*'Ingot Prices Math'!Y7))</f>
        <v>6.29423816</v>
      </c>
      <c r="R7" s="46">
        <f t="shared" si="5"/>
        <v>6.56698848</v>
      </c>
      <c r="S7" s="16">
        <f t="shared" si="6"/>
        <v>7.880386176</v>
      </c>
      <c r="T7" s="18">
        <f t="shared" si="7"/>
        <v>0.04333333333</v>
      </c>
      <c r="U7" s="20">
        <f t="shared" si="8"/>
        <v>8873.643183</v>
      </c>
      <c r="V7" s="14">
        <f t="shared" si="9"/>
        <v>128261.4937</v>
      </c>
      <c r="W7" s="38">
        <v>15.0</v>
      </c>
      <c r="X7" s="38">
        <v>8.0</v>
      </c>
      <c r="Y7" s="1">
        <v>4.0</v>
      </c>
    </row>
    <row r="8">
      <c r="A8" s="1" t="s">
        <v>79</v>
      </c>
      <c r="B8" s="32">
        <f>DIVIDE(Components!B8,$B$49)</f>
        <v>0</v>
      </c>
      <c r="C8" s="32">
        <f>DIVIDE(Components!C8,$B$49)</f>
        <v>0</v>
      </c>
      <c r="D8" s="32">
        <f>DIVIDE(Components!D8,$B$49)</f>
        <v>0</v>
      </c>
      <c r="E8" s="32">
        <f>DIVIDE(Components!E8,$B$49)</f>
        <v>0.17</v>
      </c>
      <c r="F8" s="32">
        <f>DIVIDE(Components!F8,$B$49)</f>
        <v>0</v>
      </c>
      <c r="G8" s="32">
        <f>DIVIDE(Components!G8,$B$49)</f>
        <v>0</v>
      </c>
      <c r="H8" s="32">
        <f>DIVIDE(Components!H8,$B$49)</f>
        <v>0</v>
      </c>
      <c r="I8" s="32">
        <f>DIVIDE(Components!I8,$B$49)</f>
        <v>0.07</v>
      </c>
      <c r="J8" s="32">
        <f>DIVIDE(Components!J8,$B$49)</f>
        <v>0</v>
      </c>
      <c r="K8" s="32">
        <f>DIVIDE(Components!K8,$B$49)</f>
        <v>0</v>
      </c>
      <c r="L8" s="8">
        <f t="shared" si="1"/>
        <v>0.02</v>
      </c>
      <c r="M8" s="37">
        <f t="shared" si="2"/>
        <v>0.005</v>
      </c>
      <c r="N8" s="8">
        <f t="shared" si="3"/>
        <v>0.0025</v>
      </c>
      <c r="O8" s="8">
        <v>0.0</v>
      </c>
      <c r="P8" s="16">
        <f>(B8*'Ingot Prices Math'!F8)+(C8*'Ingot Prices Math'!H8)+(D8*'Ingot Prices Math'!J8)+(E8*'Ingot Prices Math'!L8)+(F8*'Ingot Prices Math'!N8)+(G8*'Ingot Prices Math'!P8)+(H8*'Ingot Prices Math'!R8)+(I8*'Ingot Prices Math'!T8)+(J8*'Ingot Prices Math'!V8)+(K8*'Ingot Prices Math'!X8)</f>
        <v>0.1432849416</v>
      </c>
      <c r="Q8" s="16">
        <f>((B8*'Ingot Prices Math'!G8)+(C8*'Ingot Prices Math'!I8)+(D8*'Ingot Prices Math'!K8)+(E8*'Ingot Prices Math'!M8)+(F8*'Ingot Prices Math'!O8)+(G8*'Ingot Prices Math'!Q8)+(H8*'Ingot Prices Math'!S8)+(I8*'Ingot Prices Math'!U8)+(J8*'Ingot Prices Math'!W8)+(K8*'Ingot Prices Math'!Y8))</f>
        <v>0.1719419299</v>
      </c>
      <c r="R8" s="46">
        <f t="shared" si="5"/>
        <v>0.1780315399</v>
      </c>
      <c r="S8" s="16">
        <f t="shared" si="6"/>
        <v>0.2136378479</v>
      </c>
      <c r="T8" s="18">
        <f t="shared" si="7"/>
        <v>0.03541666667</v>
      </c>
      <c r="U8" s="20">
        <f t="shared" si="8"/>
        <v>1924.520947</v>
      </c>
      <c r="V8" s="14">
        <f t="shared" si="9"/>
        <v>27817.42811</v>
      </c>
      <c r="W8" s="38">
        <v>0.2</v>
      </c>
      <c r="X8" s="38">
        <v>1.0</v>
      </c>
      <c r="Y8" s="1">
        <v>1.0</v>
      </c>
    </row>
    <row r="9">
      <c r="A9" s="1" t="s">
        <v>80</v>
      </c>
      <c r="B9" s="32">
        <f>DIVIDE(Components!B9,$B$49)</f>
        <v>0</v>
      </c>
      <c r="C9" s="32">
        <f>DIVIDE(Components!C9,$B$49)</f>
        <v>0</v>
      </c>
      <c r="D9" s="32">
        <f>DIVIDE(Components!D9,$B$49)</f>
        <v>0</v>
      </c>
      <c r="E9" s="32">
        <f>DIVIDE(Components!E9,$B$49)</f>
        <v>3.33</v>
      </c>
      <c r="F9" s="32">
        <f>DIVIDE(Components!F9,$B$49)</f>
        <v>0</v>
      </c>
      <c r="G9" s="32">
        <f>DIVIDE(Components!G9,$B$49)</f>
        <v>0</v>
      </c>
      <c r="H9" s="32">
        <f>DIVIDE(Components!H9,$B$49)</f>
        <v>0</v>
      </c>
      <c r="I9" s="32">
        <f>DIVIDE(Components!I9,$B$49)</f>
        <v>0</v>
      </c>
      <c r="J9" s="32">
        <f>DIVIDE(Components!J9,$B$49)</f>
        <v>0</v>
      </c>
      <c r="K9" s="32">
        <f>DIVIDE(Components!K9,$B$49)</f>
        <v>0</v>
      </c>
      <c r="L9" s="8">
        <f t="shared" si="1"/>
        <v>0.03</v>
      </c>
      <c r="M9" s="37">
        <f t="shared" si="2"/>
        <v>0.01</v>
      </c>
      <c r="N9" s="8">
        <f t="shared" si="3"/>
        <v>0.004</v>
      </c>
      <c r="O9" s="8">
        <v>0.0</v>
      </c>
      <c r="P9" s="16">
        <f>(B9*'Ingot Prices Math'!F9)+(C9*'Ingot Prices Math'!H9)+(D9*'Ingot Prices Math'!J9)+(E9*'Ingot Prices Math'!L9)+(F9*'Ingot Prices Math'!N9)+(G9*'Ingot Prices Math'!P9)+(H9*'Ingot Prices Math'!R9)+(I9*'Ingot Prices Math'!T9)+(J9*'Ingot Prices Math'!V9)+(K9*'Ingot Prices Math'!X9)</f>
        <v>2.243445886</v>
      </c>
      <c r="Q9" s="16">
        <f>((B9*'Ingot Prices Math'!G9)+(C9*'Ingot Prices Math'!I9)+(D9*'Ingot Prices Math'!K9)+(E9*'Ingot Prices Math'!M9)+(F9*'Ingot Prices Math'!O9)+(G9*'Ingot Prices Math'!Q9)+(H9*'Ingot Prices Math'!S9)+(I9*'Ingot Prices Math'!U9)+(J9*'Ingot Prices Math'!W9)+(K9*'Ingot Prices Math'!Y9))</f>
        <v>2.692135063</v>
      </c>
      <c r="R9" s="46">
        <f t="shared" si="5"/>
        <v>2.790846682</v>
      </c>
      <c r="S9" s="16">
        <f t="shared" si="6"/>
        <v>3.349016019</v>
      </c>
      <c r="T9" s="18">
        <f t="shared" si="7"/>
        <v>0.03666666667</v>
      </c>
      <c r="U9" s="20">
        <f t="shared" si="8"/>
        <v>15084.52632</v>
      </c>
      <c r="V9" s="14">
        <f t="shared" si="9"/>
        <v>218034.897</v>
      </c>
      <c r="W9" s="38">
        <v>8.0</v>
      </c>
      <c r="X9" s="38">
        <v>2.0</v>
      </c>
      <c r="Y9" s="1">
        <v>1.5</v>
      </c>
    </row>
    <row r="10">
      <c r="A10" s="1" t="s">
        <v>81</v>
      </c>
      <c r="B10" s="32">
        <f>DIVIDE(Components!B10,$B$49)</f>
        <v>0</v>
      </c>
      <c r="C10" s="32">
        <f>DIVIDE(Components!C10,$B$49)</f>
        <v>0</v>
      </c>
      <c r="D10" s="32">
        <f>DIVIDE(Components!D10,$B$49)</f>
        <v>0</v>
      </c>
      <c r="E10" s="32">
        <f>DIVIDE(Components!E10,$B$49)</f>
        <v>1.67</v>
      </c>
      <c r="F10" s="32">
        <f>DIVIDE(Components!F10,$B$49)</f>
        <v>0</v>
      </c>
      <c r="G10" s="32">
        <f>DIVIDE(Components!G10,$B$49)</f>
        <v>5</v>
      </c>
      <c r="H10" s="32">
        <f>DIVIDE(Components!H10,$B$49)</f>
        <v>0</v>
      </c>
      <c r="I10" s="32">
        <f>DIVIDE(Components!I10,$B$49)</f>
        <v>0</v>
      </c>
      <c r="J10" s="32">
        <f>DIVIDE(Components!J10,$B$49)</f>
        <v>0</v>
      </c>
      <c r="K10" s="32">
        <f>DIVIDE(Components!K10,$B$49)</f>
        <v>0</v>
      </c>
      <c r="L10" s="8">
        <f t="shared" si="1"/>
        <v>0.02</v>
      </c>
      <c r="M10" s="37">
        <f t="shared" si="2"/>
        <v>0.03</v>
      </c>
      <c r="N10" s="8">
        <f t="shared" si="3"/>
        <v>0.005</v>
      </c>
      <c r="O10" s="8">
        <v>0.0</v>
      </c>
      <c r="P10" s="16">
        <f>(B10*'Ingot Prices Math'!F10)+(C10*'Ingot Prices Math'!H10)+(D10*'Ingot Prices Math'!J10)+(E10*'Ingot Prices Math'!L10)+(F10*'Ingot Prices Math'!N10)+(G10*'Ingot Prices Math'!P10)+(H10*'Ingot Prices Math'!R10)+(I10*'Ingot Prices Math'!T10)+(J10*'Ingot Prices Math'!V10)+(K10*'Ingot Prices Math'!X10)</f>
        <v>5.374851625</v>
      </c>
      <c r="Q10" s="16">
        <f>((B10*'Ingot Prices Math'!G10)+(C10*'Ingot Prices Math'!I10)+(D10*'Ingot Prices Math'!K10)+(E10*'Ingot Prices Math'!M10)+(F10*'Ingot Prices Math'!O10)+(G10*'Ingot Prices Math'!Q10)+(H10*'Ingot Prices Math'!S10)+(I10*'Ingot Prices Math'!U10)+(J10*'Ingot Prices Math'!W10)+(K10*'Ingot Prices Math'!Y10))</f>
        <v>6.44982195</v>
      </c>
      <c r="R10" s="46">
        <f t="shared" si="5"/>
        <v>6.691690273</v>
      </c>
      <c r="S10" s="16">
        <f t="shared" si="6"/>
        <v>8.030028328</v>
      </c>
      <c r="T10" s="18">
        <f t="shared" si="7"/>
        <v>0.0375</v>
      </c>
      <c r="U10" s="20">
        <f t="shared" si="8"/>
        <v>12056.19531</v>
      </c>
      <c r="V10" s="14">
        <f t="shared" si="9"/>
        <v>174262.7675</v>
      </c>
      <c r="W10" s="38">
        <v>5.0</v>
      </c>
      <c r="X10" s="38">
        <v>6.0</v>
      </c>
      <c r="Y10" s="1">
        <v>1.0</v>
      </c>
    </row>
    <row r="11">
      <c r="A11" s="1" t="s">
        <v>82</v>
      </c>
      <c r="B11" s="32">
        <f>DIVIDE(Components!B11,$B$49)</f>
        <v>0</v>
      </c>
      <c r="C11" s="32">
        <f>DIVIDE(Components!C11,$B$49)</f>
        <v>0</v>
      </c>
      <c r="D11" s="32">
        <f>DIVIDE(Components!D11,$B$49)</f>
        <v>0</v>
      </c>
      <c r="E11" s="32">
        <f>DIVIDE(Components!E11,$B$49)</f>
        <v>0.33</v>
      </c>
      <c r="F11" s="32">
        <f>DIVIDE(Components!F11,$B$49)</f>
        <v>0</v>
      </c>
      <c r="G11" s="32">
        <f>DIVIDE(Components!G11,$B$49)</f>
        <v>0</v>
      </c>
      <c r="H11" s="32">
        <f>DIVIDE(Components!H11,$B$49)</f>
        <v>0</v>
      </c>
      <c r="I11" s="32">
        <f>DIVIDE(Components!I11,$B$49)</f>
        <v>1.67</v>
      </c>
      <c r="J11" s="32">
        <f>DIVIDE(Components!J11,$B$49)</f>
        <v>0</v>
      </c>
      <c r="K11" s="32">
        <f>DIVIDE(Components!K11,$B$49)</f>
        <v>0</v>
      </c>
      <c r="L11" s="8">
        <f t="shared" si="1"/>
        <v>0.02</v>
      </c>
      <c r="M11" s="37">
        <f t="shared" si="2"/>
        <v>0.03</v>
      </c>
      <c r="N11" s="8">
        <f t="shared" si="3"/>
        <v>0.005</v>
      </c>
      <c r="O11" s="8">
        <v>0.0</v>
      </c>
      <c r="P11" s="16">
        <f>(B11*'Ingot Prices Math'!F11)+(C11*'Ingot Prices Math'!H11)+(D11*'Ingot Prices Math'!J11)+(E11*'Ingot Prices Math'!L11)+(F11*'Ingot Prices Math'!N11)+(G11*'Ingot Prices Math'!P11)+(H11*'Ingot Prices Math'!R11)+(I11*'Ingot Prices Math'!T11)+(J11*'Ingot Prices Math'!V11)+(K11*'Ingot Prices Math'!X11)</f>
        <v>0.9083277633</v>
      </c>
      <c r="Q11" s="16">
        <f>((B11*'Ingot Prices Math'!G11)+(C11*'Ingot Prices Math'!I11)+(D11*'Ingot Prices Math'!K11)+(E11*'Ingot Prices Math'!M11)+(F11*'Ingot Prices Math'!O11)+(G11*'Ingot Prices Math'!Q11)+(H11*'Ingot Prices Math'!S11)+(I11*'Ingot Prices Math'!U11)+(J11*'Ingot Prices Math'!W11)+(K11*'Ingot Prices Math'!Y11))</f>
        <v>1.089993316</v>
      </c>
      <c r="R11" s="46">
        <f t="shared" si="5"/>
        <v>1.130868065</v>
      </c>
      <c r="S11" s="16">
        <f t="shared" si="6"/>
        <v>1.357041678</v>
      </c>
      <c r="T11" s="18">
        <f t="shared" si="7"/>
        <v>0.0375</v>
      </c>
      <c r="U11" s="20">
        <f t="shared" si="8"/>
        <v>2037.447298</v>
      </c>
      <c r="V11" s="14">
        <f t="shared" si="9"/>
        <v>29449.6892</v>
      </c>
      <c r="W11" s="38">
        <v>8.0</v>
      </c>
      <c r="X11" s="38">
        <v>6.0</v>
      </c>
      <c r="Y11" s="1">
        <v>1.0</v>
      </c>
    </row>
    <row r="12">
      <c r="A12" s="1" t="s">
        <v>83</v>
      </c>
      <c r="B12" s="32">
        <f>DIVIDE(Components!B12,$B$49)</f>
        <v>0</v>
      </c>
      <c r="C12" s="32">
        <f>DIVIDE(Components!C12,$B$49)</f>
        <v>0</v>
      </c>
      <c r="D12" s="32">
        <f>DIVIDE(Components!D12,$B$49)</f>
        <v>0</v>
      </c>
      <c r="E12" s="32">
        <f>DIVIDE(Components!E12,$B$49)</f>
        <v>1</v>
      </c>
      <c r="F12" s="32">
        <f>DIVIDE(Components!F12,$B$49)</f>
        <v>0</v>
      </c>
      <c r="G12" s="32">
        <f>DIVIDE(Components!G12,$B$49)</f>
        <v>0.33</v>
      </c>
      <c r="H12" s="32">
        <f>DIVIDE(Components!H12,$B$49)</f>
        <v>1.33</v>
      </c>
      <c r="I12" s="32">
        <f>DIVIDE(Components!I12,$B$49)</f>
        <v>0</v>
      </c>
      <c r="J12" s="32">
        <f>DIVIDE(Components!J12,$B$49)</f>
        <v>2</v>
      </c>
      <c r="K12" s="32">
        <f>DIVIDE(Components!K12,$B$49)</f>
        <v>0</v>
      </c>
      <c r="L12" s="8">
        <f t="shared" si="1"/>
        <v>0.9</v>
      </c>
      <c r="M12" s="37">
        <f t="shared" si="2"/>
        <v>0.07</v>
      </c>
      <c r="N12" s="8">
        <f t="shared" si="3"/>
        <v>0.097</v>
      </c>
      <c r="O12" s="8">
        <f t="shared" ref="O12:O15" si="10">$A$52</f>
        <v>0.2</v>
      </c>
      <c r="P12" s="16">
        <f>(B12*'Ingot Prices Math'!F12)+(C12*'Ingot Prices Math'!H12)+(D12*'Ingot Prices Math'!J12)+(E12*'Ingot Prices Math'!L12)+(F12*'Ingot Prices Math'!N12)+(G12*'Ingot Prices Math'!P12)+(H12*'Ingot Prices Math'!R12)+(I12*'Ingot Prices Math'!T12)+(J12*'Ingot Prices Math'!V12)+(K12*'Ingot Prices Math'!X12)</f>
        <v>214.3068187</v>
      </c>
      <c r="Q12" s="16">
        <f>((B12*'Ingot Prices Math'!G12)+(C12*'Ingot Prices Math'!I12)+(D12*'Ingot Prices Math'!K12)+(E12*'Ingot Prices Math'!M12)+(F12*'Ingot Prices Math'!O12)+(G12*'Ingot Prices Math'!Q12)+(H12*'Ingot Prices Math'!S12)+(I12*'Ingot Prices Math'!U12)+(J12*'Ingot Prices Math'!W12)+(K12*'Ingot Prices Math'!Y12))</f>
        <v>257.1681825</v>
      </c>
      <c r="R12" s="46">
        <f t="shared" si="5"/>
        <v>337.9618532</v>
      </c>
      <c r="S12" s="16">
        <f t="shared" si="6"/>
        <v>405.5542238</v>
      </c>
      <c r="T12" s="18">
        <f t="shared" si="7"/>
        <v>0.3141666667</v>
      </c>
      <c r="U12" s="20">
        <f t="shared" si="8"/>
        <v>260954.8309</v>
      </c>
      <c r="V12" s="14">
        <f t="shared" si="9"/>
        <v>3771895.683</v>
      </c>
      <c r="W12" s="38">
        <v>3.0</v>
      </c>
      <c r="X12" s="38">
        <v>14.0</v>
      </c>
      <c r="Y12" s="1">
        <v>45.0</v>
      </c>
    </row>
    <row r="13">
      <c r="A13" s="1" t="s">
        <v>85</v>
      </c>
      <c r="B13" s="32">
        <f>DIVIDE(Components!B13,$B$49)</f>
        <v>0.33</v>
      </c>
      <c r="C13" s="32">
        <f>DIVIDE(Components!C13,$B$49)</f>
        <v>0</v>
      </c>
      <c r="D13" s="32">
        <f>DIVIDE(Components!D13,$B$49)</f>
        <v>0</v>
      </c>
      <c r="E13" s="32">
        <f>DIVIDE(Components!E13,$B$49)</f>
        <v>1</v>
      </c>
      <c r="F13" s="32">
        <f>DIVIDE(Components!F13,$B$49)</f>
        <v>0</v>
      </c>
      <c r="G13" s="32">
        <f>DIVIDE(Components!G13,$B$49)</f>
        <v>0.33</v>
      </c>
      <c r="H13" s="32">
        <f>DIVIDE(Components!H13,$B$49)</f>
        <v>0.67</v>
      </c>
      <c r="I13" s="32">
        <f>DIVIDE(Components!I13,$B$49)</f>
        <v>0.67</v>
      </c>
      <c r="J13" s="32">
        <f>DIVIDE(Components!J13,$B$49)</f>
        <v>0</v>
      </c>
      <c r="K13" s="32">
        <f>DIVIDE(Components!K13,$B$49)</f>
        <v>0</v>
      </c>
      <c r="L13" s="8">
        <f t="shared" si="1"/>
        <v>1</v>
      </c>
      <c r="M13" s="37">
        <f t="shared" si="2"/>
        <v>0.1</v>
      </c>
      <c r="N13" s="8">
        <f t="shared" si="3"/>
        <v>0.11</v>
      </c>
      <c r="O13" s="8">
        <f t="shared" si="10"/>
        <v>0.2</v>
      </c>
      <c r="P13" s="16">
        <f>(B13*'Ingot Prices Math'!F13)+(C13*'Ingot Prices Math'!H13)+(D13*'Ingot Prices Math'!J13)+(E13*'Ingot Prices Math'!L13)+(F13*'Ingot Prices Math'!N13)+(G13*'Ingot Prices Math'!P13)+(H13*'Ingot Prices Math'!R13)+(I13*'Ingot Prices Math'!T13)+(J13*'Ingot Prices Math'!V13)+(K13*'Ingot Prices Math'!X13)</f>
        <v>102.5551929</v>
      </c>
      <c r="Q13" s="16">
        <f>((B13*'Ingot Prices Math'!G13)+(C13*'Ingot Prices Math'!I13)+(D13*'Ingot Prices Math'!K13)+(E13*'Ingot Prices Math'!M13)+(F13*'Ingot Prices Math'!O13)+(G13*'Ingot Prices Math'!Q13)+(H13*'Ingot Prices Math'!S13)+(I13*'Ingot Prices Math'!U13)+(J13*'Ingot Prices Math'!W13)+(K13*'Ingot Prices Math'!Y13))</f>
        <v>123.0662315</v>
      </c>
      <c r="R13" s="46">
        <f t="shared" si="5"/>
        <v>163.0627568</v>
      </c>
      <c r="S13" s="16">
        <f t="shared" si="6"/>
        <v>195.6753081</v>
      </c>
      <c r="T13" s="18">
        <f t="shared" si="7"/>
        <v>0.325</v>
      </c>
      <c r="U13" s="20">
        <f t="shared" si="8"/>
        <v>88135.42003</v>
      </c>
      <c r="V13" s="14">
        <f t="shared" si="9"/>
        <v>1273927.787</v>
      </c>
      <c r="W13" s="38">
        <v>3.0</v>
      </c>
      <c r="X13" s="38">
        <v>20.0</v>
      </c>
      <c r="Y13" s="1">
        <v>50.0</v>
      </c>
    </row>
    <row r="14">
      <c r="A14" s="1" t="s">
        <v>86</v>
      </c>
      <c r="B14" s="32">
        <f>DIVIDE(Components!B14,$B$49)</f>
        <v>0</v>
      </c>
      <c r="C14" s="32">
        <f>DIVIDE(Components!C14,$B$49)</f>
        <v>0</v>
      </c>
      <c r="D14" s="32">
        <f>DIVIDE(Components!D14,$B$49)</f>
        <v>0</v>
      </c>
      <c r="E14" s="32">
        <f>DIVIDE(Components!E14,$B$49)</f>
        <v>6.67</v>
      </c>
      <c r="F14" s="32">
        <f>DIVIDE(Components!F14,$B$49)</f>
        <v>0</v>
      </c>
      <c r="G14" s="32">
        <f>DIVIDE(Components!G14,$B$49)</f>
        <v>1</v>
      </c>
      <c r="H14" s="32">
        <f>DIVIDE(Components!H14,$B$49)</f>
        <v>0.67</v>
      </c>
      <c r="I14" s="32">
        <f>DIVIDE(Components!I14,$B$49)</f>
        <v>1</v>
      </c>
      <c r="J14" s="32">
        <f>DIVIDE(Components!J14,$B$49)</f>
        <v>0</v>
      </c>
      <c r="K14" s="32">
        <f>DIVIDE(Components!K14,$B$49)</f>
        <v>0</v>
      </c>
      <c r="L14" s="8">
        <f t="shared" si="1"/>
        <v>1</v>
      </c>
      <c r="M14" s="37">
        <f t="shared" si="2"/>
        <v>0.125</v>
      </c>
      <c r="N14" s="8">
        <f t="shared" si="3"/>
        <v>0.1125</v>
      </c>
      <c r="O14" s="8">
        <f t="shared" si="10"/>
        <v>0.2</v>
      </c>
      <c r="P14" s="16">
        <f>(B14*'Ingot Prices Math'!F14)+(C14*'Ingot Prices Math'!H14)+(D14*'Ingot Prices Math'!J14)+(E14*'Ingot Prices Math'!L14)+(F14*'Ingot Prices Math'!N14)+(G14*'Ingot Prices Math'!P14)+(H14*'Ingot Prices Math'!R14)+(I14*'Ingot Prices Math'!T14)+(J14*'Ingot Prices Math'!V14)+(K14*'Ingot Prices Math'!X14)</f>
        <v>106.5640813</v>
      </c>
      <c r="Q14" s="16">
        <f>((B14*'Ingot Prices Math'!G14)+(C14*'Ingot Prices Math'!I14)+(D14*'Ingot Prices Math'!K14)+(E14*'Ingot Prices Math'!M14)+(F14*'Ingot Prices Math'!O14)+(G14*'Ingot Prices Math'!Q14)+(H14*'Ingot Prices Math'!S14)+(I14*'Ingot Prices Math'!U14)+(J14*'Ingot Prices Math'!W14)+(K14*'Ingot Prices Math'!Y14))</f>
        <v>127.8768975</v>
      </c>
      <c r="R14" s="46">
        <f t="shared" si="5"/>
        <v>169.7032994</v>
      </c>
      <c r="S14" s="16">
        <f t="shared" si="6"/>
        <v>203.6439593</v>
      </c>
      <c r="T14" s="18">
        <f t="shared" si="7"/>
        <v>0.3270833333</v>
      </c>
      <c r="U14" s="20">
        <f t="shared" si="8"/>
        <v>73379.70668</v>
      </c>
      <c r="V14" s="14">
        <f t="shared" si="9"/>
        <v>1060645.622</v>
      </c>
      <c r="W14" s="38">
        <v>22.0</v>
      </c>
      <c r="X14" s="38">
        <v>25.0</v>
      </c>
      <c r="Y14" s="1">
        <v>50.0</v>
      </c>
    </row>
    <row r="15">
      <c r="A15" s="1" t="s">
        <v>87</v>
      </c>
      <c r="B15" s="32">
        <f>DIVIDE(Components!B15,$B$49)</f>
        <v>0.07</v>
      </c>
      <c r="C15" s="32">
        <f>DIVIDE(Components!C15,$B$49)</f>
        <v>0</v>
      </c>
      <c r="D15" s="32">
        <f>DIVIDE(Components!D15,$B$49)</f>
        <v>0</v>
      </c>
      <c r="E15" s="32">
        <f>DIVIDE(Components!E15,$B$49)</f>
        <v>1.67</v>
      </c>
      <c r="F15" s="32">
        <f>DIVIDE(Components!F15,$B$49)</f>
        <v>0</v>
      </c>
      <c r="G15" s="32">
        <f>DIVIDE(Components!G15,$B$49)</f>
        <v>0.33</v>
      </c>
      <c r="H15" s="32">
        <f>DIVIDE(Components!H15,$B$49)</f>
        <v>0.67</v>
      </c>
      <c r="I15" s="32">
        <f>DIVIDE(Components!I15,$B$49)</f>
        <v>0</v>
      </c>
      <c r="J15" s="32">
        <f>DIVIDE(Components!J15,$B$49)</f>
        <v>0</v>
      </c>
      <c r="K15" s="32">
        <f>DIVIDE(Components!K15,$B$49)</f>
        <v>0</v>
      </c>
      <c r="L15" s="8">
        <f t="shared" si="1"/>
        <v>1</v>
      </c>
      <c r="M15" s="37">
        <f t="shared" si="2"/>
        <v>0.04</v>
      </c>
      <c r="N15" s="8">
        <f t="shared" si="3"/>
        <v>0.104</v>
      </c>
      <c r="O15" s="8">
        <f t="shared" si="10"/>
        <v>0.2</v>
      </c>
      <c r="P15" s="16">
        <f>(B15*'Ingot Prices Math'!F15)+(C15*'Ingot Prices Math'!H15)+(D15*'Ingot Prices Math'!J15)+(E15*'Ingot Prices Math'!L15)+(F15*'Ingot Prices Math'!N15)+(G15*'Ingot Prices Math'!P15)+(H15*'Ingot Prices Math'!R15)+(I15*'Ingot Prices Math'!T15)+(J15*'Ingot Prices Math'!V15)+(K15*'Ingot Prices Math'!X15)</f>
        <v>102.324762</v>
      </c>
      <c r="Q15" s="16">
        <f>((B15*'Ingot Prices Math'!G15)+(C15*'Ingot Prices Math'!I15)+(D15*'Ingot Prices Math'!K15)+(E15*'Ingot Prices Math'!M15)+(F15*'Ingot Prices Math'!O15)+(G15*'Ingot Prices Math'!Q15)+(H15*'Ingot Prices Math'!S15)+(I15*'Ingot Prices Math'!U15)+(J15*'Ingot Prices Math'!W15)+(K15*'Ingot Prices Math'!Y15))</f>
        <v>122.7897144</v>
      </c>
      <c r="R15" s="46">
        <f t="shared" si="5"/>
        <v>162.082423</v>
      </c>
      <c r="S15" s="16">
        <f t="shared" si="6"/>
        <v>194.4989077</v>
      </c>
      <c r="T15" s="18">
        <f t="shared" si="7"/>
        <v>0.32</v>
      </c>
      <c r="U15" s="20">
        <f t="shared" si="8"/>
        <v>219013.8741</v>
      </c>
      <c r="V15" s="14">
        <f t="shared" si="9"/>
        <v>3165672.325</v>
      </c>
      <c r="W15" s="38">
        <v>5.0</v>
      </c>
      <c r="X15" s="38">
        <v>8.0</v>
      </c>
      <c r="Y15" s="1">
        <v>50.0</v>
      </c>
    </row>
    <row r="16">
      <c r="A16" s="1" t="s">
        <v>88</v>
      </c>
      <c r="B16" s="32">
        <f>DIVIDE(Components!B16,$B$49)</f>
        <v>0.67</v>
      </c>
      <c r="C16" s="32">
        <f>DIVIDE(Components!C16,$B$49)</f>
        <v>0</v>
      </c>
      <c r="D16" s="32">
        <f>DIVIDE(Components!D16,$B$49)</f>
        <v>0</v>
      </c>
      <c r="E16" s="32">
        <f>DIVIDE(Components!E16,$B$49)</f>
        <v>1</v>
      </c>
      <c r="F16" s="32">
        <f>DIVIDE(Components!F16,$B$49)</f>
        <v>0</v>
      </c>
      <c r="G16" s="32">
        <f>DIVIDE(Components!G16,$B$49)</f>
        <v>0.33</v>
      </c>
      <c r="H16" s="32">
        <f>DIVIDE(Components!H16,$B$49)</f>
        <v>0</v>
      </c>
      <c r="I16" s="32">
        <f>DIVIDE(Components!I16,$B$49)</f>
        <v>2</v>
      </c>
      <c r="J16" s="32">
        <f>DIVIDE(Components!J16,$B$49)</f>
        <v>0</v>
      </c>
      <c r="K16" s="32">
        <f>DIVIDE(Components!K16,$B$49)</f>
        <v>0</v>
      </c>
      <c r="L16" s="8">
        <f t="shared" si="1"/>
        <v>0.24</v>
      </c>
      <c r="M16" s="37">
        <f t="shared" si="2"/>
        <v>0.1</v>
      </c>
      <c r="N16" s="8">
        <f t="shared" si="3"/>
        <v>0.034</v>
      </c>
      <c r="O16" s="8">
        <v>0.0</v>
      </c>
      <c r="P16" s="16">
        <f>(B16*'Ingot Prices Math'!F16)+(C16*'Ingot Prices Math'!H16)+(D16*'Ingot Prices Math'!J16)+(E16*'Ingot Prices Math'!L16)+(F16*'Ingot Prices Math'!N16)+(G16*'Ingot Prices Math'!P16)+(H16*'Ingot Prices Math'!R16)+(I16*'Ingot Prices Math'!T16)+(J16*'Ingot Prices Math'!V16)+(K16*'Ingot Prices Math'!X16)</f>
        <v>2.823509046</v>
      </c>
      <c r="Q16" s="16">
        <f>((B16*'Ingot Prices Math'!G16)+(C16*'Ingot Prices Math'!I16)+(D16*'Ingot Prices Math'!K16)+(E16*'Ingot Prices Math'!M16)+(F16*'Ingot Prices Math'!O16)+(G16*'Ingot Prices Math'!Q16)+(H16*'Ingot Prices Math'!S16)+(I16*'Ingot Prices Math'!U16)+(J16*'Ingot Prices Math'!W16)+(K16*'Ingot Prices Math'!Y16))</f>
        <v>3.388210855</v>
      </c>
      <c r="R16" s="46">
        <f t="shared" si="5"/>
        <v>3.597150524</v>
      </c>
      <c r="S16" s="16">
        <f t="shared" si="6"/>
        <v>4.316580629</v>
      </c>
      <c r="T16" s="18">
        <f t="shared" si="7"/>
        <v>0.06166666667</v>
      </c>
      <c r="U16" s="20">
        <f t="shared" si="8"/>
        <v>1944.259858</v>
      </c>
      <c r="V16" s="14">
        <f t="shared" si="9"/>
        <v>28102.73847</v>
      </c>
      <c r="W16" s="38">
        <v>3.0</v>
      </c>
      <c r="X16" s="38">
        <v>20.0</v>
      </c>
      <c r="Y16" s="1">
        <v>12.0</v>
      </c>
    </row>
    <row r="17">
      <c r="A17" s="1" t="s">
        <v>89</v>
      </c>
      <c r="B17" s="32">
        <f>DIVIDE(Components!B17,$B$49)</f>
        <v>0</v>
      </c>
      <c r="C17" s="32">
        <f>DIVIDE(Components!C17,$B$49)</f>
        <v>0</v>
      </c>
      <c r="D17" s="32">
        <f>DIVIDE(Components!D17,$B$49)</f>
        <v>0</v>
      </c>
      <c r="E17" s="32">
        <f>DIVIDE(Components!E17,$B$49)</f>
        <v>6.67</v>
      </c>
      <c r="F17" s="32">
        <f>DIVIDE(Components!F17,$B$49)</f>
        <v>0</v>
      </c>
      <c r="G17" s="32">
        <f>DIVIDE(Components!G17,$B$49)</f>
        <v>1</v>
      </c>
      <c r="H17" s="32">
        <f>DIVIDE(Components!H17,$B$49)</f>
        <v>0</v>
      </c>
      <c r="I17" s="32">
        <f>DIVIDE(Components!I17,$B$49)</f>
        <v>1.67</v>
      </c>
      <c r="J17" s="32">
        <f>DIVIDE(Components!J17,$B$49)</f>
        <v>0</v>
      </c>
      <c r="K17" s="32">
        <f>DIVIDE(Components!K17,$B$49)</f>
        <v>0</v>
      </c>
      <c r="L17" s="8">
        <f t="shared" si="1"/>
        <v>0.24</v>
      </c>
      <c r="M17" s="37">
        <f t="shared" si="2"/>
        <v>0.125</v>
      </c>
      <c r="N17" s="8">
        <f t="shared" si="3"/>
        <v>0.0365</v>
      </c>
      <c r="O17" s="8">
        <v>0.0</v>
      </c>
      <c r="P17" s="16">
        <f>(B17*'Ingot Prices Math'!F17)+(C17*'Ingot Prices Math'!H17)+(D17*'Ingot Prices Math'!J17)+(E17*'Ingot Prices Math'!L17)+(F17*'Ingot Prices Math'!N17)+(G17*'Ingot Prices Math'!P17)+(H17*'Ingot Prices Math'!R17)+(I17*'Ingot Prices Math'!T17)+(J17*'Ingot Prices Math'!V17)+(K17*'Ingot Prices Math'!X17)</f>
        <v>6.029585173</v>
      </c>
      <c r="Q17" s="16">
        <f>((B17*'Ingot Prices Math'!G17)+(C17*'Ingot Prices Math'!I17)+(D17*'Ingot Prices Math'!K17)+(E17*'Ingot Prices Math'!M17)+(F17*'Ingot Prices Math'!O17)+(G17*'Ingot Prices Math'!Q17)+(H17*'Ingot Prices Math'!S17)+(I17*'Ingot Prices Math'!U17)+(J17*'Ingot Prices Math'!W17)+(K17*'Ingot Prices Math'!Y17))</f>
        <v>7.235502207</v>
      </c>
      <c r="R17" s="46">
        <f t="shared" si="5"/>
        <v>7.696765473</v>
      </c>
      <c r="S17" s="16">
        <f t="shared" si="6"/>
        <v>9.236118568</v>
      </c>
      <c r="T17" s="18">
        <f t="shared" si="7"/>
        <v>0.06375</v>
      </c>
      <c r="U17" s="20">
        <f t="shared" si="8"/>
        <v>3328.081391</v>
      </c>
      <c r="V17" s="14">
        <f t="shared" si="9"/>
        <v>48104.78421</v>
      </c>
      <c r="W17" s="38">
        <v>22.0</v>
      </c>
      <c r="X17" s="38">
        <v>25.0</v>
      </c>
      <c r="Y17" s="1">
        <v>12.0</v>
      </c>
    </row>
    <row r="18">
      <c r="A18" s="1" t="s">
        <v>90</v>
      </c>
      <c r="B18" s="32">
        <f>DIVIDE(Components!B18,$B$49)</f>
        <v>0.07</v>
      </c>
      <c r="C18" s="32">
        <f>DIVIDE(Components!C18,$B$49)</f>
        <v>0</v>
      </c>
      <c r="D18" s="32">
        <f>DIVIDE(Components!D18,$B$49)</f>
        <v>0</v>
      </c>
      <c r="E18" s="32">
        <f>DIVIDE(Components!E18,$B$49)</f>
        <v>1.67</v>
      </c>
      <c r="F18" s="32">
        <f>DIVIDE(Components!F18,$B$49)</f>
        <v>0</v>
      </c>
      <c r="G18" s="32">
        <f>DIVIDE(Components!G18,$B$49)</f>
        <v>0.33</v>
      </c>
      <c r="H18" s="32">
        <f>DIVIDE(Components!H18,$B$49)</f>
        <v>0</v>
      </c>
      <c r="I18" s="32">
        <f>DIVIDE(Components!I18,$B$49)</f>
        <v>0.67</v>
      </c>
      <c r="J18" s="32">
        <f>DIVIDE(Components!J18,$B$49)</f>
        <v>0</v>
      </c>
      <c r="K18" s="32">
        <f>DIVIDE(Components!K18,$B$49)</f>
        <v>0</v>
      </c>
      <c r="L18" s="8">
        <f t="shared" si="1"/>
        <v>0.24</v>
      </c>
      <c r="M18" s="37">
        <f t="shared" si="2"/>
        <v>0.04</v>
      </c>
      <c r="N18" s="8">
        <f t="shared" si="3"/>
        <v>0.028</v>
      </c>
      <c r="O18" s="8">
        <v>0.0</v>
      </c>
      <c r="P18" s="16">
        <f>(B18*'Ingot Prices Math'!F18)+(C18*'Ingot Prices Math'!H18)+(D18*'Ingot Prices Math'!J18)+(E18*'Ingot Prices Math'!L18)+(F18*'Ingot Prices Math'!N18)+(G18*'Ingot Prices Math'!P18)+(H18*'Ingot Prices Math'!R18)+(I18*'Ingot Prices Math'!T18)+(J18*'Ingot Prices Math'!V18)+(K18*'Ingot Prices Math'!X18)</f>
        <v>1.79026591</v>
      </c>
      <c r="Q18" s="16">
        <f>((B18*'Ingot Prices Math'!G18)+(C18*'Ingot Prices Math'!I18)+(D18*'Ingot Prices Math'!K18)+(E18*'Ingot Prices Math'!M18)+(F18*'Ingot Prices Math'!O18)+(G18*'Ingot Prices Math'!Q18)+(H18*'Ingot Prices Math'!S18)+(I18*'Ingot Prices Math'!U18)+(J18*'Ingot Prices Math'!W18)+(K18*'Ingot Prices Math'!Y18))</f>
        <v>2.148319092</v>
      </c>
      <c r="R18" s="46">
        <f t="shared" si="5"/>
        <v>2.270057174</v>
      </c>
      <c r="S18" s="16">
        <f t="shared" si="6"/>
        <v>2.724068608</v>
      </c>
      <c r="T18" s="18">
        <f t="shared" si="7"/>
        <v>0.05666666667</v>
      </c>
      <c r="U18" s="20">
        <f t="shared" si="8"/>
        <v>3067.414756</v>
      </c>
      <c r="V18" s="14">
        <f t="shared" si="9"/>
        <v>44337.05417</v>
      </c>
      <c r="W18" s="38">
        <v>5.0</v>
      </c>
      <c r="X18" s="38">
        <v>8.0</v>
      </c>
      <c r="Y18" s="1">
        <v>12.0</v>
      </c>
    </row>
    <row r="19">
      <c r="A19" s="1" t="s">
        <v>91</v>
      </c>
      <c r="B19" s="32">
        <f>DIVIDE(Components!B19,$B$49)</f>
        <v>0</v>
      </c>
      <c r="C19" s="32">
        <f>DIVIDE(Components!C19,$B$49)</f>
        <v>0</v>
      </c>
      <c r="D19" s="32">
        <f>DIVIDE(Components!D19,$B$49)</f>
        <v>0</v>
      </c>
      <c r="E19" s="32">
        <f>DIVIDE(Components!E19,$B$49)</f>
        <v>0</v>
      </c>
      <c r="F19" s="32">
        <f>DIVIDE(Components!F19,$B$49)</f>
        <v>0.67</v>
      </c>
      <c r="G19" s="32">
        <f>DIVIDE(Components!G19,$B$49)</f>
        <v>0</v>
      </c>
      <c r="H19" s="32">
        <f>DIVIDE(Components!H19,$B$49)</f>
        <v>0</v>
      </c>
      <c r="I19" s="32">
        <f>DIVIDE(Components!I19,$B$49)</f>
        <v>0.17</v>
      </c>
      <c r="J19" s="32">
        <f>DIVIDE(Components!J19,$B$49)</f>
        <v>0</v>
      </c>
      <c r="K19" s="32">
        <f>DIVIDE(Components!K19,$B$49)</f>
        <v>0</v>
      </c>
      <c r="L19" s="8">
        <f t="shared" si="1"/>
        <v>0.2</v>
      </c>
      <c r="M19" s="37">
        <f t="shared" si="2"/>
        <v>0.01</v>
      </c>
      <c r="N19" s="8">
        <f t="shared" si="3"/>
        <v>0.021</v>
      </c>
      <c r="O19" s="8">
        <f>$A$52</f>
        <v>0.2</v>
      </c>
      <c r="P19" s="16">
        <f>(B19*'Ingot Prices Math'!F19)+(C19*'Ingot Prices Math'!H19)+(D19*'Ingot Prices Math'!J19)+(E19*'Ingot Prices Math'!L19)+(F19*'Ingot Prices Math'!N19)+(G19*'Ingot Prices Math'!P19)+(H19*'Ingot Prices Math'!R19)+(I19*'Ingot Prices Math'!T19)+(J19*'Ingot Prices Math'!V19)+(K19*'Ingot Prices Math'!X19)</f>
        <v>52.94101661</v>
      </c>
      <c r="Q19" s="16">
        <f>((B19*'Ingot Prices Math'!G19)+(C19*'Ingot Prices Math'!I19)+(D19*'Ingot Prices Math'!K19)+(E19*'Ingot Prices Math'!M19)+(F19*'Ingot Prices Math'!O19)+(G19*'Ingot Prices Math'!Q19)+(H19*'Ingot Prices Math'!S19)+(I19*'Ingot Prices Math'!U19)+(J19*'Ingot Prices Math'!W19)+(K19*'Ingot Prices Math'!Y19))</f>
        <v>63.52921993</v>
      </c>
      <c r="R19" s="46">
        <f t="shared" si="5"/>
        <v>79.46446593</v>
      </c>
      <c r="S19" s="16">
        <f t="shared" si="6"/>
        <v>95.35735912</v>
      </c>
      <c r="T19" s="18">
        <f t="shared" si="7"/>
        <v>0.2508333333</v>
      </c>
      <c r="U19" s="20">
        <f t="shared" si="8"/>
        <v>429505.4384</v>
      </c>
      <c r="V19" s="14">
        <f t="shared" si="9"/>
        <v>6208161.401</v>
      </c>
      <c r="W19" s="38">
        <v>2.0</v>
      </c>
      <c r="X19" s="38">
        <v>2.0</v>
      </c>
      <c r="Y19" s="1">
        <v>10.0</v>
      </c>
    </row>
    <row r="20">
      <c r="A20" s="1" t="s">
        <v>92</v>
      </c>
      <c r="B20" s="32">
        <f>DIVIDE(Components!B20,$B$49)</f>
        <v>0</v>
      </c>
      <c r="C20" s="32">
        <f>DIVIDE(Components!C20,$B$49)</f>
        <v>0</v>
      </c>
      <c r="D20" s="32">
        <f>DIVIDE(Components!D20,$B$49)</f>
        <v>0</v>
      </c>
      <c r="E20" s="32">
        <f>DIVIDE(Components!E20,$B$49)</f>
        <v>2.33</v>
      </c>
      <c r="F20" s="32">
        <f>DIVIDE(Components!F20,$B$49)</f>
        <v>0</v>
      </c>
      <c r="G20" s="32">
        <f>DIVIDE(Components!G20,$B$49)</f>
        <v>0</v>
      </c>
      <c r="H20" s="32">
        <f>DIVIDE(Components!H20,$B$49)</f>
        <v>0</v>
      </c>
      <c r="I20" s="32">
        <f>DIVIDE(Components!I20,$B$49)</f>
        <v>0</v>
      </c>
      <c r="J20" s="32">
        <f>DIVIDE(Components!J20,$B$49)</f>
        <v>0</v>
      </c>
      <c r="K20" s="32">
        <f>DIVIDE(Components!K20,$B$49)</f>
        <v>0</v>
      </c>
      <c r="L20" s="8">
        <f t="shared" si="1"/>
        <v>0.02</v>
      </c>
      <c r="M20" s="37">
        <f t="shared" si="2"/>
        <v>0.01</v>
      </c>
      <c r="N20" s="8">
        <f t="shared" si="3"/>
        <v>0.003</v>
      </c>
      <c r="O20" s="8">
        <v>0.0</v>
      </c>
      <c r="P20" s="16">
        <f>(B20*'Ingot Prices Math'!F20)+(C20*'Ingot Prices Math'!H20)+(D20*'Ingot Prices Math'!J20)+(E20*'Ingot Prices Math'!L20)+(F20*'Ingot Prices Math'!N20)+(G20*'Ingot Prices Math'!P20)+(H20*'Ingot Prices Math'!R20)+(I20*'Ingot Prices Math'!T20)+(J20*'Ingot Prices Math'!V20)+(K20*'Ingot Prices Math'!X20)</f>
        <v>1.569738413</v>
      </c>
      <c r="Q20" s="16">
        <f>((B20*'Ingot Prices Math'!G20)+(C20*'Ingot Prices Math'!I20)+(D20*'Ingot Prices Math'!K20)+(E20*'Ingot Prices Math'!M20)+(F20*'Ingot Prices Math'!O20)+(G20*'Ingot Prices Math'!Q20)+(H20*'Ingot Prices Math'!S20)+(I20*'Ingot Prices Math'!U20)+(J20*'Ingot Prices Math'!W20)+(K20*'Ingot Prices Math'!Y20))</f>
        <v>1.883686095</v>
      </c>
      <c r="R20" s="46">
        <f t="shared" si="5"/>
        <v>1.951184847</v>
      </c>
      <c r="S20" s="16">
        <f t="shared" si="6"/>
        <v>2.341421816</v>
      </c>
      <c r="T20" s="18">
        <f t="shared" si="7"/>
        <v>0.03583333333</v>
      </c>
      <c r="U20" s="20">
        <f t="shared" si="8"/>
        <v>10546.1541</v>
      </c>
      <c r="V20" s="14">
        <f t="shared" si="9"/>
        <v>152436.3162</v>
      </c>
      <c r="W20" s="38">
        <v>6.0</v>
      </c>
      <c r="X20" s="38">
        <v>2.0</v>
      </c>
      <c r="Y20" s="1">
        <v>1.0</v>
      </c>
    </row>
    <row r="21">
      <c r="A21" s="1" t="s">
        <v>93</v>
      </c>
      <c r="B21" s="32">
        <f>DIVIDE(Components!B21,$B$49)</f>
        <v>73.33</v>
      </c>
      <c r="C21" s="32">
        <f>DIVIDE(Components!C21,$B$49)</f>
        <v>3.33</v>
      </c>
      <c r="D21" s="32">
        <f>DIVIDE(Components!D21,$B$49)</f>
        <v>0</v>
      </c>
      <c r="E21" s="32">
        <f>DIVIDE(Components!E21,$B$49)</f>
        <v>200</v>
      </c>
      <c r="F21" s="32">
        <f>DIVIDE(Components!F21,$B$49)</f>
        <v>0</v>
      </c>
      <c r="G21" s="32">
        <f>DIVIDE(Components!G21,$B$49)</f>
        <v>0</v>
      </c>
      <c r="H21" s="32">
        <f>DIVIDE(Components!H21,$B$49)</f>
        <v>0</v>
      </c>
      <c r="I21" s="32">
        <f>DIVIDE(Components!I21,$B$49)</f>
        <v>0</v>
      </c>
      <c r="J21" s="32">
        <f>DIVIDE(Components!J21,$B$49)</f>
        <v>1.67</v>
      </c>
      <c r="K21" s="32">
        <f>DIVIDE(Components!K21,$B$49)</f>
        <v>0</v>
      </c>
      <c r="L21" s="8">
        <f t="shared" si="1"/>
        <v>0.02</v>
      </c>
      <c r="M21" s="37">
        <f t="shared" si="2"/>
        <v>1</v>
      </c>
      <c r="N21" s="8">
        <f t="shared" si="3"/>
        <v>0.102</v>
      </c>
      <c r="O21" s="8">
        <f>$A$52</f>
        <v>0.2</v>
      </c>
      <c r="P21" s="16">
        <f>(B21*'Ingot Prices Math'!F21)+(C21*'Ingot Prices Math'!H21)+(D21*'Ingot Prices Math'!J21)+(E21*'Ingot Prices Math'!L21)+(F21*'Ingot Prices Math'!N21)+(G21*'Ingot Prices Math'!P21)+(H21*'Ingot Prices Math'!R21)+(I21*'Ingot Prices Math'!T21)+(J21*'Ingot Prices Math'!V21)+(K21*'Ingot Prices Math'!X21)</f>
        <v>486.5600491</v>
      </c>
      <c r="Q21" s="16">
        <f>((B21*'Ingot Prices Math'!G21)+(C21*'Ingot Prices Math'!I21)+(D21*'Ingot Prices Math'!K21)+(E21*'Ingot Prices Math'!M21)+(F21*'Ingot Prices Math'!O21)+(G21*'Ingot Prices Math'!Q21)+(H21*'Ingot Prices Math'!S21)+(I21*'Ingot Prices Math'!U21)+(J21*'Ingot Prices Math'!W21)+(K21*'Ingot Prices Math'!Y21))</f>
        <v>583.872059</v>
      </c>
      <c r="R21" s="46">
        <f t="shared" si="5"/>
        <v>769.7379977</v>
      </c>
      <c r="S21" s="16">
        <f t="shared" si="6"/>
        <v>923.6855973</v>
      </c>
      <c r="T21" s="18">
        <f t="shared" si="7"/>
        <v>0.3183333333</v>
      </c>
      <c r="U21" s="20">
        <f t="shared" si="8"/>
        <v>41604.33878</v>
      </c>
      <c r="V21" s="14">
        <f t="shared" si="9"/>
        <v>601357.8107</v>
      </c>
      <c r="W21" s="38">
        <v>800.0</v>
      </c>
      <c r="X21" s="38">
        <v>200.0</v>
      </c>
      <c r="Y21" s="1">
        <v>1.0</v>
      </c>
    </row>
    <row r="22">
      <c r="A22" s="1" t="s">
        <v>95</v>
      </c>
      <c r="B22" s="32">
        <f>DIVIDE(Components!B22,$B$49)</f>
        <v>0.33</v>
      </c>
      <c r="C22" s="32">
        <f>DIVIDE(Components!C22,$B$49)</f>
        <v>0</v>
      </c>
      <c r="D22" s="32">
        <f>DIVIDE(Components!D22,$B$49)</f>
        <v>0</v>
      </c>
      <c r="E22" s="32">
        <f>DIVIDE(Components!E22,$B$49)</f>
        <v>1</v>
      </c>
      <c r="F22" s="32">
        <f>DIVIDE(Components!F22,$B$49)</f>
        <v>0</v>
      </c>
      <c r="G22" s="32">
        <f>DIVIDE(Components!G22,$B$49)</f>
        <v>0.33</v>
      </c>
      <c r="H22" s="32">
        <f>DIVIDE(Components!H22,$B$49)</f>
        <v>0</v>
      </c>
      <c r="I22" s="32">
        <f>DIVIDE(Components!I22,$B$49)</f>
        <v>0.33</v>
      </c>
      <c r="J22" s="32">
        <f>DIVIDE(Components!J22,$B$49)</f>
        <v>0</v>
      </c>
      <c r="K22" s="32">
        <f>DIVIDE(Components!K22,$B$49)</f>
        <v>0</v>
      </c>
      <c r="L22" s="8">
        <f t="shared" si="1"/>
        <v>0.02</v>
      </c>
      <c r="M22" s="37">
        <f t="shared" si="2"/>
        <v>0.1</v>
      </c>
      <c r="N22" s="8">
        <f t="shared" si="3"/>
        <v>0.012</v>
      </c>
      <c r="O22" s="8">
        <v>0.0</v>
      </c>
      <c r="P22" s="16">
        <f>(B22*'Ingot Prices Math'!F22)+(C22*'Ingot Prices Math'!H22)+(D22*'Ingot Prices Math'!J22)+(E22*'Ingot Prices Math'!L22)+(F22*'Ingot Prices Math'!N22)+(G22*'Ingot Prices Math'!P22)+(H22*'Ingot Prices Math'!R22)+(I22*'Ingot Prices Math'!T22)+(J22*'Ingot Prices Math'!V22)+(K22*'Ingot Prices Math'!X22)</f>
        <v>1.605807993</v>
      </c>
      <c r="Q22" s="16">
        <f>((B22*'Ingot Prices Math'!G22)+(C22*'Ingot Prices Math'!I22)+(D22*'Ingot Prices Math'!K22)+(E22*'Ingot Prices Math'!M22)+(F22*'Ingot Prices Math'!O22)+(G22*'Ingot Prices Math'!Q22)+(H22*'Ingot Prices Math'!S22)+(I22*'Ingot Prices Math'!U22)+(J22*'Ingot Prices Math'!W22)+(K22*'Ingot Prices Math'!Y22))</f>
        <v>1.926969592</v>
      </c>
      <c r="R22" s="46">
        <f t="shared" si="5"/>
        <v>2.010471608</v>
      </c>
      <c r="S22" s="16">
        <f t="shared" si="6"/>
        <v>2.412565929</v>
      </c>
      <c r="T22" s="18">
        <f t="shared" si="7"/>
        <v>0.04333333333</v>
      </c>
      <c r="U22" s="20">
        <f t="shared" si="8"/>
        <v>1086.659904</v>
      </c>
      <c r="V22" s="14">
        <f t="shared" si="9"/>
        <v>15706.80944</v>
      </c>
      <c r="W22" s="38">
        <v>3.0</v>
      </c>
      <c r="X22" s="38">
        <v>20.0</v>
      </c>
      <c r="Y22" s="1">
        <v>1.0</v>
      </c>
    </row>
    <row r="23">
      <c r="A23" s="1" t="s">
        <v>96</v>
      </c>
      <c r="B23" s="32">
        <f>DIVIDE(Components!B23,$B$49)</f>
        <v>0</v>
      </c>
      <c r="C23" s="32">
        <f>DIVIDE(Components!C23,$B$49)</f>
        <v>0</v>
      </c>
      <c r="D23" s="32">
        <f>DIVIDE(Components!D23,$B$49)</f>
        <v>0</v>
      </c>
      <c r="E23" s="32">
        <f>DIVIDE(Components!E23,$B$49)</f>
        <v>6.67</v>
      </c>
      <c r="F23" s="32">
        <f>DIVIDE(Components!F23,$B$49)</f>
        <v>0</v>
      </c>
      <c r="G23" s="32">
        <f>DIVIDE(Components!G23,$B$49)</f>
        <v>1</v>
      </c>
      <c r="H23" s="32">
        <f>DIVIDE(Components!H23,$B$49)</f>
        <v>0</v>
      </c>
      <c r="I23" s="32">
        <f>DIVIDE(Components!I23,$B$49)</f>
        <v>1</v>
      </c>
      <c r="J23" s="32">
        <f>DIVIDE(Components!J23,$B$49)</f>
        <v>0</v>
      </c>
      <c r="K23" s="32">
        <f>DIVIDE(Components!K23,$B$49)</f>
        <v>0</v>
      </c>
      <c r="L23" s="8">
        <f t="shared" si="1"/>
        <v>0.02</v>
      </c>
      <c r="M23" s="37">
        <f t="shared" si="2"/>
        <v>0.125</v>
      </c>
      <c r="N23" s="8">
        <f t="shared" si="3"/>
        <v>0.0145</v>
      </c>
      <c r="O23" s="8">
        <v>0.0</v>
      </c>
      <c r="P23" s="16">
        <f>(B23*'Ingot Prices Math'!F23)+(C23*'Ingot Prices Math'!H23)+(D23*'Ingot Prices Math'!J23)+(E23*'Ingot Prices Math'!L23)+(F23*'Ingot Prices Math'!N23)+(G23*'Ingot Prices Math'!P23)+(H23*'Ingot Prices Math'!R23)+(I23*'Ingot Prices Math'!T23)+(J23*'Ingot Prices Math'!V23)+(K23*'Ingot Prices Math'!X23)</f>
        <v>5.754361892</v>
      </c>
      <c r="Q23" s="16">
        <f>((B23*'Ingot Prices Math'!G23)+(C23*'Ingot Prices Math'!I23)+(D23*'Ingot Prices Math'!K23)+(E23*'Ingot Prices Math'!M23)+(F23*'Ingot Prices Math'!O23)+(G23*'Ingot Prices Math'!Q23)+(H23*'Ingot Prices Math'!S23)+(I23*'Ingot Prices Math'!U23)+(J23*'Ingot Prices Math'!W23)+(K23*'Ingot Prices Math'!Y23))</f>
        <v>6.90523427</v>
      </c>
      <c r="R23" s="46">
        <f t="shared" si="5"/>
        <v>7.218846993</v>
      </c>
      <c r="S23" s="16">
        <f t="shared" si="6"/>
        <v>8.662616392</v>
      </c>
      <c r="T23" s="18">
        <f t="shared" si="7"/>
        <v>0.04541666667</v>
      </c>
      <c r="U23" s="20">
        <f t="shared" si="8"/>
        <v>3121.42944</v>
      </c>
      <c r="V23" s="14">
        <f t="shared" si="9"/>
        <v>45117.79371</v>
      </c>
      <c r="W23" s="38">
        <v>22.0</v>
      </c>
      <c r="X23" s="38">
        <v>25.0</v>
      </c>
      <c r="Y23" s="1">
        <v>1.0</v>
      </c>
    </row>
    <row r="24">
      <c r="A24" s="1" t="s">
        <v>97</v>
      </c>
      <c r="B24" s="32">
        <f>DIVIDE(Components!B24,$B$49)</f>
        <v>0</v>
      </c>
      <c r="C24" s="32">
        <f>DIVIDE(Components!C24,$B$49)</f>
        <v>0</v>
      </c>
      <c r="D24" s="32">
        <f>DIVIDE(Components!D24,$B$49)</f>
        <v>0</v>
      </c>
      <c r="E24" s="32">
        <f>DIVIDE(Components!E24,$B$49)</f>
        <v>26.67</v>
      </c>
      <c r="F24" s="32">
        <f>DIVIDE(Components!F24,$B$49)</f>
        <v>0</v>
      </c>
      <c r="G24" s="32">
        <f>DIVIDE(Components!G24,$B$49)</f>
        <v>10</v>
      </c>
      <c r="H24" s="32">
        <f>DIVIDE(Components!H24,$B$49)</f>
        <v>0</v>
      </c>
      <c r="I24" s="32">
        <f>DIVIDE(Components!I24,$B$49)</f>
        <v>0</v>
      </c>
      <c r="J24" s="32">
        <f>DIVIDE(Components!J24,$B$49)</f>
        <v>3.33</v>
      </c>
      <c r="K24" s="32">
        <f>DIVIDE(Components!K24,$B$49)</f>
        <v>0</v>
      </c>
      <c r="L24" s="8">
        <f t="shared" si="1"/>
        <v>0.2</v>
      </c>
      <c r="M24" s="37">
        <f t="shared" si="2"/>
        <v>0.6</v>
      </c>
      <c r="N24" s="8">
        <f t="shared" si="3"/>
        <v>0.08</v>
      </c>
      <c r="O24" s="8">
        <f>$A$52</f>
        <v>0.2</v>
      </c>
      <c r="P24" s="16">
        <f>(B24*'Ingot Prices Math'!F24)+(C24*'Ingot Prices Math'!H24)+(D24*'Ingot Prices Math'!J24)+(E24*'Ingot Prices Math'!L24)+(F24*'Ingot Prices Math'!N24)+(G24*'Ingot Prices Math'!P24)+(H24*'Ingot Prices Math'!R24)+(I24*'Ingot Prices Math'!T24)+(J24*'Ingot Prices Math'!V24)+(K24*'Ingot Prices Math'!X24)</f>
        <v>48.5082539</v>
      </c>
      <c r="Q24" s="16">
        <f>((B24*'Ingot Prices Math'!G24)+(C24*'Ingot Prices Math'!I24)+(D24*'Ingot Prices Math'!K24)+(E24*'Ingot Prices Math'!M24)+(F24*'Ingot Prices Math'!O24)+(G24*'Ingot Prices Math'!Q24)+(H24*'Ingot Prices Math'!S24)+(I24*'Ingot Prices Math'!U24)+(J24*'Ingot Prices Math'!W24)+(K24*'Ingot Prices Math'!Y24))</f>
        <v>58.20990468</v>
      </c>
      <c r="R24" s="46">
        <f t="shared" si="5"/>
        <v>75.67287608</v>
      </c>
      <c r="S24" s="16">
        <f t="shared" si="6"/>
        <v>90.8074513</v>
      </c>
      <c r="T24" s="18">
        <f t="shared" si="7"/>
        <v>0.3</v>
      </c>
      <c r="U24" s="20">
        <f t="shared" si="8"/>
        <v>6816.864921</v>
      </c>
      <c r="V24" s="14">
        <f t="shared" si="9"/>
        <v>98532.39074</v>
      </c>
      <c r="W24" s="38">
        <v>30.0</v>
      </c>
      <c r="X24" s="38">
        <v>120.0</v>
      </c>
      <c r="Y24" s="1">
        <v>10.0</v>
      </c>
    </row>
    <row r="25">
      <c r="A25" s="1" t="s">
        <v>98</v>
      </c>
      <c r="B25" s="32">
        <f>DIVIDE(Components!B25,$B$49)</f>
        <v>0</v>
      </c>
      <c r="C25" s="32">
        <f>DIVIDE(Components!C25,$B$49)</f>
        <v>0</v>
      </c>
      <c r="D25" s="32">
        <f>DIVIDE(Components!D25,$B$49)</f>
        <v>0</v>
      </c>
      <c r="E25" s="32">
        <f>DIVIDE(Components!E25,$B$49)</f>
        <v>1.17</v>
      </c>
      <c r="F25" s="32">
        <f>DIVIDE(Components!F25,$B$49)</f>
        <v>0</v>
      </c>
      <c r="G25" s="32">
        <f>DIVIDE(Components!G25,$B$49)</f>
        <v>0</v>
      </c>
      <c r="H25" s="32">
        <f>DIVIDE(Components!H25,$B$49)</f>
        <v>0</v>
      </c>
      <c r="I25" s="32">
        <f>DIVIDE(Components!I25,$B$49)</f>
        <v>0</v>
      </c>
      <c r="J25" s="32">
        <f>DIVIDE(Components!J25,$B$49)</f>
        <v>0</v>
      </c>
      <c r="K25" s="32">
        <f>DIVIDE(Components!K25,$B$49)</f>
        <v>0</v>
      </c>
      <c r="L25" s="8">
        <f t="shared" si="1"/>
        <v>0.02</v>
      </c>
      <c r="M25" s="37">
        <f t="shared" si="2"/>
        <v>0.025</v>
      </c>
      <c r="N25" s="8">
        <f t="shared" si="3"/>
        <v>0.0045</v>
      </c>
      <c r="O25" s="8">
        <v>0.0</v>
      </c>
      <c r="P25" s="16">
        <f>(B25*'Ingot Prices Math'!F25)+(C25*'Ingot Prices Math'!H25)+(D25*'Ingot Prices Math'!J25)+(E25*'Ingot Prices Math'!L25)+(F25*'Ingot Prices Math'!N25)+(G25*'Ingot Prices Math'!P25)+(H25*'Ingot Prices Math'!R25)+(I25*'Ingot Prices Math'!T25)+(J25*'Ingot Prices Math'!V25)+(K25*'Ingot Prices Math'!X25)</f>
        <v>0.7882377437</v>
      </c>
      <c r="Q25" s="16">
        <f>((B25*'Ingot Prices Math'!G25)+(C25*'Ingot Prices Math'!I25)+(D25*'Ingot Prices Math'!K25)+(E25*'Ingot Prices Math'!M25)+(F25*'Ingot Prices Math'!O25)+(G25*'Ingot Prices Math'!Q25)+(H25*'Ingot Prices Math'!S25)+(I25*'Ingot Prices Math'!U25)+(J25*'Ingot Prices Math'!W25)+(K25*'Ingot Prices Math'!Y25))</f>
        <v>0.9458852925</v>
      </c>
      <c r="R25" s="46">
        <f t="shared" si="5"/>
        <v>0.980961872</v>
      </c>
      <c r="S25" s="16">
        <f t="shared" si="6"/>
        <v>1.177154246</v>
      </c>
      <c r="T25" s="18">
        <f t="shared" si="7"/>
        <v>0.03708333333</v>
      </c>
      <c r="U25" s="20">
        <f t="shared" si="8"/>
        <v>2120.839567</v>
      </c>
      <c r="V25" s="14">
        <f t="shared" si="9"/>
        <v>30655.0585</v>
      </c>
      <c r="W25" s="38">
        <v>3.0</v>
      </c>
      <c r="X25" s="38">
        <v>5.0</v>
      </c>
      <c r="Y25" s="1">
        <v>1.0</v>
      </c>
    </row>
    <row r="26">
      <c r="A26" s="1" t="s">
        <v>99</v>
      </c>
      <c r="B26" s="32">
        <f>DIVIDE(Components!B26,$B$49)</f>
        <v>0</v>
      </c>
      <c r="C26" s="32">
        <f>DIVIDE(Components!C26,$B$49)</f>
        <v>0</v>
      </c>
      <c r="D26" s="32">
        <f>DIVIDE(Components!D26,$B$49)</f>
        <v>0</v>
      </c>
      <c r="E26" s="32">
        <f>DIVIDE(Components!E26,$B$49)</f>
        <v>10</v>
      </c>
      <c r="F26" s="32">
        <f>DIVIDE(Components!F26,$B$49)</f>
        <v>0</v>
      </c>
      <c r="G26" s="32">
        <f>DIVIDE(Components!G26,$B$49)</f>
        <v>0</v>
      </c>
      <c r="H26" s="32">
        <f>DIVIDE(Components!H26,$B$49)</f>
        <v>0</v>
      </c>
      <c r="I26" s="32">
        <f>DIVIDE(Components!I26,$B$49)</f>
        <v>0</v>
      </c>
      <c r="J26" s="32">
        <f>DIVIDE(Components!J26,$B$49)</f>
        <v>0</v>
      </c>
      <c r="K26" s="32">
        <f>DIVIDE(Components!K26,$B$49)</f>
        <v>0</v>
      </c>
      <c r="L26" s="8">
        <f t="shared" si="1"/>
        <v>0.02</v>
      </c>
      <c r="M26" s="37">
        <f t="shared" si="2"/>
        <v>0.19</v>
      </c>
      <c r="N26" s="8">
        <f t="shared" si="3"/>
        <v>0.021</v>
      </c>
      <c r="O26" s="8">
        <v>0.0</v>
      </c>
      <c r="P26" s="16">
        <f>(B26*'Ingot Prices Math'!F26)+(C26*'Ingot Prices Math'!H26)+(D26*'Ingot Prices Math'!J26)+(E26*'Ingot Prices Math'!L26)+(F26*'Ingot Prices Math'!N26)+(G26*'Ingot Prices Math'!P26)+(H26*'Ingot Prices Math'!R26)+(I26*'Ingot Prices Math'!T26)+(J26*'Ingot Prices Math'!V26)+(K26*'Ingot Prices Math'!X26)</f>
        <v>6.737074733</v>
      </c>
      <c r="Q26" s="16">
        <f>((B26*'Ingot Prices Math'!G26)+(C26*'Ingot Prices Math'!I26)+(D26*'Ingot Prices Math'!K26)+(E26*'Ingot Prices Math'!M26)+(F26*'Ingot Prices Math'!O26)+(G26*'Ingot Prices Math'!Q26)+(H26*'Ingot Prices Math'!S26)+(I26*'Ingot Prices Math'!U26)+(J26*'Ingot Prices Math'!W26)+(K26*'Ingot Prices Math'!Y26))</f>
        <v>8.084489679</v>
      </c>
      <c r="R26" s="46">
        <f t="shared" si="5"/>
        <v>8.495451238</v>
      </c>
      <c r="S26" s="16">
        <f t="shared" si="6"/>
        <v>10.19454149</v>
      </c>
      <c r="T26" s="18">
        <f t="shared" si="7"/>
        <v>0.05083333333</v>
      </c>
      <c r="U26" s="20">
        <f t="shared" si="8"/>
        <v>2416.732313</v>
      </c>
      <c r="V26" s="14">
        <f t="shared" si="9"/>
        <v>34931.9541</v>
      </c>
      <c r="W26" s="38">
        <v>25.0</v>
      </c>
      <c r="X26" s="38">
        <v>38.0</v>
      </c>
      <c r="Y26" s="1">
        <v>1.0</v>
      </c>
    </row>
    <row r="27">
      <c r="A27" s="1" t="s">
        <v>100</v>
      </c>
      <c r="B27" s="32">
        <f>DIVIDE(Components!B27,$B$49)</f>
        <v>0</v>
      </c>
      <c r="C27" s="32">
        <f>DIVIDE(Components!C27,$B$49)</f>
        <v>0</v>
      </c>
      <c r="D27" s="32">
        <f>DIVIDE(Components!D27,$B$49)</f>
        <v>0</v>
      </c>
      <c r="E27" s="32">
        <f>DIVIDE(Components!E27,$B$49)</f>
        <v>20</v>
      </c>
      <c r="F27" s="32">
        <f>DIVIDE(Components!F27,$B$49)</f>
        <v>0</v>
      </c>
      <c r="G27" s="32">
        <f>DIVIDE(Components!G27,$B$49)</f>
        <v>23.33</v>
      </c>
      <c r="H27" s="32">
        <f>DIVIDE(Components!H27,$B$49)</f>
        <v>0</v>
      </c>
      <c r="I27" s="32">
        <f>DIVIDE(Components!I27,$B$49)</f>
        <v>0</v>
      </c>
      <c r="J27" s="32">
        <f>DIVIDE(Components!J27,$B$49)</f>
        <v>6.67</v>
      </c>
      <c r="K27" s="32">
        <f>DIVIDE(Components!K27,$B$49)</f>
        <v>0</v>
      </c>
      <c r="L27" s="8">
        <f t="shared" si="1"/>
        <v>0.02</v>
      </c>
      <c r="M27" s="37">
        <f t="shared" si="2"/>
        <v>0.8</v>
      </c>
      <c r="N27" s="8">
        <f t="shared" si="3"/>
        <v>0.082</v>
      </c>
      <c r="O27" s="8">
        <f>$A$52</f>
        <v>0.2</v>
      </c>
      <c r="P27" s="16">
        <f>(B27*'Ingot Prices Math'!F27)+(C27*'Ingot Prices Math'!H27)+(D27*'Ingot Prices Math'!J27)+(E27*'Ingot Prices Math'!L27)+(F27*'Ingot Prices Math'!N27)+(G27*'Ingot Prices Math'!P27)+(H27*'Ingot Prices Math'!R27)+(I27*'Ingot Prices Math'!T27)+(J27*'Ingot Prices Math'!V27)+(K27*'Ingot Prices Math'!X27)</f>
        <v>77.45162995</v>
      </c>
      <c r="Q27" s="16">
        <f>((B27*'Ingot Prices Math'!G27)+(C27*'Ingot Prices Math'!I27)+(D27*'Ingot Prices Math'!K27)+(E27*'Ingot Prices Math'!M27)+(F27*'Ingot Prices Math'!O27)+(G27*'Ingot Prices Math'!Q27)+(H27*'Ingot Prices Math'!S27)+(I27*'Ingot Prices Math'!U27)+(J27*'Ingot Prices Math'!W27)+(K27*'Ingot Prices Math'!Y27))</f>
        <v>92.94195594</v>
      </c>
      <c r="R27" s="46">
        <f t="shared" si="5"/>
        <v>120.979446</v>
      </c>
      <c r="S27" s="16">
        <f t="shared" si="6"/>
        <v>145.1753352</v>
      </c>
      <c r="T27" s="18">
        <f t="shared" si="7"/>
        <v>0.3016666667</v>
      </c>
      <c r="U27" s="20">
        <f t="shared" si="8"/>
        <v>8173.67382</v>
      </c>
      <c r="V27" s="14">
        <f t="shared" si="9"/>
        <v>118143.9902</v>
      </c>
      <c r="W27" s="38">
        <v>150.0</v>
      </c>
      <c r="X27" s="38">
        <v>160.0</v>
      </c>
      <c r="Y27" s="1">
        <v>1.0</v>
      </c>
    </row>
    <row r="28">
      <c r="A28" s="1" t="s">
        <v>101</v>
      </c>
      <c r="B28" s="32">
        <f>DIVIDE(Components!B28,$B$49)</f>
        <v>1</v>
      </c>
      <c r="C28" s="32">
        <f>DIVIDE(Components!C28,$B$49)</f>
        <v>0</v>
      </c>
      <c r="D28" s="32">
        <f>DIVIDE(Components!D28,$B$49)</f>
        <v>0</v>
      </c>
      <c r="E28" s="32">
        <f>DIVIDE(Components!E28,$B$49)</f>
        <v>4</v>
      </c>
      <c r="F28" s="32">
        <f>DIVIDE(Components!F28,$B$49)</f>
        <v>0</v>
      </c>
      <c r="G28" s="32">
        <f>DIVIDE(Components!G28,$B$49)</f>
        <v>1.67</v>
      </c>
      <c r="H28" s="32">
        <f>DIVIDE(Components!H28,$B$49)</f>
        <v>0</v>
      </c>
      <c r="I28" s="32">
        <f>DIVIDE(Components!I28,$B$49)</f>
        <v>0</v>
      </c>
      <c r="J28" s="32">
        <f>DIVIDE(Components!J28,$B$49)</f>
        <v>0</v>
      </c>
      <c r="K28" s="32">
        <f>DIVIDE(Components!K28,$B$49)</f>
        <v>0</v>
      </c>
      <c r="L28" s="8">
        <f t="shared" si="1"/>
        <v>0.04</v>
      </c>
      <c r="M28" s="37">
        <f t="shared" si="2"/>
        <v>0.075</v>
      </c>
      <c r="N28" s="8">
        <f t="shared" si="3"/>
        <v>0.0115</v>
      </c>
      <c r="O28" s="8">
        <v>0.0</v>
      </c>
      <c r="P28" s="16">
        <f>(B28*'Ingot Prices Math'!F28)+(C28*'Ingot Prices Math'!H28)+(D28*'Ingot Prices Math'!J28)+(E28*'Ingot Prices Math'!L28)+(F28*'Ingot Prices Math'!N28)+(G28*'Ingot Prices Math'!P28)+(H28*'Ingot Prices Math'!R28)+(I28*'Ingot Prices Math'!T28)+(J28*'Ingot Prices Math'!V28)+(K28*'Ingot Prices Math'!X28)</f>
        <v>5.678063767</v>
      </c>
      <c r="Q28" s="16">
        <f>((B28*'Ingot Prices Math'!G28)+(C28*'Ingot Prices Math'!I28)+(D28*'Ingot Prices Math'!K28)+(E28*'Ingot Prices Math'!M28)+(F28*'Ingot Prices Math'!O28)+(G28*'Ingot Prices Math'!Q28)+(H28*'Ingot Prices Math'!S28)+(I28*'Ingot Prices Math'!U28)+(J28*'Ingot Prices Math'!W28)+(K28*'Ingot Prices Math'!Y28))</f>
        <v>6.81367652</v>
      </c>
      <c r="R28" s="46">
        <f t="shared" si="5"/>
        <v>7.106096804</v>
      </c>
      <c r="S28" s="16">
        <f t="shared" si="6"/>
        <v>8.527316165</v>
      </c>
      <c r="T28" s="18">
        <f t="shared" si="7"/>
        <v>0.04291666667</v>
      </c>
      <c r="U28" s="20">
        <f t="shared" si="8"/>
        <v>5121.127097</v>
      </c>
      <c r="V28" s="14">
        <f t="shared" si="9"/>
        <v>74021.84171</v>
      </c>
      <c r="W28" s="38">
        <v>6.0</v>
      </c>
      <c r="X28" s="38">
        <v>15.0</v>
      </c>
      <c r="Y28" s="1">
        <v>2.0</v>
      </c>
    </row>
    <row r="29">
      <c r="A29" s="1" t="s">
        <v>102</v>
      </c>
      <c r="B29" s="32">
        <f>DIVIDE(Components!B29,$B$49)</f>
        <v>0</v>
      </c>
      <c r="C29" s="32">
        <f>DIVIDE(Components!C29,$B$49)</f>
        <v>0</v>
      </c>
      <c r="D29" s="32">
        <f>DIVIDE(Components!D29,$B$49)</f>
        <v>0</v>
      </c>
      <c r="E29" s="32">
        <f>DIVIDE(Components!E29,$B$49)</f>
        <v>6.67</v>
      </c>
      <c r="F29" s="32">
        <f>DIVIDE(Components!F29,$B$49)</f>
        <v>0</v>
      </c>
      <c r="G29" s="32">
        <f>DIVIDE(Components!G29,$B$49)</f>
        <v>1.67</v>
      </c>
      <c r="H29" s="32">
        <f>DIVIDE(Components!H29,$B$49)</f>
        <v>0</v>
      </c>
      <c r="I29" s="32">
        <f>DIVIDE(Components!I29,$B$49)</f>
        <v>0</v>
      </c>
      <c r="J29" s="32">
        <f>DIVIDE(Components!J29,$B$49)</f>
        <v>0</v>
      </c>
      <c r="K29" s="32">
        <f>DIVIDE(Components!K29,$B$49)</f>
        <v>0</v>
      </c>
      <c r="L29" s="8">
        <f t="shared" si="1"/>
        <v>0.02</v>
      </c>
      <c r="M29" s="37">
        <f t="shared" si="2"/>
        <v>0.04</v>
      </c>
      <c r="N29" s="8">
        <f t="shared" si="3"/>
        <v>0.006</v>
      </c>
      <c r="O29" s="8">
        <v>0.0</v>
      </c>
      <c r="P29" s="16">
        <f>(B29*'Ingot Prices Math'!F29)+(C29*'Ingot Prices Math'!H29)+(D29*'Ingot Prices Math'!J29)+(E29*'Ingot Prices Math'!L29)+(F29*'Ingot Prices Math'!N29)+(G29*'Ingot Prices Math'!P29)+(H29*'Ingot Prices Math'!R29)+(I29*'Ingot Prices Math'!T29)+(J29*'Ingot Prices Math'!V29)+(K29*'Ingot Prices Math'!X29)</f>
        <v>5.913048735</v>
      </c>
      <c r="Q29" s="16">
        <f>((B29*'Ingot Prices Math'!G29)+(C29*'Ingot Prices Math'!I29)+(D29*'Ingot Prices Math'!K29)+(E29*'Ingot Prices Math'!M29)+(F29*'Ingot Prices Math'!O29)+(G29*'Ingot Prices Math'!Q29)+(H29*'Ingot Prices Math'!S29)+(I29*'Ingot Prices Math'!U29)+(J29*'Ingot Prices Math'!W29)+(K29*'Ingot Prices Math'!Y29))</f>
        <v>7.095658482</v>
      </c>
      <c r="R29" s="46">
        <f t="shared" si="5"/>
        <v>7.367658724</v>
      </c>
      <c r="S29" s="16">
        <f t="shared" si="6"/>
        <v>8.841190469</v>
      </c>
      <c r="T29" s="18">
        <f t="shared" si="7"/>
        <v>0.03833333333</v>
      </c>
      <c r="U29" s="20">
        <f t="shared" si="8"/>
        <v>9955.548851</v>
      </c>
      <c r="V29" s="14">
        <f t="shared" si="9"/>
        <v>143899.5845</v>
      </c>
      <c r="W29" s="38">
        <v>24.0</v>
      </c>
      <c r="X29" s="38">
        <v>8.0</v>
      </c>
      <c r="Y29" s="1">
        <v>1.0</v>
      </c>
    </row>
    <row r="30">
      <c r="A30" s="1" t="s">
        <v>103</v>
      </c>
      <c r="B30" s="32">
        <f>DIVIDE(Components!B30,$B$49)</f>
        <v>0</v>
      </c>
      <c r="C30" s="32">
        <f>DIVIDE(Components!C30,$B$49)</f>
        <v>0</v>
      </c>
      <c r="D30" s="32">
        <f>DIVIDE(Components!D30,$B$49)</f>
        <v>0</v>
      </c>
      <c r="E30" s="32">
        <f>DIVIDE(Components!E30,$B$49)</f>
        <v>26.67</v>
      </c>
      <c r="F30" s="32">
        <f>DIVIDE(Components!F30,$B$49)</f>
        <v>0</v>
      </c>
      <c r="G30" s="32">
        <f>DIVIDE(Components!G30,$B$49)</f>
        <v>10</v>
      </c>
      <c r="H30" s="32">
        <f>DIVIDE(Components!H30,$B$49)</f>
        <v>0</v>
      </c>
      <c r="I30" s="32">
        <f>DIVIDE(Components!I30,$B$49)</f>
        <v>0</v>
      </c>
      <c r="J30" s="32">
        <f>DIVIDE(Components!J30,$B$49)</f>
        <v>3.33</v>
      </c>
      <c r="K30" s="32">
        <f>DIVIDE(Components!K30,$B$49)</f>
        <v>0</v>
      </c>
      <c r="L30" s="8">
        <f t="shared" si="1"/>
        <v>0.2</v>
      </c>
      <c r="M30" s="37">
        <f t="shared" si="2"/>
        <v>0.6</v>
      </c>
      <c r="N30" s="8">
        <f t="shared" si="3"/>
        <v>0.08</v>
      </c>
      <c r="O30" s="8">
        <f>$A$52</f>
        <v>0.2</v>
      </c>
      <c r="P30" s="16">
        <f>(B30*'Ingot Prices Math'!F30)+(C30*'Ingot Prices Math'!H30)+(D30*'Ingot Prices Math'!J30)+(E30*'Ingot Prices Math'!L30)+(F30*'Ingot Prices Math'!N30)+(G30*'Ingot Prices Math'!P30)+(H30*'Ingot Prices Math'!R30)+(I30*'Ingot Prices Math'!T30)+(J30*'Ingot Prices Math'!V30)+(K30*'Ingot Prices Math'!X30)</f>
        <v>48.5082539</v>
      </c>
      <c r="Q30" s="16">
        <f>((B30*'Ingot Prices Math'!G30)+(C30*'Ingot Prices Math'!I30)+(D30*'Ingot Prices Math'!K30)+(E30*'Ingot Prices Math'!M30)+(F30*'Ingot Prices Math'!O30)+(G30*'Ingot Prices Math'!Q30)+(H30*'Ingot Prices Math'!S30)+(I30*'Ingot Prices Math'!U30)+(J30*'Ingot Prices Math'!W30)+(K30*'Ingot Prices Math'!Y30))</f>
        <v>58.20990468</v>
      </c>
      <c r="R30" s="46">
        <f t="shared" si="5"/>
        <v>75.67287608</v>
      </c>
      <c r="S30" s="16">
        <f t="shared" si="6"/>
        <v>90.8074513</v>
      </c>
      <c r="T30" s="18">
        <f t="shared" si="7"/>
        <v>0.3</v>
      </c>
      <c r="U30" s="20">
        <f t="shared" si="8"/>
        <v>6816.864921</v>
      </c>
      <c r="V30" s="14">
        <f t="shared" si="9"/>
        <v>98532.39074</v>
      </c>
      <c r="W30" s="38">
        <v>30.0</v>
      </c>
      <c r="X30" s="38">
        <v>120.0</v>
      </c>
      <c r="Y30" s="1">
        <v>10.0</v>
      </c>
    </row>
    <row r="31">
      <c r="A31" s="1" t="s">
        <v>104</v>
      </c>
      <c r="B31" s="32">
        <f>DIVIDE(Components!B31,$B$49)</f>
        <v>0</v>
      </c>
      <c r="C31" s="32">
        <f>DIVIDE(Components!C31,$B$49)</f>
        <v>0</v>
      </c>
      <c r="D31" s="32">
        <f>DIVIDE(Components!D31,$B$49)</f>
        <v>0</v>
      </c>
      <c r="E31" s="32">
        <f>DIVIDE(Components!E31,$B$49)</f>
        <v>3.33</v>
      </c>
      <c r="F31" s="32">
        <f>DIVIDE(Components!F31,$B$49)</f>
        <v>0</v>
      </c>
      <c r="G31" s="32">
        <f>DIVIDE(Components!G31,$B$49)</f>
        <v>0.67</v>
      </c>
      <c r="H31" s="32">
        <f>DIVIDE(Components!H31,$B$49)</f>
        <v>0</v>
      </c>
      <c r="I31" s="32">
        <f>DIVIDE(Components!I31,$B$49)</f>
        <v>0.33</v>
      </c>
      <c r="J31" s="32">
        <f>DIVIDE(Components!J31,$B$49)</f>
        <v>0</v>
      </c>
      <c r="K31" s="32">
        <f>DIVIDE(Components!K31,$B$49)</f>
        <v>0</v>
      </c>
      <c r="L31" s="8">
        <f t="shared" si="1"/>
        <v>0.08</v>
      </c>
      <c r="M31" s="37">
        <f t="shared" si="2"/>
        <v>0.225</v>
      </c>
      <c r="N31" s="8">
        <f t="shared" si="3"/>
        <v>0.0305</v>
      </c>
      <c r="O31" s="8">
        <v>0.0</v>
      </c>
      <c r="P31" s="16">
        <f>(B31*'Ingot Prices Math'!F31)+(C31*'Ingot Prices Math'!H31)+(D31*'Ingot Prices Math'!J31)+(E31*'Ingot Prices Math'!L31)+(F31*'Ingot Prices Math'!N31)+(G31*'Ingot Prices Math'!P31)+(H31*'Ingot Prices Math'!R31)+(I31*'Ingot Prices Math'!T31)+(J31*'Ingot Prices Math'!V31)+(K31*'Ingot Prices Math'!X31)</f>
        <v>2.948471481</v>
      </c>
      <c r="Q31" s="16">
        <f>((B31*'Ingot Prices Math'!G31)+(C31*'Ingot Prices Math'!I31)+(D31*'Ingot Prices Math'!K31)+(E31*'Ingot Prices Math'!M31)+(F31*'Ingot Prices Math'!O31)+(G31*'Ingot Prices Math'!Q31)+(H31*'Ingot Prices Math'!S31)+(I31*'Ingot Prices Math'!U31)+(J31*'Ingot Prices Math'!W31)+(K31*'Ingot Prices Math'!Y31))</f>
        <v>3.538165777</v>
      </c>
      <c r="R31" s="46">
        <f t="shared" si="5"/>
        <v>3.746033016</v>
      </c>
      <c r="S31" s="16">
        <f t="shared" si="6"/>
        <v>4.49523962</v>
      </c>
      <c r="T31" s="18">
        <f t="shared" si="7"/>
        <v>0.05875</v>
      </c>
      <c r="U31" s="20">
        <f t="shared" si="8"/>
        <v>899.8803757</v>
      </c>
      <c r="V31" s="14">
        <f t="shared" si="9"/>
        <v>13007.05908</v>
      </c>
      <c r="W31" s="38">
        <v>25.0</v>
      </c>
      <c r="X31" s="38">
        <v>45.0</v>
      </c>
      <c r="Y31" s="1">
        <v>4.0</v>
      </c>
    </row>
    <row r="32">
      <c r="A32" s="1" t="s">
        <v>105</v>
      </c>
      <c r="B32" s="32">
        <f>DIVIDE(Components!B32,$B$49)</f>
        <v>1.67</v>
      </c>
      <c r="C32" s="32">
        <f>DIVIDE(Components!C32,$B$49)</f>
        <v>0</v>
      </c>
      <c r="D32" s="32">
        <f>DIVIDE(Components!D32,$B$49)</f>
        <v>0</v>
      </c>
      <c r="E32" s="32">
        <f>DIVIDE(Components!E32,$B$49)</f>
        <v>1</v>
      </c>
      <c r="F32" s="32">
        <f>DIVIDE(Components!F32,$B$49)</f>
        <v>0</v>
      </c>
      <c r="G32" s="32">
        <f>DIVIDE(Components!G32,$B$49)</f>
        <v>0.33</v>
      </c>
      <c r="H32" s="32">
        <f>DIVIDE(Components!H32,$B$49)</f>
        <v>0</v>
      </c>
      <c r="I32" s="32">
        <f>DIVIDE(Components!I32,$B$49)</f>
        <v>0</v>
      </c>
      <c r="J32" s="32">
        <f>DIVIDE(Components!J32,$B$49)</f>
        <v>0</v>
      </c>
      <c r="K32" s="32">
        <f>DIVIDE(Components!K32,$B$49)</f>
        <v>0</v>
      </c>
      <c r="L32" s="8">
        <f t="shared" si="1"/>
        <v>0.24</v>
      </c>
      <c r="M32" s="37">
        <f t="shared" si="2"/>
        <v>0.07</v>
      </c>
      <c r="N32" s="8">
        <f t="shared" si="3"/>
        <v>0.031</v>
      </c>
      <c r="O32" s="8">
        <v>0.0</v>
      </c>
      <c r="P32" s="16">
        <f>(B32*'Ingot Prices Math'!F32)+(C32*'Ingot Prices Math'!H32)+(D32*'Ingot Prices Math'!J32)+(E32*'Ingot Prices Math'!L32)+(F32*'Ingot Prices Math'!N32)+(G32*'Ingot Prices Math'!P32)+(H32*'Ingot Prices Math'!R32)+(I32*'Ingot Prices Math'!T32)+(J32*'Ingot Prices Math'!V32)+(K32*'Ingot Prices Math'!X32)</f>
        <v>3.565760999</v>
      </c>
      <c r="Q32" s="16">
        <f>((B32*'Ingot Prices Math'!G32)+(C32*'Ingot Prices Math'!I32)+(D32*'Ingot Prices Math'!K32)+(E32*'Ingot Prices Math'!M32)+(F32*'Ingot Prices Math'!O32)+(G32*'Ingot Prices Math'!Q32)+(H32*'Ingot Prices Math'!S32)+(I32*'Ingot Prices Math'!U32)+(J32*'Ingot Prices Math'!W32)+(K32*'Ingot Prices Math'!Y32))</f>
        <v>4.278913198</v>
      </c>
      <c r="R32" s="46">
        <f t="shared" si="5"/>
        <v>4.532082229</v>
      </c>
      <c r="S32" s="16">
        <f t="shared" si="6"/>
        <v>5.438498675</v>
      </c>
      <c r="T32" s="18">
        <f t="shared" si="7"/>
        <v>0.05916666667</v>
      </c>
      <c r="U32" s="20">
        <f t="shared" si="8"/>
        <v>3499.414921</v>
      </c>
      <c r="V32" s="14">
        <f t="shared" si="9"/>
        <v>50581.27488</v>
      </c>
      <c r="W32" s="38">
        <v>3.0</v>
      </c>
      <c r="X32" s="38">
        <v>14.0</v>
      </c>
      <c r="Y32" s="1">
        <v>12.0</v>
      </c>
    </row>
    <row r="33">
      <c r="A33" s="1" t="s">
        <v>106</v>
      </c>
      <c r="B33" s="32">
        <f>DIVIDE(Components!B33,$B$49)</f>
        <v>0.33</v>
      </c>
      <c r="C33" s="32">
        <f>DIVIDE(Components!C33,$B$49)</f>
        <v>0</v>
      </c>
      <c r="D33" s="32">
        <f>DIVIDE(Components!D33,$B$49)</f>
        <v>0</v>
      </c>
      <c r="E33" s="32">
        <f>DIVIDE(Components!E33,$B$49)</f>
        <v>1</v>
      </c>
      <c r="F33" s="32">
        <f>DIVIDE(Components!F33,$B$49)</f>
        <v>0</v>
      </c>
      <c r="G33" s="32">
        <f>DIVIDE(Components!G33,$B$49)</f>
        <v>0.33</v>
      </c>
      <c r="H33" s="32">
        <f>DIVIDE(Components!H33,$B$49)</f>
        <v>0</v>
      </c>
      <c r="I33" s="32">
        <f>DIVIDE(Components!I33,$B$49)</f>
        <v>0.67</v>
      </c>
      <c r="J33" s="32">
        <f>DIVIDE(Components!J33,$B$49)</f>
        <v>0.67</v>
      </c>
      <c r="K33" s="32">
        <f>DIVIDE(Components!K33,$B$49)</f>
        <v>0</v>
      </c>
      <c r="L33" s="8">
        <f t="shared" si="1"/>
        <v>0.72</v>
      </c>
      <c r="M33" s="37">
        <f t="shared" si="2"/>
        <v>0.1</v>
      </c>
      <c r="N33" s="8">
        <f t="shared" si="3"/>
        <v>0.082</v>
      </c>
      <c r="O33" s="8">
        <f t="shared" ref="O33:O35" si="11">$A$52</f>
        <v>0.2</v>
      </c>
      <c r="P33" s="16">
        <f>(B33*'Ingot Prices Math'!F33)+(C33*'Ingot Prices Math'!H33)+(D33*'Ingot Prices Math'!J33)+(E33*'Ingot Prices Math'!L33)+(F33*'Ingot Prices Math'!N33)+(G33*'Ingot Prices Math'!P33)+(H33*'Ingot Prices Math'!R33)+(I33*'Ingot Prices Math'!T33)+(J33*'Ingot Prices Math'!V33)+(K33*'Ingot Prices Math'!X33)</f>
        <v>6.180140221</v>
      </c>
      <c r="Q33" s="16">
        <f>((B33*'Ingot Prices Math'!G33)+(C33*'Ingot Prices Math'!I33)+(D33*'Ingot Prices Math'!K33)+(E33*'Ingot Prices Math'!M33)+(F33*'Ingot Prices Math'!O33)+(G33*'Ingot Prices Math'!Q33)+(H33*'Ingot Prices Math'!S33)+(I33*'Ingot Prices Math'!U33)+(J33*'Ingot Prices Math'!W33)+(K33*'Ingot Prices Math'!Y33))</f>
        <v>7.416168265</v>
      </c>
      <c r="R33" s="46">
        <f t="shared" si="5"/>
        <v>9.653379025</v>
      </c>
      <c r="S33" s="16">
        <f t="shared" si="6"/>
        <v>11.58405483</v>
      </c>
      <c r="T33" s="18">
        <f t="shared" si="7"/>
        <v>0.3016666667</v>
      </c>
      <c r="U33" s="20">
        <f t="shared" si="8"/>
        <v>5217.651363</v>
      </c>
      <c r="V33" s="14">
        <f t="shared" si="9"/>
        <v>75417.02363</v>
      </c>
      <c r="W33" s="38">
        <v>3.0</v>
      </c>
      <c r="X33" s="38">
        <v>20.0</v>
      </c>
      <c r="Y33" s="1">
        <v>36.0</v>
      </c>
    </row>
    <row r="34">
      <c r="A34" s="1" t="s">
        <v>107</v>
      </c>
      <c r="B34" s="32">
        <f>DIVIDE(Components!B34,$B$49)</f>
        <v>0</v>
      </c>
      <c r="C34" s="32">
        <f>DIVIDE(Components!C34,$B$49)</f>
        <v>0</v>
      </c>
      <c r="D34" s="32">
        <f>DIVIDE(Components!D34,$B$49)</f>
        <v>0</v>
      </c>
      <c r="E34" s="32">
        <f>DIVIDE(Components!E34,$B$49)</f>
        <v>6.67</v>
      </c>
      <c r="F34" s="32">
        <f>DIVIDE(Components!F34,$B$49)</f>
        <v>0</v>
      </c>
      <c r="G34" s="32">
        <f>DIVIDE(Components!G34,$B$49)</f>
        <v>1</v>
      </c>
      <c r="H34" s="32">
        <f>DIVIDE(Components!H34,$B$49)</f>
        <v>0</v>
      </c>
      <c r="I34" s="32">
        <f>DIVIDE(Components!I34,$B$49)</f>
        <v>1</v>
      </c>
      <c r="J34" s="32">
        <f>DIVIDE(Components!J34,$B$49)</f>
        <v>0.67</v>
      </c>
      <c r="K34" s="32">
        <f>DIVIDE(Components!K34,$B$49)</f>
        <v>0</v>
      </c>
      <c r="L34" s="8">
        <f t="shared" si="1"/>
        <v>0.72</v>
      </c>
      <c r="M34" s="37">
        <f t="shared" si="2"/>
        <v>0.125</v>
      </c>
      <c r="N34" s="8">
        <f t="shared" si="3"/>
        <v>0.0845</v>
      </c>
      <c r="O34" s="8">
        <f t="shared" si="11"/>
        <v>0.2</v>
      </c>
      <c r="P34" s="16">
        <f>(B34*'Ingot Prices Math'!F34)+(C34*'Ingot Prices Math'!H34)+(D34*'Ingot Prices Math'!J34)+(E34*'Ingot Prices Math'!L34)+(F34*'Ingot Prices Math'!N34)+(G34*'Ingot Prices Math'!P34)+(H34*'Ingot Prices Math'!R34)+(I34*'Ingot Prices Math'!T34)+(J34*'Ingot Prices Math'!V34)+(K34*'Ingot Prices Math'!X34)</f>
        <v>10.18902857</v>
      </c>
      <c r="Q34" s="16">
        <f>((B34*'Ingot Prices Math'!G34)+(C34*'Ingot Prices Math'!I34)+(D34*'Ingot Prices Math'!K34)+(E34*'Ingot Prices Math'!M34)+(F34*'Ingot Prices Math'!O34)+(G34*'Ingot Prices Math'!Q34)+(H34*'Ingot Prices Math'!S34)+(I34*'Ingot Prices Math'!U34)+(J34*'Ingot Prices Math'!W34)+(K34*'Ingot Prices Math'!Y34))</f>
        <v>12.22683429</v>
      </c>
      <c r="R34" s="46">
        <f t="shared" si="5"/>
        <v>15.9407352</v>
      </c>
      <c r="S34" s="16">
        <f t="shared" si="6"/>
        <v>19.12888224</v>
      </c>
      <c r="T34" s="18">
        <f t="shared" si="7"/>
        <v>0.30375</v>
      </c>
      <c r="U34" s="20">
        <f t="shared" si="8"/>
        <v>6892.773902</v>
      </c>
      <c r="V34" s="14">
        <f t="shared" si="9"/>
        <v>99629.59502</v>
      </c>
      <c r="W34" s="38">
        <v>22.0</v>
      </c>
      <c r="X34" s="38">
        <v>25.0</v>
      </c>
      <c r="Y34" s="1">
        <v>36.0</v>
      </c>
    </row>
    <row r="35">
      <c r="A35" s="1" t="s">
        <v>108</v>
      </c>
      <c r="B35" s="32">
        <f>DIVIDE(Components!B35,$B$49)</f>
        <v>0.07</v>
      </c>
      <c r="C35" s="32">
        <f>DIVIDE(Components!C35,$B$49)</f>
        <v>0</v>
      </c>
      <c r="D35" s="32">
        <f>DIVIDE(Components!D35,$B$49)</f>
        <v>0</v>
      </c>
      <c r="E35" s="32">
        <f>DIVIDE(Components!E35,$B$49)</f>
        <v>1.67</v>
      </c>
      <c r="F35" s="32">
        <f>DIVIDE(Components!F35,$B$49)</f>
        <v>0</v>
      </c>
      <c r="G35" s="32">
        <f>DIVIDE(Components!G35,$B$49)</f>
        <v>0.33</v>
      </c>
      <c r="H35" s="32">
        <f>DIVIDE(Components!H35,$B$49)</f>
        <v>0</v>
      </c>
      <c r="I35" s="32">
        <f>DIVIDE(Components!I35,$B$49)</f>
        <v>0</v>
      </c>
      <c r="J35" s="32">
        <f>DIVIDE(Components!J35,$B$49)</f>
        <v>0.67</v>
      </c>
      <c r="K35" s="32">
        <f>DIVIDE(Components!K35,$B$49)</f>
        <v>0</v>
      </c>
      <c r="L35" s="8">
        <f t="shared" si="1"/>
        <v>0.72</v>
      </c>
      <c r="M35" s="37">
        <f t="shared" si="2"/>
        <v>0.04</v>
      </c>
      <c r="N35" s="8">
        <f t="shared" si="3"/>
        <v>0.076</v>
      </c>
      <c r="O35" s="8">
        <f t="shared" si="11"/>
        <v>0.2</v>
      </c>
      <c r="P35" s="16">
        <f>(B35*'Ingot Prices Math'!F35)+(C35*'Ingot Prices Math'!H35)+(D35*'Ingot Prices Math'!J35)+(E35*'Ingot Prices Math'!L35)+(F35*'Ingot Prices Math'!N35)+(G35*'Ingot Prices Math'!P35)+(H35*'Ingot Prices Math'!R35)+(I35*'Ingot Prices Math'!T35)+(J35*'Ingot Prices Math'!V35)+(K35*'Ingot Prices Math'!X35)</f>
        <v>5.949709311</v>
      </c>
      <c r="Q35" s="16">
        <f>((B35*'Ingot Prices Math'!G35)+(C35*'Ingot Prices Math'!I35)+(D35*'Ingot Prices Math'!K35)+(E35*'Ingot Prices Math'!M35)+(F35*'Ingot Prices Math'!O35)+(G35*'Ingot Prices Math'!Q35)+(H35*'Ingot Prices Math'!S35)+(I35*'Ingot Prices Math'!U35)+(J35*'Ingot Prices Math'!W35)+(K35*'Ingot Prices Math'!Y35))</f>
        <v>7.139651173</v>
      </c>
      <c r="R35" s="46">
        <f t="shared" si="5"/>
        <v>9.257747687</v>
      </c>
      <c r="S35" s="16">
        <f t="shared" si="6"/>
        <v>11.10929722</v>
      </c>
      <c r="T35" s="18">
        <f t="shared" si="7"/>
        <v>0.2966666667</v>
      </c>
      <c r="U35" s="20">
        <f t="shared" si="8"/>
        <v>12509.53156</v>
      </c>
      <c r="V35" s="14">
        <f t="shared" si="9"/>
        <v>180815.3845</v>
      </c>
      <c r="W35" s="38">
        <v>5.0</v>
      </c>
      <c r="X35" s="38">
        <v>8.0</v>
      </c>
      <c r="Y35" s="1">
        <v>36.0</v>
      </c>
    </row>
    <row r="36">
      <c r="A36" s="1" t="s">
        <v>109</v>
      </c>
      <c r="B36" s="32">
        <f>DIVIDE(Components!B36,$B$49)</f>
        <v>0</v>
      </c>
      <c r="C36" s="32">
        <f>DIVIDE(Components!C36,$B$49)</f>
        <v>0</v>
      </c>
      <c r="D36" s="32">
        <f>DIVIDE(Components!D36,$B$49)</f>
        <v>0</v>
      </c>
      <c r="E36" s="32">
        <f>DIVIDE(Components!E36,$B$49)</f>
        <v>2.67</v>
      </c>
      <c r="F36" s="32">
        <f>DIVIDE(Components!F36,$B$49)</f>
        <v>0</v>
      </c>
      <c r="G36" s="32">
        <f>DIVIDE(Components!G36,$B$49)</f>
        <v>0</v>
      </c>
      <c r="H36" s="32">
        <f>DIVIDE(Components!H36,$B$49)</f>
        <v>0</v>
      </c>
      <c r="I36" s="32">
        <f>DIVIDE(Components!I36,$B$49)</f>
        <v>0.33</v>
      </c>
      <c r="J36" s="32">
        <f>DIVIDE(Components!J36,$B$49)</f>
        <v>0</v>
      </c>
      <c r="K36" s="32">
        <f>DIVIDE(Components!K36,$B$49)</f>
        <v>0</v>
      </c>
      <c r="L36" s="8">
        <f t="shared" si="1"/>
        <v>0.02</v>
      </c>
      <c r="M36" s="37">
        <f t="shared" si="2"/>
        <v>0.35</v>
      </c>
      <c r="N36" s="8">
        <f t="shared" si="3"/>
        <v>0.037</v>
      </c>
      <c r="O36" s="8">
        <v>0.0</v>
      </c>
      <c r="P36" s="16">
        <f>(B36*'Ingot Prices Math'!F36)+(C36*'Ingot Prices Math'!H36)+(D36*'Ingot Prices Math'!J36)+(E36*'Ingot Prices Math'!L36)+(F36*'Ingot Prices Math'!N36)+(G36*'Ingot Prices Math'!P36)+(H36*'Ingot Prices Math'!R36)+(I36*'Ingot Prices Math'!T36)+(J36*'Ingot Prices Math'!V36)+(K36*'Ingot Prices Math'!X36)</f>
        <v>1.934356689</v>
      </c>
      <c r="Q36" s="16">
        <f>((B36*'Ingot Prices Math'!G36)+(C36*'Ingot Prices Math'!I36)+(D36*'Ingot Prices Math'!K36)+(E36*'Ingot Prices Math'!M36)+(F36*'Ingot Prices Math'!O36)+(G36*'Ingot Prices Math'!Q36)+(H36*'Ingot Prices Math'!S36)+(I36*'Ingot Prices Math'!U36)+(J36*'Ingot Prices Math'!W36)+(K36*'Ingot Prices Math'!Y36))</f>
        <v>2.321228027</v>
      </c>
      <c r="R36" s="46">
        <f t="shared" si="5"/>
        <v>2.470173492</v>
      </c>
      <c r="S36" s="16">
        <f t="shared" si="6"/>
        <v>2.96420819</v>
      </c>
      <c r="T36" s="18">
        <f t="shared" si="7"/>
        <v>0.06416666667</v>
      </c>
      <c r="U36" s="20">
        <f t="shared" si="8"/>
        <v>381.4653635</v>
      </c>
      <c r="V36" s="14">
        <f t="shared" si="9"/>
        <v>5513.780116</v>
      </c>
      <c r="W36" s="38">
        <v>8.0</v>
      </c>
      <c r="X36" s="38">
        <v>70.0</v>
      </c>
      <c r="Y36" s="1">
        <v>1.0</v>
      </c>
    </row>
    <row r="37">
      <c r="A37" s="1" t="s">
        <v>110</v>
      </c>
      <c r="B37" s="32">
        <f>DIVIDE(Components!B37,$B$49)</f>
        <v>0</v>
      </c>
      <c r="C37" s="32">
        <f>DIVIDE(Components!C37,$B$49)</f>
        <v>0</v>
      </c>
      <c r="D37" s="32">
        <f>DIVIDE(Components!D37,$B$49)</f>
        <v>0</v>
      </c>
      <c r="E37" s="32">
        <f>DIVIDE(Components!E37,$B$49)</f>
        <v>1</v>
      </c>
      <c r="F37" s="32">
        <f>DIVIDE(Components!F37,$B$49)</f>
        <v>0</v>
      </c>
      <c r="G37" s="32">
        <f>DIVIDE(Components!G37,$B$49)</f>
        <v>2.67</v>
      </c>
      <c r="H37" s="32">
        <f>DIVIDE(Components!H37,$B$49)</f>
        <v>0</v>
      </c>
      <c r="I37" s="32">
        <f>DIVIDE(Components!I37,$B$49)</f>
        <v>0</v>
      </c>
      <c r="J37" s="32">
        <f>DIVIDE(Components!J37,$B$49)</f>
        <v>0</v>
      </c>
      <c r="K37" s="32">
        <f>DIVIDE(Components!K37,$B$49)</f>
        <v>0</v>
      </c>
      <c r="L37" s="8">
        <f t="shared" si="1"/>
        <v>0.24</v>
      </c>
      <c r="M37" s="37">
        <f t="shared" si="2"/>
        <v>0.07</v>
      </c>
      <c r="N37" s="8">
        <f t="shared" si="3"/>
        <v>0.031</v>
      </c>
      <c r="O37" s="8">
        <v>0.0</v>
      </c>
      <c r="P37" s="16">
        <f>(B37*'Ingot Prices Math'!F37)+(C37*'Ingot Prices Math'!H37)+(D37*'Ingot Prices Math'!J37)+(E37*'Ingot Prices Math'!L37)+(F37*'Ingot Prices Math'!N37)+(G37*'Ingot Prices Math'!P37)+(H37*'Ingot Prices Math'!R37)+(I37*'Ingot Prices Math'!T37)+(J37*'Ingot Prices Math'!V37)+(K37*'Ingot Prices Math'!X37)</f>
        <v>2.943079391</v>
      </c>
      <c r="Q37" s="16">
        <f>((B37*'Ingot Prices Math'!G37)+(C37*'Ingot Prices Math'!I37)+(D37*'Ingot Prices Math'!K37)+(E37*'Ingot Prices Math'!M37)+(F37*'Ingot Prices Math'!O37)+(G37*'Ingot Prices Math'!Q37)+(H37*'Ingot Prices Math'!S37)+(I37*'Ingot Prices Math'!U37)+(J37*'Ingot Prices Math'!W37)+(K37*'Ingot Prices Math'!Y37))</f>
        <v>3.531695269</v>
      </c>
      <c r="R37" s="46">
        <f t="shared" si="5"/>
        <v>3.740653906</v>
      </c>
      <c r="S37" s="16">
        <f t="shared" si="6"/>
        <v>4.488784687</v>
      </c>
      <c r="T37" s="18">
        <f t="shared" si="7"/>
        <v>0.05916666667</v>
      </c>
      <c r="U37" s="20">
        <f t="shared" si="8"/>
        <v>2888.319194</v>
      </c>
      <c r="V37" s="14">
        <f t="shared" si="9"/>
        <v>41748.36948</v>
      </c>
      <c r="W37" s="38">
        <v>3.0</v>
      </c>
      <c r="X37" s="38">
        <v>14.0</v>
      </c>
      <c r="Y37" s="1">
        <v>12.0</v>
      </c>
    </row>
    <row r="38">
      <c r="A38" s="1" t="s">
        <v>111</v>
      </c>
      <c r="B38" s="32">
        <f>DIVIDE(Components!B38,$B$49)</f>
        <v>0</v>
      </c>
      <c r="C38" s="32">
        <f>DIVIDE(Components!C38,$B$49)</f>
        <v>0</v>
      </c>
      <c r="D38" s="32">
        <f>DIVIDE(Components!D38,$B$49)</f>
        <v>6.67</v>
      </c>
      <c r="E38" s="32">
        <f>DIVIDE(Components!E38,$B$49)</f>
        <v>5</v>
      </c>
      <c r="F38" s="32">
        <f>DIVIDE(Components!F38,$B$49)</f>
        <v>0</v>
      </c>
      <c r="G38" s="32">
        <f>DIVIDE(Components!G38,$B$49)</f>
        <v>0</v>
      </c>
      <c r="H38" s="32">
        <f>DIVIDE(Components!H38,$B$49)</f>
        <v>0</v>
      </c>
      <c r="I38" s="32">
        <f>DIVIDE(Components!I38,$B$49)</f>
        <v>0</v>
      </c>
      <c r="J38" s="32">
        <f>DIVIDE(Components!J38,$B$49)</f>
        <v>1.67</v>
      </c>
      <c r="K38" s="32">
        <f>DIVIDE(Components!K38,$B$49)</f>
        <v>0</v>
      </c>
      <c r="L38" s="8">
        <f t="shared" si="1"/>
        <v>0.02</v>
      </c>
      <c r="M38" s="37">
        <f t="shared" si="2"/>
        <v>0.04</v>
      </c>
      <c r="N38" s="8">
        <f t="shared" si="3"/>
        <v>0.006</v>
      </c>
      <c r="O38" s="8">
        <f>$A$52</f>
        <v>0.2</v>
      </c>
      <c r="P38" s="16">
        <f>(B38*'Ingot Prices Math'!F38)+(C38*'Ingot Prices Math'!H38)+(D38*'Ingot Prices Math'!J38)+(E38*'Ingot Prices Math'!L38)+(F38*'Ingot Prices Math'!N38)+(G38*'Ingot Prices Math'!P38)+(H38*'Ingot Prices Math'!R38)+(I38*'Ingot Prices Math'!T38)+(J38*'Ingot Prices Math'!V38)+(K38*'Ingot Prices Math'!X38)</f>
        <v>14.60458483</v>
      </c>
      <c r="Q38" s="16">
        <f>((B38*'Ingot Prices Math'!G38)+(C38*'Ingot Prices Math'!I38)+(D38*'Ingot Prices Math'!K38)+(E38*'Ingot Prices Math'!M38)+(F38*'Ingot Prices Math'!O38)+(G38*'Ingot Prices Math'!Q38)+(H38*'Ingot Prices Math'!S38)+(I38*'Ingot Prices Math'!U38)+(J38*'Ingot Prices Math'!W38)+(K38*'Ingot Prices Math'!Y38))</f>
        <v>17.52550179</v>
      </c>
      <c r="R38" s="46">
        <f t="shared" si="5"/>
        <v>21.70241305</v>
      </c>
      <c r="S38" s="16">
        <f t="shared" si="6"/>
        <v>26.04289566</v>
      </c>
      <c r="T38" s="18">
        <f t="shared" si="7"/>
        <v>0.2383333333</v>
      </c>
      <c r="U38" s="20">
        <f t="shared" si="8"/>
        <v>29325.38563</v>
      </c>
      <c r="V38" s="14">
        <f t="shared" si="9"/>
        <v>423875.2549</v>
      </c>
      <c r="W38" s="38">
        <v>25.0</v>
      </c>
      <c r="X38" s="38">
        <v>8.0</v>
      </c>
      <c r="Y38" s="1">
        <v>1.0</v>
      </c>
    </row>
    <row r="39">
      <c r="A39" s="1" t="s">
        <v>112</v>
      </c>
      <c r="B39" s="32">
        <f>DIVIDE(Components!B39,$B$49)</f>
        <v>0</v>
      </c>
      <c r="C39" s="32">
        <f>DIVIDE(Components!C39,$B$49)</f>
        <v>0</v>
      </c>
      <c r="D39" s="32">
        <f>DIVIDE(Components!D39,$B$49)</f>
        <v>0</v>
      </c>
      <c r="E39" s="32">
        <f>DIVIDE(Components!E39,$B$49)</f>
        <v>1.67</v>
      </c>
      <c r="F39" s="32">
        <f>DIVIDE(Components!F39,$B$49)</f>
        <v>0</v>
      </c>
      <c r="G39" s="32">
        <f>DIVIDE(Components!G39,$B$49)</f>
        <v>0</v>
      </c>
      <c r="H39" s="32">
        <f>DIVIDE(Components!H39,$B$49)</f>
        <v>0</v>
      </c>
      <c r="I39" s="32">
        <f>DIVIDE(Components!I39,$B$49)</f>
        <v>0</v>
      </c>
      <c r="J39" s="32">
        <f>DIVIDE(Components!J39,$B$49)</f>
        <v>0</v>
      </c>
      <c r="K39" s="32">
        <f>DIVIDE(Components!K39,$B$49)</f>
        <v>0</v>
      </c>
      <c r="L39" s="8">
        <f t="shared" si="1"/>
        <v>0.02</v>
      </c>
      <c r="M39" s="37">
        <f t="shared" si="2"/>
        <v>0.01</v>
      </c>
      <c r="N39" s="8">
        <f t="shared" si="3"/>
        <v>0.003</v>
      </c>
      <c r="O39" s="8">
        <v>0.0</v>
      </c>
      <c r="P39" s="16">
        <f>(B39*'Ingot Prices Math'!F39)+(C39*'Ingot Prices Math'!H39)+(D39*'Ingot Prices Math'!J39)+(E39*'Ingot Prices Math'!L39)+(F39*'Ingot Prices Math'!N39)+(G39*'Ingot Prices Math'!P39)+(H39*'Ingot Prices Math'!R39)+(I39*'Ingot Prices Math'!T39)+(J39*'Ingot Prices Math'!V39)+(K39*'Ingot Prices Math'!X39)</f>
        <v>1.12509148</v>
      </c>
      <c r="Q39" s="16">
        <f>((B39*'Ingot Prices Math'!G39)+(C39*'Ingot Prices Math'!I39)+(D39*'Ingot Prices Math'!K39)+(E39*'Ingot Prices Math'!M39)+(F39*'Ingot Prices Math'!O39)+(G39*'Ingot Prices Math'!Q39)+(H39*'Ingot Prices Math'!S39)+(I39*'Ingot Prices Math'!U39)+(J39*'Ingot Prices Math'!W39)+(K39*'Ingot Prices Math'!Y39))</f>
        <v>1.350109776</v>
      </c>
      <c r="R39" s="46">
        <f t="shared" si="5"/>
        <v>1.39848871</v>
      </c>
      <c r="S39" s="16">
        <f t="shared" si="6"/>
        <v>1.678186452</v>
      </c>
      <c r="T39" s="18">
        <f t="shared" si="7"/>
        <v>0.03583333333</v>
      </c>
      <c r="U39" s="20">
        <f t="shared" si="8"/>
        <v>7558.831478</v>
      </c>
      <c r="V39" s="14">
        <f t="shared" si="9"/>
        <v>109256.9305</v>
      </c>
      <c r="W39" s="38">
        <v>4.0</v>
      </c>
      <c r="X39" s="38">
        <v>2.0</v>
      </c>
      <c r="Y39" s="1">
        <v>1.0</v>
      </c>
    </row>
    <row r="40">
      <c r="A40" s="1" t="s">
        <v>113</v>
      </c>
      <c r="B40" s="32">
        <f>DIVIDE(Components!B40,$B$49)</f>
        <v>0</v>
      </c>
      <c r="C40" s="32">
        <f>DIVIDE(Components!C40,$B$49)</f>
        <v>0</v>
      </c>
      <c r="D40" s="32">
        <f>DIVIDE(Components!D40,$B$49)</f>
        <v>0</v>
      </c>
      <c r="E40" s="32">
        <f>DIVIDE(Components!E40,$B$49)</f>
        <v>0</v>
      </c>
      <c r="F40" s="32">
        <f>DIVIDE(Components!F40,$B$49)</f>
        <v>0</v>
      </c>
      <c r="G40" s="32">
        <f>DIVIDE(Components!G40,$B$49)</f>
        <v>3.33</v>
      </c>
      <c r="H40" s="32">
        <f>DIVIDE(Components!H40,$B$49)</f>
        <v>0</v>
      </c>
      <c r="I40" s="32">
        <f>DIVIDE(Components!I40,$B$49)</f>
        <v>2.67</v>
      </c>
      <c r="J40" s="32">
        <f>DIVIDE(Components!J40,$B$49)</f>
        <v>0</v>
      </c>
      <c r="K40" s="32">
        <f>DIVIDE(Components!K40,$B$49)</f>
        <v>0</v>
      </c>
      <c r="L40" s="8">
        <f t="shared" si="1"/>
        <v>0.2</v>
      </c>
      <c r="M40" s="37">
        <f t="shared" si="2"/>
        <v>0.1</v>
      </c>
      <c r="N40" s="8">
        <f t="shared" si="3"/>
        <v>0.03</v>
      </c>
      <c r="O40" s="8">
        <v>0.0</v>
      </c>
      <c r="P40" s="16">
        <f>(B40*'Ingot Prices Math'!F40)+(C40*'Ingot Prices Math'!H40)+(D40*'Ingot Prices Math'!J40)+(E40*'Ingot Prices Math'!L40)+(F40*'Ingot Prices Math'!N40)+(G40*'Ingot Prices Math'!P40)+(H40*'Ingot Prices Math'!R40)+(I40*'Ingot Prices Math'!T40)+(J40*'Ingot Prices Math'!V40)+(K40*'Ingot Prices Math'!X40)</f>
        <v>3.92712557</v>
      </c>
      <c r="Q40" s="16">
        <f>((B40*'Ingot Prices Math'!G40)+(C40*'Ingot Prices Math'!I40)+(D40*'Ingot Prices Math'!K40)+(E40*'Ingot Prices Math'!M40)+(F40*'Ingot Prices Math'!O40)+(G40*'Ingot Prices Math'!Q40)+(H40*'Ingot Prices Math'!S40)+(I40*'Ingot Prices Math'!U40)+(J40*'Ingot Prices Math'!W40)+(K40*'Ingot Prices Math'!Y40))</f>
        <v>4.712550684</v>
      </c>
      <c r="R40" s="46">
        <f t="shared" si="5"/>
        <v>4.987449474</v>
      </c>
      <c r="S40" s="16">
        <f t="shared" si="6"/>
        <v>5.984939368</v>
      </c>
      <c r="T40" s="18">
        <f t="shared" si="7"/>
        <v>0.05833333333</v>
      </c>
      <c r="U40" s="20">
        <f t="shared" si="8"/>
        <v>2695.716441</v>
      </c>
      <c r="V40" s="14">
        <f t="shared" si="9"/>
        <v>38964.44901</v>
      </c>
      <c r="W40" s="38">
        <v>8.0</v>
      </c>
      <c r="X40" s="38">
        <v>20.0</v>
      </c>
      <c r="Y40" s="1">
        <v>10.0</v>
      </c>
    </row>
    <row r="41">
      <c r="A41" s="1" t="s">
        <v>114</v>
      </c>
      <c r="B41" s="32">
        <f>DIVIDE(Components!B41,$B$49)</f>
        <v>0</v>
      </c>
      <c r="C41" s="32">
        <f>DIVIDE(Components!C41,$B$49)</f>
        <v>0</v>
      </c>
      <c r="D41" s="32">
        <f>DIVIDE(Components!D41,$B$49)</f>
        <v>0</v>
      </c>
      <c r="E41" s="32">
        <f>DIVIDE(Components!E41,$B$49)</f>
        <v>7</v>
      </c>
      <c r="F41" s="32">
        <f>DIVIDE(Components!F41,$B$49)</f>
        <v>0</v>
      </c>
      <c r="G41" s="32">
        <f>DIVIDE(Components!G41,$B$49)</f>
        <v>0</v>
      </c>
      <c r="H41" s="32">
        <f>DIVIDE(Components!H41,$B$49)</f>
        <v>0</v>
      </c>
      <c r="I41" s="32">
        <f>DIVIDE(Components!I41,$B$49)</f>
        <v>0</v>
      </c>
      <c r="J41" s="32">
        <f>DIVIDE(Components!J41,$B$49)</f>
        <v>0</v>
      </c>
      <c r="K41" s="32">
        <f>DIVIDE(Components!K41,$B$49)</f>
        <v>0</v>
      </c>
      <c r="L41" s="8">
        <f t="shared" si="1"/>
        <v>0.02</v>
      </c>
      <c r="M41" s="37">
        <f t="shared" si="2"/>
        <v>0.015</v>
      </c>
      <c r="N41" s="8">
        <f t="shared" si="3"/>
        <v>0.0035</v>
      </c>
      <c r="O41" s="8">
        <v>0.0</v>
      </c>
      <c r="P41" s="16">
        <f>(B41*'Ingot Prices Math'!F41)+(C41*'Ingot Prices Math'!H41)+(D41*'Ingot Prices Math'!J41)+(E41*'Ingot Prices Math'!L41)+(F41*'Ingot Prices Math'!N41)+(G41*'Ingot Prices Math'!P41)+(H41*'Ingot Prices Math'!R41)+(I41*'Ingot Prices Math'!T41)+(J41*'Ingot Prices Math'!V41)+(K41*'Ingot Prices Math'!X41)</f>
        <v>4.715952313</v>
      </c>
      <c r="Q41" s="16">
        <f>((B41*'Ingot Prices Math'!G41)+(C41*'Ingot Prices Math'!I41)+(D41*'Ingot Prices Math'!K41)+(E41*'Ingot Prices Math'!M41)+(F41*'Ingot Prices Math'!O41)+(G41*'Ingot Prices Math'!Q41)+(H41*'Ingot Prices Math'!S41)+(I41*'Ingot Prices Math'!U41)+(J41*'Ingot Prices Math'!W41)+(K41*'Ingot Prices Math'!Y41))</f>
        <v>5.659142775</v>
      </c>
      <c r="R41" s="46">
        <f t="shared" si="5"/>
        <v>5.864286701</v>
      </c>
      <c r="S41" s="16">
        <f t="shared" si="6"/>
        <v>7.037144041</v>
      </c>
      <c r="T41" s="18">
        <f t="shared" si="7"/>
        <v>0.03625</v>
      </c>
      <c r="U41" s="20">
        <f t="shared" si="8"/>
        <v>21130.97975</v>
      </c>
      <c r="V41" s="14">
        <f t="shared" si="9"/>
        <v>305431.599</v>
      </c>
      <c r="W41" s="38">
        <v>20.0</v>
      </c>
      <c r="X41" s="38">
        <v>3.0</v>
      </c>
      <c r="Y41" s="1">
        <v>1.0</v>
      </c>
    </row>
    <row r="42">
      <c r="A42" s="1" t="s">
        <v>115</v>
      </c>
      <c r="B42" s="32">
        <f>DIVIDE(Components!B42,$B$49)</f>
        <v>0</v>
      </c>
      <c r="C42" s="32">
        <f>DIVIDE(Components!C42,$B$49)</f>
        <v>0.67</v>
      </c>
      <c r="D42" s="32">
        <f>DIVIDE(Components!D42,$B$49)</f>
        <v>0</v>
      </c>
      <c r="E42" s="32">
        <f>DIVIDE(Components!E42,$B$49)</f>
        <v>3.33</v>
      </c>
      <c r="F42" s="32">
        <f>DIVIDE(Components!F42,$B$49)</f>
        <v>0</v>
      </c>
      <c r="G42" s="32">
        <f>DIVIDE(Components!G42,$B$49)</f>
        <v>0</v>
      </c>
      <c r="H42" s="32">
        <f>DIVIDE(Components!H42,$B$49)</f>
        <v>0</v>
      </c>
      <c r="I42" s="32">
        <f>DIVIDE(Components!I42,$B$49)</f>
        <v>0</v>
      </c>
      <c r="J42" s="32">
        <f>DIVIDE(Components!J42,$B$49)</f>
        <v>0</v>
      </c>
      <c r="K42" s="32">
        <f>DIVIDE(Components!K42,$B$49)</f>
        <v>0</v>
      </c>
      <c r="L42" s="8">
        <f t="shared" si="1"/>
        <v>0.16</v>
      </c>
      <c r="M42" s="37">
        <f t="shared" si="2"/>
        <v>0.04</v>
      </c>
      <c r="N42" s="8">
        <f t="shared" si="3"/>
        <v>0.02</v>
      </c>
      <c r="O42" s="8">
        <f t="shared" ref="O42:O43" si="12">$A$52</f>
        <v>0.2</v>
      </c>
      <c r="P42" s="16">
        <f>(B42*'Ingot Prices Math'!F42)+(C42*'Ingot Prices Math'!H42)+(D42*'Ingot Prices Math'!J42)+(E42*'Ingot Prices Math'!L42)+(F42*'Ingot Prices Math'!N42)+(G42*'Ingot Prices Math'!P42)+(H42*'Ingot Prices Math'!R42)+(I42*'Ingot Prices Math'!T42)+(J42*'Ingot Prices Math'!V42)+(K42*'Ingot Prices Math'!X42)</f>
        <v>47.73312662</v>
      </c>
      <c r="Q42" s="16">
        <f>((B42*'Ingot Prices Math'!G42)+(C42*'Ingot Prices Math'!I42)+(D42*'Ingot Prices Math'!K42)+(E42*'Ingot Prices Math'!M42)+(F42*'Ingot Prices Math'!O42)+(G42*'Ingot Prices Math'!Q42)+(H42*'Ingot Prices Math'!S42)+(I42*'Ingot Prices Math'!U42)+(J42*'Ingot Prices Math'!W42)+(K42*'Ingot Prices Math'!Y42))</f>
        <v>57.27975194</v>
      </c>
      <c r="R42" s="46">
        <f t="shared" si="5"/>
        <v>71.59968993</v>
      </c>
      <c r="S42" s="16">
        <f t="shared" si="6"/>
        <v>85.91962791</v>
      </c>
      <c r="T42" s="18">
        <f t="shared" si="7"/>
        <v>0.25</v>
      </c>
      <c r="U42" s="20">
        <f t="shared" si="8"/>
        <v>96749.08101</v>
      </c>
      <c r="V42" s="14">
        <f t="shared" si="9"/>
        <v>1398431.444</v>
      </c>
      <c r="W42" s="38">
        <v>15.0</v>
      </c>
      <c r="X42" s="38">
        <v>8.0</v>
      </c>
      <c r="Y42" s="1">
        <v>8.0</v>
      </c>
    </row>
    <row r="43">
      <c r="A43" s="1" t="s">
        <v>116</v>
      </c>
      <c r="B43" s="32">
        <f>DIVIDE(Components!B43,$B$49)</f>
        <v>3.33</v>
      </c>
      <c r="C43" s="32">
        <f>DIVIDE(Components!C43,$B$49)</f>
        <v>0.33</v>
      </c>
      <c r="D43" s="32">
        <f>DIVIDE(Components!D43,$B$49)</f>
        <v>0</v>
      </c>
      <c r="E43" s="32">
        <f>DIVIDE(Components!E43,$B$49)</f>
        <v>10</v>
      </c>
      <c r="F43" s="32">
        <f>DIVIDE(Components!F43,$B$49)</f>
        <v>0</v>
      </c>
      <c r="G43" s="32">
        <f>DIVIDE(Components!G43,$B$49)</f>
        <v>0</v>
      </c>
      <c r="H43" s="32">
        <f>DIVIDE(Components!H43,$B$49)</f>
        <v>0.13</v>
      </c>
      <c r="I43" s="32">
        <f>DIVIDE(Components!I43,$B$49)</f>
        <v>0</v>
      </c>
      <c r="J43" s="32">
        <f>DIVIDE(Components!J43,$B$49)</f>
        <v>0</v>
      </c>
      <c r="K43" s="32">
        <f>DIVIDE(Components!K43,$B$49)</f>
        <v>0</v>
      </c>
      <c r="L43" s="8">
        <f t="shared" si="1"/>
        <v>0.02</v>
      </c>
      <c r="M43" s="37">
        <f t="shared" si="2"/>
        <v>0.05</v>
      </c>
      <c r="N43" s="8">
        <f t="shared" si="3"/>
        <v>0.007</v>
      </c>
      <c r="O43" s="8">
        <f t="shared" si="12"/>
        <v>0.2</v>
      </c>
      <c r="P43" s="16">
        <f>(B43*'Ingot Prices Math'!F43)+(C43*'Ingot Prices Math'!H43)+(D43*'Ingot Prices Math'!J43)+(E43*'Ingot Prices Math'!L43)+(F43*'Ingot Prices Math'!N43)+(G43*'Ingot Prices Math'!P43)+(H43*'Ingot Prices Math'!R43)+(I43*'Ingot Prices Math'!T43)+(J43*'Ingot Prices Math'!V43)+(K43*'Ingot Prices Math'!X43)</f>
        <v>53.91003525</v>
      </c>
      <c r="Q43" s="16">
        <f>((B43*'Ingot Prices Math'!G43)+(C43*'Ingot Prices Math'!I43)+(D43*'Ingot Prices Math'!K43)+(E43*'Ingot Prices Math'!M43)+(F43*'Ingot Prices Math'!O43)+(G43*'Ingot Prices Math'!Q43)+(H43*'Ingot Prices Math'!S43)+(I43*'Ingot Prices Math'!U43)+(J43*'Ingot Prices Math'!W43)+(K43*'Ingot Prices Math'!Y43))</f>
        <v>64.6920423</v>
      </c>
      <c r="R43" s="46">
        <f t="shared" si="5"/>
        <v>80.16422242</v>
      </c>
      <c r="S43" s="16">
        <f t="shared" si="6"/>
        <v>96.1970669</v>
      </c>
      <c r="T43" s="18">
        <f t="shared" si="7"/>
        <v>0.2391666667</v>
      </c>
      <c r="U43" s="20">
        <f t="shared" si="8"/>
        <v>86657.52443</v>
      </c>
      <c r="V43" s="14">
        <f t="shared" si="9"/>
        <v>1252565.975</v>
      </c>
      <c r="W43" s="38">
        <v>40.0</v>
      </c>
      <c r="X43" s="38">
        <v>10.0</v>
      </c>
      <c r="Y43" s="1">
        <v>1.0</v>
      </c>
    </row>
    <row r="44">
      <c r="A44" s="1" t="s">
        <v>117</v>
      </c>
      <c r="B44" s="32">
        <f>DIVIDE(Components!B44,$B$49)</f>
        <v>0.07</v>
      </c>
      <c r="C44" s="32">
        <f>DIVIDE(Components!C44,$B$49)</f>
        <v>0</v>
      </c>
      <c r="D44" s="32">
        <f>DIVIDE(Components!D44,$B$49)</f>
        <v>0</v>
      </c>
      <c r="E44" s="32">
        <f>DIVIDE(Components!E44,$B$49)</f>
        <v>1.67</v>
      </c>
      <c r="F44" s="32">
        <f>DIVIDE(Components!F44,$B$49)</f>
        <v>0</v>
      </c>
      <c r="G44" s="32">
        <f>DIVIDE(Components!G44,$B$49)</f>
        <v>0.33</v>
      </c>
      <c r="H44" s="32">
        <f>DIVIDE(Components!H44,$B$49)</f>
        <v>0</v>
      </c>
      <c r="I44" s="32">
        <f>DIVIDE(Components!I44,$B$49)</f>
        <v>0</v>
      </c>
      <c r="J44" s="32">
        <f>DIVIDE(Components!J44,$B$49)</f>
        <v>0</v>
      </c>
      <c r="K44" s="32">
        <f>DIVIDE(Components!K44,$B$49)</f>
        <v>0</v>
      </c>
      <c r="L44" s="8">
        <f t="shared" si="1"/>
        <v>0.02</v>
      </c>
      <c r="M44" s="37">
        <f t="shared" si="2"/>
        <v>0.04</v>
      </c>
      <c r="N44" s="8">
        <f t="shared" si="3"/>
        <v>0.006</v>
      </c>
      <c r="O44" s="8">
        <v>0.0</v>
      </c>
      <c r="P44" s="16">
        <f>(B44*'Ingot Prices Math'!F44)+(C44*'Ingot Prices Math'!H44)+(D44*'Ingot Prices Math'!J44)+(E44*'Ingot Prices Math'!L44)+(F44*'Ingot Prices Math'!N44)+(G44*'Ingot Prices Math'!P44)+(H44*'Ingot Prices Math'!R44)+(I44*'Ingot Prices Math'!T44)+(J44*'Ingot Prices Math'!V44)+(K44*'Ingot Prices Math'!X44)</f>
        <v>1.515042629</v>
      </c>
      <c r="Q44" s="16">
        <f>((B44*'Ingot Prices Math'!G44)+(C44*'Ingot Prices Math'!I44)+(D44*'Ingot Prices Math'!K44)+(E44*'Ingot Prices Math'!M44)+(F44*'Ingot Prices Math'!O44)+(G44*'Ingot Prices Math'!Q44)+(H44*'Ingot Prices Math'!S44)+(I44*'Ingot Prices Math'!U44)+(J44*'Ingot Prices Math'!W44)+(K44*'Ingot Prices Math'!Y44))</f>
        <v>1.818051155</v>
      </c>
      <c r="R44" s="46">
        <f t="shared" si="5"/>
        <v>1.887743116</v>
      </c>
      <c r="S44" s="16">
        <f t="shared" si="6"/>
        <v>2.265291739</v>
      </c>
      <c r="T44" s="18">
        <f t="shared" si="7"/>
        <v>0.03833333333</v>
      </c>
      <c r="U44" s="20">
        <f t="shared" si="8"/>
        <v>2550.812885</v>
      </c>
      <c r="V44" s="14">
        <f t="shared" si="9"/>
        <v>36869.98273</v>
      </c>
      <c r="W44" s="38">
        <v>5.0</v>
      </c>
      <c r="X44" s="38">
        <v>8.0</v>
      </c>
      <c r="Y44" s="1">
        <v>1.0</v>
      </c>
    </row>
    <row r="45">
      <c r="M45" s="44"/>
      <c r="N45" s="18"/>
      <c r="O45" s="18"/>
      <c r="P45" s="16"/>
      <c r="R45" s="45"/>
      <c r="W45" s="44"/>
      <c r="X45" s="44"/>
    </row>
    <row r="46">
      <c r="M46" s="44"/>
      <c r="N46" s="18"/>
      <c r="O46" s="18"/>
      <c r="P46" s="16"/>
      <c r="R46" s="45"/>
      <c r="W46" s="44"/>
      <c r="X46" s="44"/>
    </row>
    <row r="47">
      <c r="A47" s="1" t="s">
        <v>57</v>
      </c>
      <c r="L47" s="8">
        <v>0.5</v>
      </c>
      <c r="M47" s="48">
        <v>0.5</v>
      </c>
      <c r="N47" s="18"/>
      <c r="O47" s="18"/>
      <c r="P47" s="16"/>
      <c r="R47" s="45"/>
      <c r="W47" s="44"/>
      <c r="X47" s="44"/>
    </row>
    <row r="48">
      <c r="M48" s="44"/>
      <c r="N48" s="18"/>
      <c r="O48" s="18"/>
      <c r="P48" s="16"/>
      <c r="R48" s="45"/>
      <c r="W48" s="44"/>
      <c r="X48" s="44"/>
    </row>
    <row r="49">
      <c r="A49" s="1" t="s">
        <v>137</v>
      </c>
      <c r="B49" s="1">
        <v>3.0</v>
      </c>
      <c r="M49" s="44"/>
      <c r="N49" s="18"/>
      <c r="O49" s="18"/>
      <c r="P49" s="16"/>
      <c r="R49" s="45"/>
      <c r="W49" s="44"/>
      <c r="X49" s="44"/>
    </row>
    <row r="50">
      <c r="M50" s="44"/>
      <c r="N50" s="18"/>
      <c r="O50" s="18"/>
      <c r="P50" s="16"/>
      <c r="R50" s="45"/>
      <c r="W50" s="44"/>
      <c r="X50" s="44"/>
    </row>
    <row r="51">
      <c r="A51" s="1" t="s">
        <v>119</v>
      </c>
      <c r="M51" s="44"/>
      <c r="N51" s="18"/>
      <c r="O51" s="18"/>
      <c r="P51" s="16"/>
      <c r="R51" s="45"/>
      <c r="U51" s="44"/>
      <c r="V51" s="44"/>
      <c r="W51" s="44"/>
      <c r="X51" s="44"/>
    </row>
    <row r="52">
      <c r="A52" s="1">
        <v>0.2</v>
      </c>
      <c r="M52" s="44"/>
      <c r="N52" s="18"/>
      <c r="O52" s="18"/>
      <c r="P52" s="16"/>
      <c r="R52" s="45"/>
      <c r="U52" s="44"/>
      <c r="V52" s="44"/>
      <c r="W52" s="44"/>
      <c r="X52" s="44"/>
    </row>
    <row r="53">
      <c r="A53" s="1" t="s">
        <v>118</v>
      </c>
      <c r="M53" s="44"/>
      <c r="N53" s="18"/>
      <c r="O53" s="18"/>
      <c r="P53" s="16"/>
      <c r="R53" s="45"/>
      <c r="U53" s="44"/>
      <c r="V53" s="44"/>
      <c r="W53" s="44"/>
      <c r="X53" s="44"/>
    </row>
    <row r="54">
      <c r="A54" s="1">
        <v>0.2</v>
      </c>
      <c r="M54" s="44"/>
      <c r="N54" s="18"/>
      <c r="O54" s="18"/>
      <c r="P54" s="16"/>
      <c r="R54" s="45"/>
      <c r="U54" s="44"/>
      <c r="V54" s="44"/>
      <c r="W54" s="44"/>
      <c r="X54" s="44"/>
    </row>
    <row r="55">
      <c r="A55" s="1" t="s">
        <v>120</v>
      </c>
      <c r="M55" s="44"/>
      <c r="N55" s="18"/>
      <c r="O55" s="18"/>
      <c r="P55" s="16"/>
      <c r="R55" s="45"/>
      <c r="U55" s="44"/>
      <c r="V55" s="44"/>
      <c r="W55" s="44"/>
      <c r="X55" s="44"/>
    </row>
    <row r="56">
      <c r="A56" s="1">
        <v>0.2</v>
      </c>
      <c r="M56" s="44"/>
      <c r="N56" s="18"/>
      <c r="O56" s="18"/>
      <c r="P56" s="16"/>
      <c r="R56" s="45"/>
      <c r="U56" s="44"/>
      <c r="V56" s="44"/>
      <c r="W56" s="44"/>
      <c r="X56" s="44"/>
    </row>
    <row r="57">
      <c r="M57" s="44"/>
      <c r="N57" s="18"/>
      <c r="O57" s="18"/>
      <c r="P57" s="16"/>
      <c r="R57" s="45"/>
      <c r="U57" s="44"/>
      <c r="V57" s="44"/>
      <c r="W57" s="44"/>
      <c r="X57" s="44"/>
    </row>
    <row r="58">
      <c r="M58" s="44"/>
      <c r="N58" s="18"/>
      <c r="O58" s="18"/>
      <c r="P58" s="16"/>
      <c r="R58" s="45"/>
      <c r="U58" s="44"/>
      <c r="V58" s="44"/>
      <c r="W58" s="44"/>
      <c r="X58" s="44"/>
    </row>
    <row r="59">
      <c r="M59" s="44"/>
      <c r="N59" s="18"/>
      <c r="O59" s="18"/>
      <c r="P59" s="16"/>
      <c r="R59" s="45"/>
      <c r="U59" s="44"/>
      <c r="V59" s="44"/>
      <c r="W59" s="44"/>
      <c r="X59" s="44"/>
    </row>
    <row r="60">
      <c r="M60" s="44"/>
      <c r="N60" s="18"/>
      <c r="O60" s="18"/>
      <c r="P60" s="16"/>
      <c r="R60" s="45"/>
      <c r="U60" s="44"/>
      <c r="V60" s="44"/>
      <c r="W60" s="44"/>
      <c r="X60" s="44"/>
    </row>
    <row r="61">
      <c r="M61" s="44"/>
      <c r="N61" s="18"/>
      <c r="O61" s="18"/>
      <c r="P61" s="16"/>
      <c r="R61" s="45"/>
      <c r="U61" s="44"/>
      <c r="V61" s="44"/>
      <c r="W61" s="44"/>
      <c r="X61" s="44"/>
    </row>
    <row r="62">
      <c r="M62" s="44"/>
      <c r="N62" s="18"/>
      <c r="O62" s="18"/>
      <c r="P62" s="16"/>
      <c r="R62" s="45"/>
      <c r="U62" s="44"/>
      <c r="V62" s="44"/>
      <c r="W62" s="44"/>
      <c r="X62" s="44"/>
    </row>
    <row r="63">
      <c r="M63" s="44"/>
      <c r="N63" s="18"/>
      <c r="O63" s="18"/>
      <c r="P63" s="16"/>
      <c r="R63" s="45"/>
      <c r="U63" s="44"/>
      <c r="V63" s="44"/>
      <c r="W63" s="44"/>
      <c r="X63" s="44"/>
    </row>
    <row r="64">
      <c r="M64" s="44"/>
      <c r="N64" s="18"/>
      <c r="O64" s="18"/>
      <c r="P64" s="16"/>
      <c r="R64" s="45"/>
      <c r="U64" s="44"/>
      <c r="V64" s="44"/>
      <c r="W64" s="44"/>
      <c r="X64" s="44"/>
    </row>
    <row r="65">
      <c r="M65" s="44"/>
      <c r="N65" s="18"/>
      <c r="O65" s="18"/>
      <c r="P65" s="16"/>
      <c r="R65" s="45"/>
      <c r="U65" s="44"/>
      <c r="V65" s="44"/>
      <c r="W65" s="44"/>
      <c r="X65" s="44"/>
    </row>
    <row r="66">
      <c r="M66" s="44"/>
      <c r="N66" s="18"/>
      <c r="O66" s="18"/>
      <c r="P66" s="16"/>
      <c r="R66" s="45"/>
      <c r="U66" s="44"/>
      <c r="V66" s="44"/>
      <c r="W66" s="44"/>
      <c r="X66" s="44"/>
    </row>
    <row r="67">
      <c r="M67" s="44"/>
      <c r="N67" s="18"/>
      <c r="O67" s="18"/>
      <c r="P67" s="16"/>
      <c r="R67" s="45"/>
      <c r="U67" s="44"/>
      <c r="V67" s="44"/>
      <c r="W67" s="44"/>
      <c r="X67" s="44"/>
    </row>
    <row r="68">
      <c r="M68" s="44"/>
      <c r="N68" s="18"/>
      <c r="O68" s="18"/>
      <c r="P68" s="16"/>
      <c r="R68" s="45"/>
      <c r="U68" s="44"/>
      <c r="V68" s="44"/>
      <c r="W68" s="44"/>
      <c r="X68" s="44"/>
    </row>
    <row r="69">
      <c r="M69" s="44"/>
      <c r="N69" s="18"/>
      <c r="O69" s="18"/>
      <c r="P69" s="16"/>
      <c r="R69" s="45"/>
      <c r="U69" s="44"/>
      <c r="V69" s="44"/>
      <c r="W69" s="44"/>
      <c r="X69" s="44"/>
    </row>
    <row r="70">
      <c r="M70" s="44"/>
      <c r="N70" s="18"/>
      <c r="O70" s="18"/>
      <c r="P70" s="16"/>
      <c r="R70" s="45"/>
      <c r="U70" s="44"/>
      <c r="V70" s="44"/>
      <c r="W70" s="44"/>
      <c r="X70" s="44"/>
    </row>
    <row r="71">
      <c r="M71" s="44"/>
      <c r="N71" s="18"/>
      <c r="O71" s="18"/>
      <c r="P71" s="16"/>
      <c r="R71" s="45"/>
      <c r="U71" s="44"/>
      <c r="V71" s="44"/>
      <c r="W71" s="44"/>
      <c r="X71" s="44"/>
    </row>
    <row r="72">
      <c r="M72" s="44"/>
      <c r="N72" s="18"/>
      <c r="O72" s="18"/>
      <c r="P72" s="16"/>
      <c r="R72" s="45"/>
      <c r="U72" s="44"/>
      <c r="V72" s="44"/>
      <c r="W72" s="44"/>
      <c r="X72" s="44"/>
    </row>
    <row r="73">
      <c r="M73" s="44"/>
      <c r="N73" s="18"/>
      <c r="O73" s="18"/>
      <c r="P73" s="16"/>
      <c r="R73" s="45"/>
      <c r="U73" s="44"/>
      <c r="V73" s="44"/>
      <c r="W73" s="44"/>
      <c r="X73" s="44"/>
    </row>
    <row r="74">
      <c r="M74" s="44"/>
      <c r="N74" s="18"/>
      <c r="O74" s="18"/>
      <c r="P74" s="16"/>
      <c r="R74" s="45"/>
      <c r="U74" s="44"/>
      <c r="V74" s="44"/>
      <c r="W74" s="44"/>
      <c r="X74" s="44"/>
    </row>
    <row r="75">
      <c r="M75" s="44"/>
      <c r="N75" s="18"/>
      <c r="O75" s="18"/>
      <c r="P75" s="16"/>
      <c r="R75" s="45"/>
      <c r="U75" s="44"/>
      <c r="V75" s="44"/>
      <c r="W75" s="44"/>
      <c r="X75" s="44"/>
    </row>
    <row r="76">
      <c r="M76" s="44"/>
      <c r="N76" s="18"/>
      <c r="O76" s="18"/>
      <c r="P76" s="16"/>
      <c r="R76" s="45"/>
      <c r="U76" s="44"/>
      <c r="V76" s="44"/>
      <c r="W76" s="44"/>
      <c r="X76" s="44"/>
    </row>
    <row r="77">
      <c r="M77" s="44"/>
      <c r="N77" s="18"/>
      <c r="O77" s="18"/>
      <c r="P77" s="16"/>
      <c r="R77" s="45"/>
      <c r="U77" s="44"/>
      <c r="V77" s="44"/>
      <c r="W77" s="44"/>
      <c r="X77" s="44"/>
    </row>
    <row r="78">
      <c r="M78" s="44"/>
      <c r="N78" s="18"/>
      <c r="O78" s="18"/>
      <c r="P78" s="16"/>
      <c r="R78" s="45"/>
      <c r="U78" s="44"/>
      <c r="V78" s="44"/>
      <c r="W78" s="44"/>
      <c r="X78" s="44"/>
    </row>
    <row r="79">
      <c r="M79" s="44"/>
      <c r="N79" s="18"/>
      <c r="O79" s="18"/>
      <c r="P79" s="16"/>
      <c r="R79" s="45"/>
      <c r="U79" s="44"/>
      <c r="V79" s="44"/>
      <c r="W79" s="44"/>
      <c r="X79" s="44"/>
    </row>
    <row r="80">
      <c r="M80" s="44"/>
      <c r="N80" s="18"/>
      <c r="O80" s="18"/>
      <c r="P80" s="16"/>
      <c r="R80" s="45"/>
      <c r="U80" s="44"/>
      <c r="V80" s="44"/>
      <c r="W80" s="44"/>
      <c r="X80" s="44"/>
    </row>
    <row r="81">
      <c r="M81" s="44"/>
      <c r="N81" s="18"/>
      <c r="O81" s="18"/>
      <c r="P81" s="16"/>
      <c r="R81" s="45"/>
      <c r="U81" s="44"/>
      <c r="V81" s="44"/>
      <c r="W81" s="44"/>
      <c r="X81" s="44"/>
    </row>
    <row r="82">
      <c r="M82" s="44"/>
      <c r="N82" s="18"/>
      <c r="O82" s="18"/>
      <c r="P82" s="16"/>
      <c r="R82" s="45"/>
      <c r="U82" s="44"/>
      <c r="V82" s="44"/>
      <c r="W82" s="44"/>
      <c r="X82" s="44"/>
    </row>
    <row r="83">
      <c r="M83" s="44"/>
      <c r="N83" s="18"/>
      <c r="O83" s="18"/>
      <c r="P83" s="16"/>
      <c r="R83" s="45"/>
      <c r="U83" s="44"/>
      <c r="V83" s="44"/>
      <c r="W83" s="44"/>
      <c r="X83" s="44"/>
    </row>
    <row r="84">
      <c r="M84" s="44"/>
      <c r="N84" s="18"/>
      <c r="O84" s="18"/>
      <c r="P84" s="16"/>
      <c r="R84" s="45"/>
      <c r="U84" s="44"/>
      <c r="V84" s="44"/>
      <c r="W84" s="44"/>
      <c r="X84" s="44"/>
    </row>
    <row r="85">
      <c r="M85" s="44"/>
      <c r="N85" s="18"/>
      <c r="O85" s="18"/>
      <c r="P85" s="16"/>
      <c r="R85" s="45"/>
      <c r="U85" s="44"/>
      <c r="V85" s="44"/>
      <c r="W85" s="44"/>
      <c r="X85" s="44"/>
    </row>
    <row r="86">
      <c r="M86" s="44"/>
      <c r="N86" s="18"/>
      <c r="O86" s="18"/>
      <c r="P86" s="16"/>
      <c r="R86" s="45"/>
      <c r="U86" s="44"/>
      <c r="V86" s="44"/>
      <c r="W86" s="44"/>
      <c r="X86" s="44"/>
    </row>
    <row r="87">
      <c r="M87" s="44"/>
      <c r="N87" s="18"/>
      <c r="O87" s="18"/>
      <c r="P87" s="16"/>
      <c r="R87" s="45"/>
      <c r="U87" s="44"/>
      <c r="V87" s="44"/>
      <c r="W87" s="44"/>
      <c r="X87" s="44"/>
    </row>
    <row r="88">
      <c r="M88" s="44"/>
      <c r="N88" s="18"/>
      <c r="O88" s="18"/>
      <c r="P88" s="16"/>
      <c r="R88" s="45"/>
      <c r="U88" s="44"/>
      <c r="V88" s="44"/>
      <c r="W88" s="44"/>
      <c r="X88" s="44"/>
    </row>
    <row r="89">
      <c r="M89" s="44"/>
      <c r="N89" s="18"/>
      <c r="O89" s="18"/>
      <c r="P89" s="16"/>
      <c r="R89" s="45"/>
      <c r="U89" s="44"/>
      <c r="V89" s="44"/>
      <c r="W89" s="44"/>
      <c r="X89" s="44"/>
    </row>
    <row r="90">
      <c r="M90" s="44"/>
      <c r="N90" s="18"/>
      <c r="O90" s="18"/>
      <c r="P90" s="16"/>
      <c r="R90" s="45"/>
      <c r="U90" s="44"/>
      <c r="V90" s="44"/>
      <c r="W90" s="44"/>
      <c r="X90" s="44"/>
    </row>
    <row r="91">
      <c r="M91" s="44"/>
      <c r="N91" s="18"/>
      <c r="O91" s="18"/>
      <c r="P91" s="16"/>
      <c r="R91" s="45"/>
      <c r="U91" s="44"/>
      <c r="V91" s="44"/>
      <c r="W91" s="44"/>
      <c r="X91" s="44"/>
    </row>
    <row r="92">
      <c r="M92" s="44"/>
      <c r="N92" s="18"/>
      <c r="O92" s="18"/>
      <c r="P92" s="16"/>
      <c r="R92" s="45"/>
      <c r="U92" s="44"/>
      <c r="V92" s="44"/>
      <c r="W92" s="44"/>
      <c r="X92" s="44"/>
    </row>
    <row r="93">
      <c r="M93" s="44"/>
      <c r="N93" s="18"/>
      <c r="O93" s="18"/>
      <c r="P93" s="16"/>
      <c r="R93" s="45"/>
      <c r="U93" s="44"/>
      <c r="V93" s="44"/>
      <c r="W93" s="44"/>
      <c r="X93" s="44"/>
    </row>
    <row r="94">
      <c r="M94" s="44"/>
      <c r="N94" s="18"/>
      <c r="O94" s="18"/>
      <c r="P94" s="16"/>
      <c r="R94" s="45"/>
      <c r="U94" s="44"/>
      <c r="V94" s="44"/>
      <c r="W94" s="44"/>
      <c r="X94" s="44"/>
    </row>
    <row r="95">
      <c r="M95" s="44"/>
      <c r="N95" s="18"/>
      <c r="O95" s="18"/>
      <c r="P95" s="16"/>
      <c r="R95" s="45"/>
      <c r="U95" s="44"/>
      <c r="V95" s="44"/>
      <c r="W95" s="44"/>
      <c r="X95" s="44"/>
    </row>
    <row r="96">
      <c r="M96" s="44"/>
      <c r="N96" s="18"/>
      <c r="O96" s="18"/>
      <c r="P96" s="16"/>
      <c r="R96" s="45"/>
      <c r="U96" s="44"/>
      <c r="V96" s="44"/>
      <c r="W96" s="44"/>
      <c r="X96" s="44"/>
    </row>
    <row r="97">
      <c r="M97" s="44"/>
      <c r="N97" s="18"/>
      <c r="O97" s="18"/>
      <c r="P97" s="16"/>
      <c r="R97" s="45"/>
      <c r="U97" s="44"/>
      <c r="V97" s="44"/>
      <c r="W97" s="44"/>
      <c r="X97" s="44"/>
    </row>
    <row r="98">
      <c r="M98" s="44"/>
      <c r="N98" s="18"/>
      <c r="O98" s="18"/>
      <c r="P98" s="16"/>
      <c r="R98" s="45"/>
      <c r="U98" s="44"/>
      <c r="V98" s="44"/>
      <c r="W98" s="44"/>
      <c r="X98" s="44"/>
    </row>
    <row r="99">
      <c r="M99" s="44"/>
      <c r="N99" s="18"/>
      <c r="O99" s="18"/>
      <c r="P99" s="16"/>
      <c r="R99" s="45"/>
      <c r="U99" s="44"/>
      <c r="V99" s="44"/>
      <c r="W99" s="44"/>
      <c r="X99" s="44"/>
    </row>
    <row r="100">
      <c r="M100" s="44"/>
      <c r="N100" s="18"/>
      <c r="O100" s="18"/>
      <c r="P100" s="16"/>
      <c r="R100" s="45"/>
      <c r="U100" s="44"/>
      <c r="V100" s="44"/>
      <c r="W100" s="44"/>
      <c r="X100" s="44"/>
    </row>
    <row r="101">
      <c r="M101" s="44"/>
      <c r="N101" s="18"/>
      <c r="O101" s="18"/>
      <c r="P101" s="16"/>
      <c r="R101" s="45"/>
      <c r="U101" s="44"/>
      <c r="V101" s="44"/>
      <c r="W101" s="44"/>
      <c r="X101" s="44"/>
    </row>
    <row r="102">
      <c r="M102" s="44"/>
      <c r="N102" s="18"/>
      <c r="O102" s="18"/>
      <c r="P102" s="16"/>
      <c r="R102" s="45"/>
      <c r="U102" s="44"/>
      <c r="V102" s="44"/>
      <c r="W102" s="44"/>
      <c r="X102" s="44"/>
    </row>
    <row r="103">
      <c r="M103" s="44"/>
      <c r="N103" s="18"/>
      <c r="O103" s="18"/>
      <c r="P103" s="16"/>
      <c r="R103" s="45"/>
      <c r="U103" s="44"/>
      <c r="V103" s="44"/>
      <c r="W103" s="44"/>
      <c r="X103" s="44"/>
    </row>
    <row r="104">
      <c r="M104" s="44"/>
      <c r="N104" s="18"/>
      <c r="O104" s="18"/>
      <c r="P104" s="16"/>
      <c r="R104" s="45"/>
      <c r="U104" s="44"/>
      <c r="V104" s="44"/>
      <c r="W104" s="44"/>
      <c r="X104" s="44"/>
    </row>
    <row r="105">
      <c r="M105" s="44"/>
      <c r="N105" s="18"/>
      <c r="O105" s="18"/>
      <c r="P105" s="16"/>
      <c r="R105" s="45"/>
      <c r="U105" s="44"/>
      <c r="V105" s="44"/>
      <c r="W105" s="44"/>
      <c r="X105" s="44"/>
    </row>
    <row r="106">
      <c r="M106" s="44"/>
      <c r="N106" s="18"/>
      <c r="O106" s="18"/>
      <c r="P106" s="16"/>
      <c r="R106" s="45"/>
      <c r="U106" s="44"/>
      <c r="V106" s="44"/>
      <c r="W106" s="44"/>
      <c r="X106" s="44"/>
    </row>
    <row r="107">
      <c r="M107" s="44"/>
      <c r="N107" s="18"/>
      <c r="O107" s="18"/>
      <c r="P107" s="16"/>
      <c r="R107" s="45"/>
      <c r="U107" s="44"/>
      <c r="V107" s="44"/>
      <c r="W107" s="44"/>
      <c r="X107" s="44"/>
    </row>
    <row r="108">
      <c r="M108" s="44"/>
      <c r="N108" s="18"/>
      <c r="O108" s="18"/>
      <c r="P108" s="16"/>
      <c r="R108" s="45"/>
      <c r="U108" s="44"/>
      <c r="V108" s="44"/>
      <c r="W108" s="44"/>
      <c r="X108" s="44"/>
    </row>
    <row r="109">
      <c r="M109" s="44"/>
      <c r="N109" s="18"/>
      <c r="O109" s="18"/>
      <c r="P109" s="16"/>
      <c r="R109" s="45"/>
      <c r="U109" s="44"/>
      <c r="V109" s="44"/>
      <c r="W109" s="44"/>
      <c r="X109" s="44"/>
    </row>
    <row r="110">
      <c r="M110" s="44"/>
      <c r="N110" s="18"/>
      <c r="O110" s="18"/>
      <c r="P110" s="16"/>
      <c r="R110" s="45"/>
      <c r="U110" s="44"/>
      <c r="V110" s="44"/>
      <c r="W110" s="44"/>
      <c r="X110" s="44"/>
    </row>
    <row r="111">
      <c r="M111" s="44"/>
      <c r="N111" s="18"/>
      <c r="O111" s="18"/>
      <c r="P111" s="16"/>
      <c r="R111" s="45"/>
      <c r="U111" s="44"/>
      <c r="V111" s="44"/>
      <c r="W111" s="44"/>
      <c r="X111" s="44"/>
    </row>
    <row r="112">
      <c r="M112" s="44"/>
      <c r="N112" s="18"/>
      <c r="O112" s="18"/>
      <c r="P112" s="16"/>
      <c r="R112" s="45"/>
      <c r="U112" s="44"/>
      <c r="V112" s="44"/>
      <c r="W112" s="44"/>
      <c r="X112" s="44"/>
    </row>
    <row r="113">
      <c r="M113" s="44"/>
      <c r="N113" s="18"/>
      <c r="O113" s="18"/>
      <c r="P113" s="16"/>
      <c r="R113" s="45"/>
      <c r="U113" s="44"/>
      <c r="V113" s="44"/>
      <c r="W113" s="44"/>
      <c r="X113" s="44"/>
    </row>
    <row r="114">
      <c r="M114" s="44"/>
      <c r="N114" s="18"/>
      <c r="O114" s="18"/>
      <c r="P114" s="16"/>
      <c r="R114" s="45"/>
      <c r="U114" s="44"/>
      <c r="V114" s="44"/>
      <c r="W114" s="44"/>
      <c r="X114" s="44"/>
    </row>
    <row r="115">
      <c r="M115" s="44"/>
      <c r="N115" s="18"/>
      <c r="O115" s="18"/>
      <c r="P115" s="16"/>
      <c r="R115" s="45"/>
      <c r="U115" s="44"/>
      <c r="V115" s="44"/>
      <c r="W115" s="44"/>
      <c r="X115" s="44"/>
    </row>
    <row r="116">
      <c r="M116" s="44"/>
      <c r="N116" s="18"/>
      <c r="O116" s="18"/>
      <c r="P116" s="16"/>
      <c r="R116" s="45"/>
      <c r="U116" s="44"/>
      <c r="V116" s="44"/>
      <c r="W116" s="44"/>
      <c r="X116" s="44"/>
    </row>
    <row r="117">
      <c r="M117" s="44"/>
      <c r="N117" s="18"/>
      <c r="O117" s="18"/>
      <c r="P117" s="16"/>
      <c r="R117" s="45"/>
      <c r="U117" s="44"/>
      <c r="V117" s="44"/>
      <c r="W117" s="44"/>
      <c r="X117" s="44"/>
    </row>
    <row r="118">
      <c r="M118" s="44"/>
      <c r="N118" s="18"/>
      <c r="O118" s="18"/>
      <c r="P118" s="16"/>
      <c r="R118" s="45"/>
      <c r="U118" s="44"/>
      <c r="V118" s="44"/>
      <c r="W118" s="44"/>
      <c r="X118" s="44"/>
    </row>
    <row r="119">
      <c r="M119" s="44"/>
      <c r="N119" s="18"/>
      <c r="O119" s="18"/>
      <c r="P119" s="16"/>
      <c r="R119" s="45"/>
      <c r="U119" s="44"/>
      <c r="V119" s="44"/>
      <c r="W119" s="44"/>
      <c r="X119" s="44"/>
    </row>
    <row r="120">
      <c r="M120" s="44"/>
      <c r="N120" s="18"/>
      <c r="O120" s="18"/>
      <c r="P120" s="16"/>
      <c r="R120" s="45"/>
      <c r="U120" s="44"/>
      <c r="V120" s="44"/>
      <c r="W120" s="44"/>
      <c r="X120" s="44"/>
    </row>
    <row r="121">
      <c r="M121" s="44"/>
      <c r="N121" s="18"/>
      <c r="O121" s="18"/>
      <c r="P121" s="16"/>
      <c r="R121" s="45"/>
      <c r="U121" s="44"/>
      <c r="V121" s="44"/>
      <c r="W121" s="44"/>
      <c r="X121" s="44"/>
    </row>
    <row r="122">
      <c r="M122" s="44"/>
      <c r="N122" s="18"/>
      <c r="O122" s="18"/>
      <c r="P122" s="16"/>
      <c r="R122" s="45"/>
      <c r="U122" s="44"/>
      <c r="V122" s="44"/>
      <c r="W122" s="44"/>
      <c r="X122" s="44"/>
    </row>
    <row r="123">
      <c r="M123" s="44"/>
      <c r="N123" s="18"/>
      <c r="O123" s="18"/>
      <c r="P123" s="16"/>
      <c r="R123" s="45"/>
      <c r="U123" s="44"/>
      <c r="V123" s="44"/>
      <c r="W123" s="44"/>
      <c r="X123" s="44"/>
    </row>
    <row r="124">
      <c r="M124" s="44"/>
      <c r="N124" s="18"/>
      <c r="O124" s="18"/>
      <c r="P124" s="16"/>
      <c r="R124" s="45"/>
      <c r="U124" s="44"/>
      <c r="V124" s="44"/>
      <c r="W124" s="44"/>
      <c r="X124" s="44"/>
    </row>
    <row r="125">
      <c r="M125" s="44"/>
      <c r="N125" s="18"/>
      <c r="O125" s="18"/>
      <c r="P125" s="16"/>
      <c r="R125" s="45"/>
      <c r="U125" s="44"/>
      <c r="V125" s="44"/>
      <c r="W125" s="44"/>
      <c r="X125" s="44"/>
    </row>
    <row r="126">
      <c r="M126" s="44"/>
      <c r="N126" s="18"/>
      <c r="O126" s="18"/>
      <c r="P126" s="16"/>
      <c r="R126" s="45"/>
      <c r="U126" s="44"/>
      <c r="V126" s="44"/>
      <c r="W126" s="44"/>
      <c r="X126" s="44"/>
    </row>
    <row r="127">
      <c r="M127" s="44"/>
      <c r="N127" s="18"/>
      <c r="O127" s="18"/>
      <c r="P127" s="16"/>
      <c r="R127" s="45"/>
      <c r="U127" s="44"/>
      <c r="V127" s="44"/>
      <c r="W127" s="44"/>
      <c r="X127" s="44"/>
    </row>
    <row r="128">
      <c r="M128" s="44"/>
      <c r="N128" s="18"/>
      <c r="O128" s="18"/>
      <c r="P128" s="16"/>
      <c r="R128" s="45"/>
      <c r="U128" s="44"/>
      <c r="V128" s="44"/>
      <c r="W128" s="44"/>
      <c r="X128" s="44"/>
    </row>
    <row r="129">
      <c r="M129" s="44"/>
      <c r="N129" s="18"/>
      <c r="O129" s="18"/>
      <c r="P129" s="16"/>
      <c r="R129" s="45"/>
      <c r="U129" s="44"/>
      <c r="V129" s="44"/>
      <c r="W129" s="44"/>
      <c r="X129" s="44"/>
    </row>
    <row r="130">
      <c r="M130" s="44"/>
      <c r="N130" s="18"/>
      <c r="O130" s="18"/>
      <c r="P130" s="16"/>
      <c r="R130" s="45"/>
      <c r="U130" s="44"/>
      <c r="V130" s="44"/>
      <c r="W130" s="44"/>
      <c r="X130" s="44"/>
    </row>
    <row r="131">
      <c r="M131" s="44"/>
      <c r="N131" s="18"/>
      <c r="O131" s="18"/>
      <c r="P131" s="16"/>
      <c r="R131" s="45"/>
      <c r="U131" s="44"/>
      <c r="V131" s="44"/>
      <c r="W131" s="44"/>
      <c r="X131" s="44"/>
    </row>
    <row r="132">
      <c r="M132" s="44"/>
      <c r="N132" s="18"/>
      <c r="O132" s="18"/>
      <c r="P132" s="16"/>
      <c r="R132" s="45"/>
      <c r="U132" s="44"/>
      <c r="V132" s="44"/>
      <c r="W132" s="44"/>
      <c r="X132" s="44"/>
    </row>
    <row r="133">
      <c r="M133" s="44"/>
      <c r="N133" s="18"/>
      <c r="O133" s="18"/>
      <c r="P133" s="16"/>
      <c r="R133" s="45"/>
      <c r="U133" s="44"/>
      <c r="V133" s="44"/>
      <c r="W133" s="44"/>
      <c r="X133" s="44"/>
    </row>
    <row r="134">
      <c r="M134" s="44"/>
      <c r="N134" s="18"/>
      <c r="O134" s="18"/>
      <c r="P134" s="16"/>
      <c r="R134" s="45"/>
      <c r="U134" s="44"/>
      <c r="V134" s="44"/>
      <c r="W134" s="44"/>
      <c r="X134" s="44"/>
    </row>
    <row r="135">
      <c r="M135" s="44"/>
      <c r="N135" s="18"/>
      <c r="O135" s="18"/>
      <c r="P135" s="16"/>
      <c r="R135" s="45"/>
      <c r="U135" s="44"/>
      <c r="V135" s="44"/>
      <c r="W135" s="44"/>
      <c r="X135" s="44"/>
    </row>
    <row r="136">
      <c r="M136" s="44"/>
      <c r="N136" s="18"/>
      <c r="O136" s="18"/>
      <c r="P136" s="16"/>
      <c r="R136" s="45"/>
      <c r="U136" s="44"/>
      <c r="V136" s="44"/>
      <c r="W136" s="44"/>
      <c r="X136" s="44"/>
    </row>
    <row r="137">
      <c r="M137" s="44"/>
      <c r="N137" s="18"/>
      <c r="O137" s="18"/>
      <c r="P137" s="16"/>
      <c r="R137" s="45"/>
      <c r="U137" s="44"/>
      <c r="V137" s="44"/>
      <c r="W137" s="44"/>
      <c r="X137" s="44"/>
    </row>
    <row r="138">
      <c r="M138" s="44"/>
      <c r="N138" s="18"/>
      <c r="O138" s="18"/>
      <c r="P138" s="16"/>
      <c r="R138" s="45"/>
      <c r="U138" s="44"/>
      <c r="V138" s="44"/>
      <c r="W138" s="44"/>
      <c r="X138" s="44"/>
    </row>
    <row r="139">
      <c r="M139" s="44"/>
      <c r="N139" s="18"/>
      <c r="O139" s="18"/>
      <c r="P139" s="16"/>
      <c r="R139" s="45"/>
      <c r="U139" s="44"/>
      <c r="V139" s="44"/>
      <c r="W139" s="44"/>
      <c r="X139" s="44"/>
    </row>
    <row r="140">
      <c r="M140" s="44"/>
      <c r="N140" s="18"/>
      <c r="O140" s="18"/>
      <c r="P140" s="16"/>
      <c r="R140" s="45"/>
      <c r="U140" s="44"/>
      <c r="V140" s="44"/>
      <c r="W140" s="44"/>
      <c r="X140" s="44"/>
    </row>
    <row r="141">
      <c r="M141" s="44"/>
      <c r="N141" s="18"/>
      <c r="O141" s="18"/>
      <c r="P141" s="16"/>
      <c r="R141" s="45"/>
      <c r="U141" s="44"/>
      <c r="V141" s="44"/>
      <c r="W141" s="44"/>
      <c r="X141" s="44"/>
    </row>
    <row r="142">
      <c r="M142" s="44"/>
      <c r="N142" s="18"/>
      <c r="O142" s="18"/>
      <c r="P142" s="16"/>
      <c r="R142" s="45"/>
      <c r="U142" s="44"/>
      <c r="V142" s="44"/>
      <c r="W142" s="44"/>
      <c r="X142" s="44"/>
    </row>
    <row r="143">
      <c r="M143" s="44"/>
      <c r="N143" s="18"/>
      <c r="O143" s="18"/>
      <c r="P143" s="16"/>
      <c r="R143" s="45"/>
      <c r="U143" s="44"/>
      <c r="V143" s="44"/>
      <c r="W143" s="44"/>
      <c r="X143" s="44"/>
    </row>
    <row r="144">
      <c r="M144" s="44"/>
      <c r="N144" s="18"/>
      <c r="O144" s="18"/>
      <c r="P144" s="16"/>
      <c r="R144" s="45"/>
      <c r="U144" s="44"/>
      <c r="V144" s="44"/>
      <c r="W144" s="44"/>
      <c r="X144" s="44"/>
    </row>
    <row r="145">
      <c r="M145" s="44"/>
      <c r="N145" s="18"/>
      <c r="O145" s="18"/>
      <c r="P145" s="16"/>
      <c r="R145" s="45"/>
      <c r="U145" s="44"/>
      <c r="V145" s="44"/>
      <c r="W145" s="44"/>
      <c r="X145" s="44"/>
    </row>
    <row r="146">
      <c r="M146" s="44"/>
      <c r="N146" s="18"/>
      <c r="O146" s="18"/>
      <c r="P146" s="16"/>
      <c r="R146" s="45"/>
      <c r="U146" s="44"/>
      <c r="V146" s="44"/>
      <c r="W146" s="44"/>
      <c r="X146" s="44"/>
    </row>
    <row r="147">
      <c r="M147" s="44"/>
      <c r="N147" s="18"/>
      <c r="O147" s="18"/>
      <c r="P147" s="16"/>
      <c r="R147" s="45"/>
      <c r="U147" s="44"/>
      <c r="V147" s="44"/>
      <c r="W147" s="44"/>
      <c r="X147" s="44"/>
    </row>
    <row r="148">
      <c r="M148" s="44"/>
      <c r="N148" s="18"/>
      <c r="O148" s="18"/>
      <c r="P148" s="16"/>
      <c r="R148" s="45"/>
      <c r="U148" s="44"/>
      <c r="V148" s="44"/>
      <c r="W148" s="44"/>
      <c r="X148" s="44"/>
    </row>
    <row r="149">
      <c r="M149" s="44"/>
      <c r="N149" s="18"/>
      <c r="O149" s="18"/>
      <c r="P149" s="16"/>
      <c r="R149" s="45"/>
      <c r="U149" s="44"/>
      <c r="V149" s="44"/>
      <c r="W149" s="44"/>
      <c r="X149" s="44"/>
    </row>
    <row r="150">
      <c r="M150" s="44"/>
      <c r="N150" s="18"/>
      <c r="O150" s="18"/>
      <c r="P150" s="16"/>
      <c r="R150" s="45"/>
      <c r="U150" s="44"/>
      <c r="V150" s="44"/>
      <c r="W150" s="44"/>
      <c r="X150" s="44"/>
    </row>
    <row r="151">
      <c r="M151" s="44"/>
      <c r="N151" s="18"/>
      <c r="O151" s="18"/>
      <c r="P151" s="16"/>
      <c r="R151" s="45"/>
      <c r="U151" s="44"/>
      <c r="V151" s="44"/>
      <c r="W151" s="44"/>
      <c r="X151" s="44"/>
    </row>
    <row r="152">
      <c r="M152" s="44"/>
      <c r="N152" s="18"/>
      <c r="O152" s="18"/>
      <c r="P152" s="16"/>
      <c r="R152" s="45"/>
      <c r="U152" s="44"/>
      <c r="V152" s="44"/>
      <c r="W152" s="44"/>
      <c r="X152" s="44"/>
    </row>
    <row r="153">
      <c r="M153" s="44"/>
      <c r="N153" s="18"/>
      <c r="O153" s="18"/>
      <c r="P153" s="16"/>
      <c r="R153" s="45"/>
      <c r="U153" s="44"/>
      <c r="V153" s="44"/>
      <c r="W153" s="44"/>
      <c r="X153" s="44"/>
    </row>
    <row r="154">
      <c r="M154" s="44"/>
      <c r="N154" s="18"/>
      <c r="O154" s="18"/>
      <c r="P154" s="16"/>
      <c r="R154" s="45"/>
      <c r="U154" s="44"/>
      <c r="V154" s="44"/>
      <c r="W154" s="44"/>
      <c r="X154" s="44"/>
    </row>
    <row r="155">
      <c r="M155" s="44"/>
      <c r="N155" s="18"/>
      <c r="O155" s="18"/>
      <c r="P155" s="16"/>
      <c r="R155" s="45"/>
      <c r="U155" s="44"/>
      <c r="V155" s="44"/>
      <c r="W155" s="44"/>
      <c r="X155" s="44"/>
    </row>
    <row r="156">
      <c r="M156" s="44"/>
      <c r="N156" s="18"/>
      <c r="O156" s="18"/>
      <c r="P156" s="16"/>
      <c r="R156" s="45"/>
      <c r="U156" s="44"/>
      <c r="V156" s="44"/>
      <c r="W156" s="44"/>
      <c r="X156" s="44"/>
    </row>
    <row r="157">
      <c r="M157" s="44"/>
      <c r="N157" s="18"/>
      <c r="O157" s="18"/>
      <c r="P157" s="16"/>
      <c r="R157" s="45"/>
      <c r="U157" s="44"/>
      <c r="V157" s="44"/>
      <c r="W157" s="44"/>
      <c r="X157" s="44"/>
    </row>
    <row r="158">
      <c r="M158" s="44"/>
      <c r="N158" s="18"/>
      <c r="O158" s="18"/>
      <c r="P158" s="16"/>
      <c r="R158" s="45"/>
      <c r="U158" s="44"/>
      <c r="V158" s="44"/>
      <c r="W158" s="44"/>
      <c r="X158" s="44"/>
    </row>
    <row r="159">
      <c r="M159" s="44"/>
      <c r="N159" s="18"/>
      <c r="O159" s="18"/>
      <c r="P159" s="16"/>
      <c r="R159" s="45"/>
      <c r="U159" s="44"/>
      <c r="V159" s="44"/>
      <c r="W159" s="44"/>
      <c r="X159" s="44"/>
    </row>
    <row r="160">
      <c r="M160" s="44"/>
      <c r="N160" s="18"/>
      <c r="O160" s="18"/>
      <c r="P160" s="16"/>
      <c r="R160" s="45"/>
      <c r="U160" s="44"/>
      <c r="V160" s="44"/>
      <c r="W160" s="44"/>
      <c r="X160" s="44"/>
    </row>
    <row r="161">
      <c r="M161" s="44"/>
      <c r="N161" s="18"/>
      <c r="O161" s="18"/>
      <c r="P161" s="16"/>
      <c r="R161" s="45"/>
      <c r="U161" s="44"/>
      <c r="V161" s="44"/>
      <c r="W161" s="44"/>
      <c r="X161" s="44"/>
    </row>
    <row r="162">
      <c r="M162" s="44"/>
      <c r="N162" s="18"/>
      <c r="O162" s="18"/>
      <c r="P162" s="16"/>
      <c r="R162" s="45"/>
      <c r="U162" s="44"/>
      <c r="V162" s="44"/>
      <c r="W162" s="44"/>
      <c r="X162" s="44"/>
    </row>
    <row r="163">
      <c r="M163" s="44"/>
      <c r="N163" s="18"/>
      <c r="O163" s="18"/>
      <c r="P163" s="16"/>
      <c r="R163" s="45"/>
      <c r="U163" s="44"/>
      <c r="V163" s="44"/>
      <c r="W163" s="44"/>
      <c r="X163" s="44"/>
    </row>
    <row r="164">
      <c r="M164" s="44"/>
      <c r="N164" s="18"/>
      <c r="O164" s="18"/>
      <c r="P164" s="16"/>
      <c r="R164" s="45"/>
      <c r="U164" s="44"/>
      <c r="V164" s="44"/>
      <c r="W164" s="44"/>
      <c r="X164" s="44"/>
    </row>
    <row r="165">
      <c r="M165" s="44"/>
      <c r="N165" s="18"/>
      <c r="O165" s="18"/>
      <c r="P165" s="16"/>
      <c r="R165" s="45"/>
      <c r="U165" s="44"/>
      <c r="V165" s="44"/>
      <c r="W165" s="44"/>
      <c r="X165" s="44"/>
    </row>
    <row r="166">
      <c r="M166" s="44"/>
      <c r="N166" s="18"/>
      <c r="O166" s="18"/>
      <c r="P166" s="16"/>
      <c r="R166" s="45"/>
      <c r="U166" s="44"/>
      <c r="V166" s="44"/>
      <c r="W166" s="44"/>
      <c r="X166" s="44"/>
    </row>
    <row r="167">
      <c r="M167" s="44"/>
      <c r="N167" s="18"/>
      <c r="O167" s="18"/>
      <c r="P167" s="16"/>
      <c r="R167" s="45"/>
      <c r="U167" s="44"/>
      <c r="V167" s="44"/>
      <c r="W167" s="44"/>
      <c r="X167" s="44"/>
    </row>
    <row r="168">
      <c r="M168" s="44"/>
      <c r="N168" s="18"/>
      <c r="O168" s="18"/>
      <c r="P168" s="16"/>
      <c r="R168" s="45"/>
      <c r="U168" s="44"/>
      <c r="V168" s="44"/>
      <c r="W168" s="44"/>
      <c r="X168" s="44"/>
    </row>
    <row r="169">
      <c r="M169" s="44"/>
      <c r="N169" s="18"/>
      <c r="O169" s="18"/>
      <c r="P169" s="16"/>
      <c r="R169" s="45"/>
      <c r="U169" s="44"/>
      <c r="V169" s="44"/>
      <c r="W169" s="44"/>
      <c r="X169" s="44"/>
    </row>
    <row r="170">
      <c r="M170" s="44"/>
      <c r="N170" s="18"/>
      <c r="O170" s="18"/>
      <c r="P170" s="16"/>
      <c r="R170" s="45"/>
      <c r="U170" s="44"/>
      <c r="V170" s="44"/>
      <c r="W170" s="44"/>
      <c r="X170" s="44"/>
    </row>
    <row r="171">
      <c r="M171" s="44"/>
      <c r="N171" s="18"/>
      <c r="O171" s="18"/>
      <c r="P171" s="16"/>
      <c r="R171" s="45"/>
      <c r="U171" s="44"/>
      <c r="V171" s="44"/>
      <c r="W171" s="44"/>
      <c r="X171" s="44"/>
    </row>
    <row r="172">
      <c r="M172" s="44"/>
      <c r="N172" s="18"/>
      <c r="O172" s="18"/>
      <c r="P172" s="16"/>
      <c r="R172" s="45"/>
      <c r="U172" s="44"/>
      <c r="V172" s="44"/>
      <c r="W172" s="44"/>
      <c r="X172" s="44"/>
    </row>
    <row r="173">
      <c r="M173" s="44"/>
      <c r="N173" s="18"/>
      <c r="O173" s="18"/>
      <c r="P173" s="16"/>
      <c r="R173" s="45"/>
      <c r="U173" s="44"/>
      <c r="V173" s="44"/>
      <c r="W173" s="44"/>
      <c r="X173" s="44"/>
    </row>
    <row r="174">
      <c r="M174" s="44"/>
      <c r="N174" s="18"/>
      <c r="O174" s="18"/>
      <c r="P174" s="16"/>
      <c r="R174" s="45"/>
      <c r="U174" s="44"/>
      <c r="V174" s="44"/>
      <c r="W174" s="44"/>
      <c r="X174" s="44"/>
    </row>
    <row r="175">
      <c r="M175" s="44"/>
      <c r="N175" s="18"/>
      <c r="O175" s="18"/>
      <c r="P175" s="16"/>
      <c r="R175" s="45"/>
      <c r="U175" s="44"/>
      <c r="V175" s="44"/>
      <c r="W175" s="44"/>
      <c r="X175" s="44"/>
    </row>
    <row r="176">
      <c r="M176" s="44"/>
      <c r="N176" s="18"/>
      <c r="O176" s="18"/>
      <c r="P176" s="16"/>
      <c r="R176" s="45"/>
      <c r="U176" s="44"/>
      <c r="V176" s="44"/>
      <c r="W176" s="44"/>
      <c r="X176" s="44"/>
    </row>
    <row r="177">
      <c r="M177" s="44"/>
      <c r="N177" s="18"/>
      <c r="O177" s="18"/>
      <c r="P177" s="16"/>
      <c r="R177" s="45"/>
      <c r="U177" s="44"/>
      <c r="V177" s="44"/>
      <c r="W177" s="44"/>
      <c r="X177" s="44"/>
    </row>
    <row r="178">
      <c r="M178" s="44"/>
      <c r="N178" s="18"/>
      <c r="O178" s="18"/>
      <c r="P178" s="16"/>
      <c r="R178" s="45"/>
      <c r="U178" s="44"/>
      <c r="V178" s="44"/>
      <c r="W178" s="44"/>
      <c r="X178" s="44"/>
    </row>
    <row r="179">
      <c r="M179" s="44"/>
      <c r="N179" s="18"/>
      <c r="O179" s="18"/>
      <c r="P179" s="16"/>
      <c r="R179" s="45"/>
      <c r="U179" s="44"/>
      <c r="V179" s="44"/>
      <c r="W179" s="44"/>
      <c r="X179" s="44"/>
    </row>
    <row r="180">
      <c r="M180" s="44"/>
      <c r="N180" s="18"/>
      <c r="O180" s="18"/>
      <c r="P180" s="16"/>
      <c r="R180" s="45"/>
      <c r="U180" s="44"/>
      <c r="V180" s="44"/>
      <c r="W180" s="44"/>
      <c r="X180" s="44"/>
    </row>
    <row r="181">
      <c r="M181" s="44"/>
      <c r="N181" s="18"/>
      <c r="O181" s="18"/>
      <c r="P181" s="16"/>
      <c r="R181" s="45"/>
      <c r="U181" s="44"/>
      <c r="V181" s="44"/>
      <c r="W181" s="44"/>
      <c r="X181" s="44"/>
    </row>
    <row r="182">
      <c r="M182" s="44"/>
      <c r="N182" s="18"/>
      <c r="O182" s="18"/>
      <c r="P182" s="16"/>
      <c r="R182" s="45"/>
      <c r="U182" s="44"/>
      <c r="V182" s="44"/>
      <c r="W182" s="44"/>
      <c r="X182" s="44"/>
    </row>
    <row r="183">
      <c r="M183" s="44"/>
      <c r="N183" s="18"/>
      <c r="O183" s="18"/>
      <c r="P183" s="16"/>
      <c r="R183" s="45"/>
      <c r="U183" s="44"/>
      <c r="V183" s="44"/>
      <c r="W183" s="44"/>
      <c r="X183" s="44"/>
    </row>
    <row r="184">
      <c r="M184" s="44"/>
      <c r="N184" s="18"/>
      <c r="O184" s="18"/>
      <c r="P184" s="16"/>
      <c r="R184" s="45"/>
      <c r="U184" s="44"/>
      <c r="V184" s="44"/>
      <c r="W184" s="44"/>
      <c r="X184" s="44"/>
    </row>
    <row r="185">
      <c r="M185" s="44"/>
      <c r="N185" s="18"/>
      <c r="O185" s="18"/>
      <c r="P185" s="16"/>
      <c r="R185" s="45"/>
      <c r="U185" s="44"/>
      <c r="V185" s="44"/>
      <c r="W185" s="44"/>
      <c r="X185" s="44"/>
    </row>
    <row r="186">
      <c r="M186" s="44"/>
      <c r="N186" s="18"/>
      <c r="O186" s="18"/>
      <c r="P186" s="16"/>
      <c r="R186" s="45"/>
      <c r="U186" s="44"/>
      <c r="V186" s="44"/>
      <c r="W186" s="44"/>
      <c r="X186" s="44"/>
    </row>
    <row r="187">
      <c r="M187" s="44"/>
      <c r="N187" s="18"/>
      <c r="O187" s="18"/>
      <c r="P187" s="16"/>
      <c r="R187" s="45"/>
      <c r="U187" s="44"/>
      <c r="V187" s="44"/>
      <c r="W187" s="44"/>
      <c r="X187" s="44"/>
    </row>
    <row r="188">
      <c r="M188" s="44"/>
      <c r="N188" s="18"/>
      <c r="O188" s="18"/>
      <c r="P188" s="16"/>
      <c r="R188" s="45"/>
      <c r="U188" s="44"/>
      <c r="V188" s="44"/>
      <c r="W188" s="44"/>
      <c r="X188" s="44"/>
    </row>
    <row r="189">
      <c r="M189" s="44"/>
      <c r="N189" s="18"/>
      <c r="O189" s="18"/>
      <c r="P189" s="16"/>
      <c r="R189" s="45"/>
      <c r="U189" s="44"/>
      <c r="V189" s="44"/>
      <c r="W189" s="44"/>
      <c r="X189" s="44"/>
    </row>
    <row r="190">
      <c r="M190" s="44"/>
      <c r="N190" s="18"/>
      <c r="O190" s="18"/>
      <c r="P190" s="16"/>
      <c r="R190" s="45"/>
      <c r="U190" s="44"/>
      <c r="V190" s="44"/>
      <c r="W190" s="44"/>
      <c r="X190" s="44"/>
    </row>
    <row r="191">
      <c r="M191" s="44"/>
      <c r="N191" s="18"/>
      <c r="O191" s="18"/>
      <c r="P191" s="16"/>
      <c r="R191" s="45"/>
      <c r="U191" s="44"/>
      <c r="V191" s="44"/>
      <c r="W191" s="44"/>
      <c r="X191" s="44"/>
    </row>
    <row r="192">
      <c r="M192" s="44"/>
      <c r="N192" s="18"/>
      <c r="O192" s="18"/>
      <c r="P192" s="16"/>
      <c r="R192" s="45"/>
      <c r="U192" s="44"/>
      <c r="V192" s="44"/>
      <c r="W192" s="44"/>
      <c r="X192" s="44"/>
    </row>
    <row r="193">
      <c r="M193" s="44"/>
      <c r="N193" s="18"/>
      <c r="O193" s="18"/>
      <c r="P193" s="16"/>
      <c r="R193" s="45"/>
      <c r="U193" s="44"/>
      <c r="V193" s="44"/>
      <c r="W193" s="44"/>
      <c r="X193" s="44"/>
    </row>
    <row r="194">
      <c r="M194" s="44"/>
      <c r="N194" s="18"/>
      <c r="O194" s="18"/>
      <c r="P194" s="16"/>
      <c r="R194" s="45"/>
      <c r="U194" s="44"/>
      <c r="V194" s="44"/>
      <c r="W194" s="44"/>
      <c r="X194" s="44"/>
    </row>
    <row r="195">
      <c r="M195" s="44"/>
      <c r="N195" s="18"/>
      <c r="O195" s="18"/>
      <c r="P195" s="16"/>
      <c r="R195" s="45"/>
      <c r="U195" s="44"/>
      <c r="V195" s="44"/>
      <c r="W195" s="44"/>
      <c r="X195" s="44"/>
    </row>
    <row r="196">
      <c r="M196" s="44"/>
      <c r="N196" s="18"/>
      <c r="O196" s="18"/>
      <c r="P196" s="16"/>
      <c r="R196" s="45"/>
      <c r="U196" s="44"/>
      <c r="V196" s="44"/>
      <c r="W196" s="44"/>
      <c r="X196" s="44"/>
    </row>
    <row r="197">
      <c r="M197" s="44"/>
      <c r="N197" s="18"/>
      <c r="O197" s="18"/>
      <c r="P197" s="16"/>
      <c r="R197" s="45"/>
      <c r="U197" s="44"/>
      <c r="V197" s="44"/>
      <c r="W197" s="44"/>
      <c r="X197" s="44"/>
    </row>
    <row r="198">
      <c r="M198" s="44"/>
      <c r="N198" s="18"/>
      <c r="O198" s="18"/>
      <c r="P198" s="16"/>
      <c r="R198" s="45"/>
      <c r="U198" s="44"/>
      <c r="V198" s="44"/>
      <c r="W198" s="44"/>
      <c r="X198" s="44"/>
    </row>
    <row r="199">
      <c r="M199" s="44"/>
      <c r="N199" s="18"/>
      <c r="O199" s="18"/>
      <c r="P199" s="16"/>
      <c r="R199" s="45"/>
      <c r="U199" s="44"/>
      <c r="V199" s="44"/>
      <c r="W199" s="44"/>
      <c r="X199" s="44"/>
    </row>
    <row r="200">
      <c r="M200" s="44"/>
      <c r="N200" s="18"/>
      <c r="O200" s="18"/>
      <c r="P200" s="16"/>
      <c r="R200" s="45"/>
      <c r="U200" s="44"/>
      <c r="V200" s="44"/>
      <c r="W200" s="44"/>
      <c r="X200" s="44"/>
    </row>
    <row r="201">
      <c r="M201" s="44"/>
      <c r="N201" s="18"/>
      <c r="O201" s="18"/>
      <c r="P201" s="16"/>
      <c r="R201" s="45"/>
      <c r="U201" s="44"/>
      <c r="V201" s="44"/>
      <c r="W201" s="44"/>
      <c r="X201" s="44"/>
    </row>
    <row r="202">
      <c r="M202" s="44"/>
      <c r="N202" s="18"/>
      <c r="O202" s="18"/>
      <c r="P202" s="16"/>
      <c r="R202" s="45"/>
      <c r="U202" s="44"/>
      <c r="V202" s="44"/>
      <c r="W202" s="44"/>
      <c r="X202" s="44"/>
    </row>
    <row r="203">
      <c r="M203" s="44"/>
      <c r="N203" s="18"/>
      <c r="O203" s="18"/>
      <c r="P203" s="16"/>
      <c r="R203" s="45"/>
      <c r="U203" s="44"/>
      <c r="V203" s="44"/>
      <c r="W203" s="44"/>
      <c r="X203" s="44"/>
    </row>
    <row r="204">
      <c r="M204" s="44"/>
      <c r="N204" s="18"/>
      <c r="O204" s="18"/>
      <c r="P204" s="16"/>
      <c r="R204" s="45"/>
      <c r="U204" s="44"/>
      <c r="V204" s="44"/>
      <c r="W204" s="44"/>
      <c r="X204" s="44"/>
    </row>
    <row r="205">
      <c r="M205" s="44"/>
      <c r="N205" s="18"/>
      <c r="O205" s="18"/>
      <c r="P205" s="16"/>
      <c r="R205" s="45"/>
      <c r="U205" s="44"/>
      <c r="V205" s="44"/>
      <c r="W205" s="44"/>
      <c r="X205" s="44"/>
    </row>
    <row r="206">
      <c r="M206" s="44"/>
      <c r="N206" s="18"/>
      <c r="O206" s="18"/>
      <c r="P206" s="16"/>
      <c r="R206" s="45"/>
      <c r="U206" s="44"/>
      <c r="V206" s="44"/>
      <c r="W206" s="44"/>
      <c r="X206" s="44"/>
    </row>
    <row r="207">
      <c r="M207" s="44"/>
      <c r="N207" s="18"/>
      <c r="O207" s="18"/>
      <c r="P207" s="16"/>
      <c r="R207" s="45"/>
      <c r="U207" s="44"/>
      <c r="V207" s="44"/>
      <c r="W207" s="44"/>
      <c r="X207" s="44"/>
    </row>
    <row r="208">
      <c r="M208" s="44"/>
      <c r="N208" s="18"/>
      <c r="O208" s="18"/>
      <c r="P208" s="16"/>
      <c r="R208" s="45"/>
      <c r="U208" s="44"/>
      <c r="V208" s="44"/>
      <c r="W208" s="44"/>
      <c r="X208" s="44"/>
    </row>
    <row r="209">
      <c r="M209" s="44"/>
      <c r="N209" s="18"/>
      <c r="O209" s="18"/>
      <c r="P209" s="16"/>
      <c r="R209" s="45"/>
      <c r="U209" s="44"/>
      <c r="V209" s="44"/>
      <c r="W209" s="44"/>
      <c r="X209" s="44"/>
    </row>
    <row r="210">
      <c r="M210" s="44"/>
      <c r="N210" s="18"/>
      <c r="O210" s="18"/>
      <c r="P210" s="16"/>
      <c r="R210" s="45"/>
      <c r="U210" s="44"/>
      <c r="V210" s="44"/>
      <c r="W210" s="44"/>
      <c r="X210" s="44"/>
    </row>
    <row r="211">
      <c r="M211" s="44"/>
      <c r="N211" s="18"/>
      <c r="O211" s="18"/>
      <c r="P211" s="16"/>
      <c r="R211" s="45"/>
      <c r="U211" s="44"/>
      <c r="V211" s="44"/>
      <c r="W211" s="44"/>
      <c r="X211" s="44"/>
    </row>
    <row r="212">
      <c r="M212" s="44"/>
      <c r="N212" s="18"/>
      <c r="O212" s="18"/>
      <c r="P212" s="16"/>
      <c r="R212" s="45"/>
      <c r="U212" s="44"/>
      <c r="V212" s="44"/>
      <c r="W212" s="44"/>
      <c r="X212" s="44"/>
    </row>
    <row r="213">
      <c r="M213" s="44"/>
      <c r="N213" s="18"/>
      <c r="O213" s="18"/>
      <c r="P213" s="16"/>
      <c r="R213" s="45"/>
      <c r="U213" s="44"/>
      <c r="V213" s="44"/>
      <c r="W213" s="44"/>
      <c r="X213" s="44"/>
    </row>
    <row r="214">
      <c r="M214" s="44"/>
      <c r="N214" s="18"/>
      <c r="O214" s="18"/>
      <c r="P214" s="16"/>
      <c r="R214" s="45"/>
      <c r="U214" s="44"/>
      <c r="V214" s="44"/>
      <c r="W214" s="44"/>
      <c r="X214" s="44"/>
    </row>
    <row r="215">
      <c r="M215" s="44"/>
      <c r="N215" s="18"/>
      <c r="O215" s="18"/>
      <c r="P215" s="16"/>
      <c r="R215" s="45"/>
      <c r="U215" s="44"/>
      <c r="V215" s="44"/>
      <c r="W215" s="44"/>
      <c r="X215" s="44"/>
    </row>
    <row r="216">
      <c r="M216" s="44"/>
      <c r="N216" s="18"/>
      <c r="O216" s="18"/>
      <c r="P216" s="16"/>
      <c r="R216" s="45"/>
      <c r="U216" s="44"/>
      <c r="V216" s="44"/>
      <c r="W216" s="44"/>
      <c r="X216" s="44"/>
    </row>
    <row r="217">
      <c r="M217" s="44"/>
      <c r="N217" s="18"/>
      <c r="O217" s="18"/>
      <c r="P217" s="16"/>
      <c r="R217" s="45"/>
      <c r="U217" s="44"/>
      <c r="V217" s="44"/>
      <c r="W217" s="44"/>
      <c r="X217" s="44"/>
    </row>
    <row r="218">
      <c r="M218" s="44"/>
      <c r="N218" s="18"/>
      <c r="O218" s="18"/>
      <c r="P218" s="16"/>
      <c r="R218" s="45"/>
      <c r="U218" s="44"/>
      <c r="V218" s="44"/>
      <c r="W218" s="44"/>
      <c r="X218" s="44"/>
    </row>
    <row r="219">
      <c r="M219" s="44"/>
      <c r="N219" s="18"/>
      <c r="O219" s="18"/>
      <c r="P219" s="16"/>
      <c r="R219" s="45"/>
      <c r="U219" s="44"/>
      <c r="V219" s="44"/>
      <c r="W219" s="44"/>
      <c r="X219" s="44"/>
    </row>
    <row r="220">
      <c r="M220" s="44"/>
      <c r="N220" s="18"/>
      <c r="O220" s="18"/>
      <c r="P220" s="16"/>
      <c r="R220" s="45"/>
      <c r="U220" s="44"/>
      <c r="V220" s="44"/>
      <c r="W220" s="44"/>
      <c r="X220" s="44"/>
    </row>
    <row r="221">
      <c r="M221" s="44"/>
      <c r="N221" s="18"/>
      <c r="O221" s="18"/>
      <c r="P221" s="16"/>
      <c r="R221" s="45"/>
      <c r="U221" s="44"/>
      <c r="V221" s="44"/>
      <c r="W221" s="44"/>
      <c r="X221" s="44"/>
    </row>
    <row r="222">
      <c r="M222" s="44"/>
      <c r="N222" s="18"/>
      <c r="O222" s="18"/>
      <c r="P222" s="16"/>
      <c r="R222" s="45"/>
      <c r="U222" s="44"/>
      <c r="V222" s="44"/>
      <c r="W222" s="44"/>
      <c r="X222" s="44"/>
    </row>
    <row r="223">
      <c r="M223" s="44"/>
      <c r="N223" s="18"/>
      <c r="O223" s="18"/>
      <c r="P223" s="16"/>
      <c r="R223" s="45"/>
      <c r="U223" s="44"/>
      <c r="V223" s="44"/>
      <c r="W223" s="44"/>
      <c r="X223" s="44"/>
    </row>
    <row r="224">
      <c r="M224" s="44"/>
      <c r="N224" s="18"/>
      <c r="O224" s="18"/>
      <c r="P224" s="16"/>
      <c r="R224" s="45"/>
      <c r="U224" s="44"/>
      <c r="V224" s="44"/>
      <c r="W224" s="44"/>
      <c r="X224" s="44"/>
    </row>
    <row r="225">
      <c r="M225" s="44"/>
      <c r="N225" s="18"/>
      <c r="O225" s="18"/>
      <c r="P225" s="16"/>
      <c r="R225" s="45"/>
      <c r="U225" s="44"/>
      <c r="V225" s="44"/>
      <c r="W225" s="44"/>
      <c r="X225" s="44"/>
    </row>
    <row r="226">
      <c r="M226" s="44"/>
      <c r="N226" s="18"/>
      <c r="O226" s="18"/>
      <c r="P226" s="16"/>
      <c r="R226" s="45"/>
      <c r="U226" s="44"/>
      <c r="V226" s="44"/>
      <c r="W226" s="44"/>
      <c r="X226" s="44"/>
    </row>
    <row r="227">
      <c r="M227" s="44"/>
      <c r="N227" s="18"/>
      <c r="O227" s="18"/>
      <c r="P227" s="16"/>
      <c r="R227" s="45"/>
      <c r="U227" s="44"/>
      <c r="V227" s="44"/>
      <c r="W227" s="44"/>
      <c r="X227" s="44"/>
    </row>
    <row r="228">
      <c r="M228" s="44"/>
      <c r="N228" s="18"/>
      <c r="O228" s="18"/>
      <c r="P228" s="16"/>
      <c r="R228" s="45"/>
      <c r="U228" s="44"/>
      <c r="V228" s="44"/>
      <c r="W228" s="44"/>
      <c r="X228" s="44"/>
    </row>
    <row r="229">
      <c r="M229" s="44"/>
      <c r="N229" s="18"/>
      <c r="O229" s="18"/>
      <c r="P229" s="16"/>
      <c r="R229" s="45"/>
      <c r="U229" s="44"/>
      <c r="V229" s="44"/>
      <c r="W229" s="44"/>
      <c r="X229" s="44"/>
    </row>
    <row r="230">
      <c r="M230" s="44"/>
      <c r="N230" s="18"/>
      <c r="O230" s="18"/>
      <c r="P230" s="16"/>
      <c r="R230" s="45"/>
      <c r="U230" s="44"/>
      <c r="V230" s="44"/>
      <c r="W230" s="44"/>
      <c r="X230" s="44"/>
    </row>
    <row r="231">
      <c r="M231" s="44"/>
      <c r="N231" s="18"/>
      <c r="O231" s="18"/>
      <c r="P231" s="16"/>
      <c r="R231" s="45"/>
      <c r="U231" s="44"/>
      <c r="V231" s="44"/>
      <c r="W231" s="44"/>
      <c r="X231" s="44"/>
    </row>
    <row r="232">
      <c r="M232" s="44"/>
      <c r="N232" s="18"/>
      <c r="O232" s="18"/>
      <c r="P232" s="16"/>
      <c r="R232" s="45"/>
      <c r="U232" s="44"/>
      <c r="V232" s="44"/>
      <c r="W232" s="44"/>
      <c r="X232" s="44"/>
    </row>
    <row r="233">
      <c r="M233" s="44"/>
      <c r="N233" s="18"/>
      <c r="O233" s="18"/>
      <c r="P233" s="16"/>
      <c r="R233" s="45"/>
      <c r="U233" s="44"/>
      <c r="V233" s="44"/>
      <c r="W233" s="44"/>
      <c r="X233" s="44"/>
    </row>
    <row r="234">
      <c r="M234" s="44"/>
      <c r="N234" s="18"/>
      <c r="O234" s="18"/>
      <c r="P234" s="16"/>
      <c r="R234" s="45"/>
      <c r="U234" s="44"/>
      <c r="V234" s="44"/>
      <c r="W234" s="44"/>
      <c r="X234" s="44"/>
    </row>
    <row r="235">
      <c r="M235" s="44"/>
      <c r="N235" s="18"/>
      <c r="O235" s="18"/>
      <c r="P235" s="16"/>
      <c r="R235" s="45"/>
      <c r="U235" s="44"/>
      <c r="V235" s="44"/>
      <c r="W235" s="44"/>
      <c r="X235" s="44"/>
    </row>
    <row r="236">
      <c r="M236" s="44"/>
      <c r="N236" s="18"/>
      <c r="O236" s="18"/>
      <c r="P236" s="16"/>
      <c r="R236" s="45"/>
      <c r="U236" s="44"/>
      <c r="V236" s="44"/>
      <c r="W236" s="44"/>
      <c r="X236" s="44"/>
    </row>
    <row r="237">
      <c r="M237" s="44"/>
      <c r="N237" s="18"/>
      <c r="O237" s="18"/>
      <c r="P237" s="16"/>
      <c r="R237" s="45"/>
      <c r="U237" s="44"/>
      <c r="V237" s="44"/>
      <c r="W237" s="44"/>
      <c r="X237" s="44"/>
    </row>
    <row r="238">
      <c r="M238" s="44"/>
      <c r="N238" s="18"/>
      <c r="O238" s="18"/>
      <c r="P238" s="16"/>
      <c r="R238" s="45"/>
      <c r="U238" s="44"/>
      <c r="V238" s="44"/>
      <c r="W238" s="44"/>
      <c r="X238" s="44"/>
    </row>
    <row r="239">
      <c r="M239" s="44"/>
      <c r="N239" s="18"/>
      <c r="O239" s="18"/>
      <c r="P239" s="16"/>
      <c r="R239" s="45"/>
      <c r="U239" s="44"/>
      <c r="V239" s="44"/>
      <c r="W239" s="44"/>
      <c r="X239" s="44"/>
    </row>
    <row r="240">
      <c r="M240" s="44"/>
      <c r="N240" s="18"/>
      <c r="O240" s="18"/>
      <c r="P240" s="16"/>
      <c r="R240" s="45"/>
      <c r="U240" s="44"/>
      <c r="V240" s="44"/>
      <c r="W240" s="44"/>
      <c r="X240" s="44"/>
    </row>
    <row r="241">
      <c r="M241" s="44"/>
      <c r="N241" s="18"/>
      <c r="O241" s="18"/>
      <c r="P241" s="16"/>
      <c r="R241" s="45"/>
      <c r="U241" s="44"/>
      <c r="V241" s="44"/>
      <c r="W241" s="44"/>
      <c r="X241" s="44"/>
    </row>
    <row r="242">
      <c r="M242" s="44"/>
      <c r="N242" s="18"/>
      <c r="O242" s="18"/>
      <c r="P242" s="16"/>
      <c r="R242" s="45"/>
      <c r="U242" s="44"/>
      <c r="V242" s="44"/>
      <c r="W242" s="44"/>
      <c r="X242" s="44"/>
    </row>
    <row r="243">
      <c r="M243" s="44"/>
      <c r="N243" s="18"/>
      <c r="O243" s="18"/>
      <c r="P243" s="16"/>
      <c r="R243" s="45"/>
      <c r="U243" s="44"/>
      <c r="V243" s="44"/>
      <c r="W243" s="44"/>
      <c r="X243" s="44"/>
    </row>
    <row r="244">
      <c r="M244" s="44"/>
      <c r="N244" s="18"/>
      <c r="O244" s="18"/>
      <c r="P244" s="16"/>
      <c r="R244" s="45"/>
      <c r="U244" s="44"/>
      <c r="V244" s="44"/>
      <c r="W244" s="44"/>
      <c r="X244" s="44"/>
    </row>
    <row r="245">
      <c r="M245" s="44"/>
      <c r="N245" s="18"/>
      <c r="O245" s="18"/>
      <c r="P245" s="16"/>
      <c r="R245" s="45"/>
      <c r="U245" s="44"/>
      <c r="V245" s="44"/>
      <c r="W245" s="44"/>
      <c r="X245" s="44"/>
    </row>
    <row r="246">
      <c r="M246" s="44"/>
      <c r="N246" s="18"/>
      <c r="O246" s="18"/>
      <c r="P246" s="16"/>
      <c r="R246" s="45"/>
      <c r="U246" s="44"/>
      <c r="V246" s="44"/>
      <c r="W246" s="44"/>
      <c r="X246" s="44"/>
    </row>
    <row r="247">
      <c r="M247" s="44"/>
      <c r="N247" s="18"/>
      <c r="O247" s="18"/>
      <c r="P247" s="16"/>
      <c r="R247" s="45"/>
      <c r="U247" s="44"/>
      <c r="V247" s="44"/>
      <c r="W247" s="44"/>
      <c r="X247" s="44"/>
    </row>
    <row r="248">
      <c r="M248" s="44"/>
      <c r="N248" s="18"/>
      <c r="O248" s="18"/>
      <c r="P248" s="16"/>
      <c r="R248" s="45"/>
      <c r="U248" s="44"/>
      <c r="V248" s="44"/>
      <c r="W248" s="44"/>
      <c r="X248" s="44"/>
    </row>
    <row r="249">
      <c r="M249" s="44"/>
      <c r="N249" s="18"/>
      <c r="O249" s="18"/>
      <c r="P249" s="16"/>
      <c r="R249" s="45"/>
      <c r="U249" s="44"/>
      <c r="V249" s="44"/>
      <c r="W249" s="44"/>
      <c r="X249" s="44"/>
    </row>
    <row r="250">
      <c r="M250" s="44"/>
      <c r="N250" s="18"/>
      <c r="O250" s="18"/>
      <c r="P250" s="16"/>
      <c r="R250" s="45"/>
      <c r="U250" s="44"/>
      <c r="V250" s="44"/>
      <c r="W250" s="44"/>
      <c r="X250" s="44"/>
    </row>
    <row r="251">
      <c r="M251" s="44"/>
      <c r="N251" s="18"/>
      <c r="O251" s="18"/>
      <c r="P251" s="16"/>
      <c r="R251" s="45"/>
      <c r="U251" s="44"/>
      <c r="V251" s="44"/>
      <c r="W251" s="44"/>
      <c r="X251" s="44"/>
    </row>
    <row r="252">
      <c r="M252" s="44"/>
      <c r="N252" s="18"/>
      <c r="O252" s="18"/>
      <c r="P252" s="16"/>
      <c r="R252" s="45"/>
      <c r="U252" s="44"/>
      <c r="V252" s="44"/>
      <c r="W252" s="44"/>
      <c r="X252" s="44"/>
    </row>
    <row r="253">
      <c r="M253" s="44"/>
      <c r="N253" s="18"/>
      <c r="O253" s="18"/>
      <c r="P253" s="16"/>
      <c r="R253" s="45"/>
      <c r="U253" s="44"/>
      <c r="V253" s="44"/>
      <c r="W253" s="44"/>
      <c r="X253" s="44"/>
    </row>
    <row r="254">
      <c r="M254" s="44"/>
      <c r="N254" s="18"/>
      <c r="O254" s="18"/>
      <c r="P254" s="16"/>
      <c r="R254" s="45"/>
      <c r="U254" s="44"/>
      <c r="V254" s="44"/>
      <c r="W254" s="44"/>
      <c r="X254" s="44"/>
    </row>
    <row r="255">
      <c r="M255" s="44"/>
      <c r="N255" s="18"/>
      <c r="O255" s="18"/>
      <c r="P255" s="16"/>
      <c r="R255" s="45"/>
      <c r="U255" s="44"/>
      <c r="V255" s="44"/>
      <c r="W255" s="44"/>
      <c r="X255" s="44"/>
    </row>
    <row r="256">
      <c r="M256" s="44"/>
      <c r="N256" s="18"/>
      <c r="O256" s="18"/>
      <c r="P256" s="16"/>
      <c r="R256" s="45"/>
      <c r="U256" s="44"/>
      <c r="V256" s="44"/>
      <c r="W256" s="44"/>
      <c r="X256" s="44"/>
    </row>
    <row r="257">
      <c r="M257" s="44"/>
      <c r="N257" s="18"/>
      <c r="O257" s="18"/>
      <c r="P257" s="16"/>
      <c r="R257" s="45"/>
      <c r="U257" s="44"/>
      <c r="V257" s="44"/>
      <c r="W257" s="44"/>
      <c r="X257" s="44"/>
    </row>
    <row r="258">
      <c r="M258" s="44"/>
      <c r="N258" s="18"/>
      <c r="O258" s="18"/>
      <c r="P258" s="16"/>
      <c r="R258" s="45"/>
      <c r="U258" s="44"/>
      <c r="V258" s="44"/>
      <c r="W258" s="44"/>
      <c r="X258" s="44"/>
    </row>
    <row r="259">
      <c r="M259" s="44"/>
      <c r="N259" s="18"/>
      <c r="O259" s="18"/>
      <c r="P259" s="16"/>
      <c r="R259" s="45"/>
      <c r="U259" s="44"/>
      <c r="V259" s="44"/>
      <c r="W259" s="44"/>
      <c r="X259" s="44"/>
    </row>
    <row r="260">
      <c r="M260" s="44"/>
      <c r="N260" s="18"/>
      <c r="O260" s="18"/>
      <c r="P260" s="16"/>
      <c r="R260" s="45"/>
      <c r="U260" s="44"/>
      <c r="V260" s="44"/>
      <c r="W260" s="44"/>
      <c r="X260" s="44"/>
    </row>
    <row r="261">
      <c r="M261" s="44"/>
      <c r="N261" s="18"/>
      <c r="O261" s="18"/>
      <c r="P261" s="16"/>
      <c r="R261" s="45"/>
      <c r="U261" s="44"/>
      <c r="V261" s="44"/>
      <c r="W261" s="44"/>
      <c r="X261" s="44"/>
    </row>
    <row r="262">
      <c r="M262" s="44"/>
      <c r="N262" s="18"/>
      <c r="O262" s="18"/>
      <c r="P262" s="16"/>
      <c r="R262" s="45"/>
      <c r="U262" s="44"/>
      <c r="V262" s="44"/>
      <c r="W262" s="44"/>
      <c r="X262" s="44"/>
    </row>
    <row r="263">
      <c r="M263" s="44"/>
      <c r="N263" s="18"/>
      <c r="O263" s="18"/>
      <c r="P263" s="16"/>
      <c r="R263" s="45"/>
      <c r="U263" s="44"/>
      <c r="V263" s="44"/>
      <c r="W263" s="44"/>
      <c r="X263" s="44"/>
    </row>
    <row r="264">
      <c r="M264" s="44"/>
      <c r="N264" s="18"/>
      <c r="O264" s="18"/>
      <c r="P264" s="16"/>
      <c r="R264" s="45"/>
      <c r="U264" s="44"/>
      <c r="V264" s="44"/>
      <c r="W264" s="44"/>
      <c r="X264" s="44"/>
    </row>
    <row r="265">
      <c r="M265" s="44"/>
      <c r="N265" s="18"/>
      <c r="O265" s="18"/>
      <c r="P265" s="16"/>
      <c r="R265" s="45"/>
      <c r="U265" s="44"/>
      <c r="V265" s="44"/>
      <c r="W265" s="44"/>
      <c r="X265" s="44"/>
    </row>
    <row r="266">
      <c r="M266" s="44"/>
      <c r="N266" s="18"/>
      <c r="O266" s="18"/>
      <c r="P266" s="16"/>
      <c r="R266" s="45"/>
      <c r="U266" s="44"/>
      <c r="V266" s="44"/>
      <c r="W266" s="44"/>
      <c r="X266" s="44"/>
    </row>
    <row r="267">
      <c r="M267" s="44"/>
      <c r="N267" s="18"/>
      <c r="O267" s="18"/>
      <c r="P267" s="16"/>
      <c r="R267" s="45"/>
      <c r="U267" s="44"/>
      <c r="V267" s="44"/>
      <c r="W267" s="44"/>
      <c r="X267" s="44"/>
    </row>
    <row r="268">
      <c r="M268" s="44"/>
      <c r="N268" s="18"/>
      <c r="O268" s="18"/>
      <c r="P268" s="16"/>
      <c r="R268" s="45"/>
      <c r="U268" s="44"/>
      <c r="V268" s="44"/>
      <c r="W268" s="44"/>
      <c r="X268" s="44"/>
    </row>
    <row r="269">
      <c r="M269" s="44"/>
      <c r="N269" s="18"/>
      <c r="O269" s="18"/>
      <c r="P269" s="16"/>
      <c r="R269" s="45"/>
      <c r="U269" s="44"/>
      <c r="V269" s="44"/>
      <c r="W269" s="44"/>
      <c r="X269" s="44"/>
    </row>
    <row r="270">
      <c r="M270" s="44"/>
      <c r="N270" s="18"/>
      <c r="O270" s="18"/>
      <c r="P270" s="16"/>
      <c r="R270" s="45"/>
      <c r="U270" s="44"/>
      <c r="V270" s="44"/>
      <c r="W270" s="44"/>
      <c r="X270" s="44"/>
    </row>
    <row r="271">
      <c r="M271" s="44"/>
      <c r="N271" s="18"/>
      <c r="O271" s="18"/>
      <c r="P271" s="16"/>
      <c r="R271" s="45"/>
      <c r="U271" s="44"/>
      <c r="V271" s="44"/>
      <c r="W271" s="44"/>
      <c r="X271" s="44"/>
    </row>
    <row r="272">
      <c r="M272" s="44"/>
      <c r="N272" s="18"/>
      <c r="O272" s="18"/>
      <c r="P272" s="16"/>
      <c r="R272" s="45"/>
      <c r="U272" s="44"/>
      <c r="V272" s="44"/>
      <c r="W272" s="44"/>
      <c r="X272" s="44"/>
    </row>
    <row r="273">
      <c r="M273" s="44"/>
      <c r="N273" s="18"/>
      <c r="O273" s="18"/>
      <c r="P273" s="16"/>
      <c r="R273" s="45"/>
      <c r="U273" s="44"/>
      <c r="V273" s="44"/>
      <c r="W273" s="44"/>
      <c r="X273" s="44"/>
    </row>
    <row r="274">
      <c r="M274" s="44"/>
      <c r="N274" s="18"/>
      <c r="O274" s="18"/>
      <c r="P274" s="16"/>
      <c r="R274" s="45"/>
      <c r="U274" s="44"/>
      <c r="V274" s="44"/>
      <c r="W274" s="44"/>
      <c r="X274" s="44"/>
    </row>
    <row r="275">
      <c r="M275" s="44"/>
      <c r="N275" s="18"/>
      <c r="O275" s="18"/>
      <c r="P275" s="16"/>
      <c r="R275" s="45"/>
      <c r="U275" s="44"/>
      <c r="V275" s="44"/>
      <c r="W275" s="44"/>
      <c r="X275" s="44"/>
    </row>
    <row r="276">
      <c r="M276" s="44"/>
      <c r="N276" s="18"/>
      <c r="O276" s="18"/>
      <c r="P276" s="16"/>
      <c r="R276" s="45"/>
      <c r="U276" s="44"/>
      <c r="V276" s="44"/>
      <c r="W276" s="44"/>
      <c r="X276" s="44"/>
    </row>
    <row r="277">
      <c r="M277" s="44"/>
      <c r="N277" s="18"/>
      <c r="O277" s="18"/>
      <c r="P277" s="16"/>
      <c r="R277" s="45"/>
      <c r="U277" s="44"/>
      <c r="V277" s="44"/>
      <c r="W277" s="44"/>
      <c r="X277" s="44"/>
    </row>
    <row r="278">
      <c r="M278" s="44"/>
      <c r="N278" s="18"/>
      <c r="O278" s="18"/>
      <c r="P278" s="16"/>
      <c r="R278" s="45"/>
      <c r="U278" s="44"/>
      <c r="V278" s="44"/>
      <c r="W278" s="44"/>
      <c r="X278" s="44"/>
    </row>
    <row r="279">
      <c r="M279" s="44"/>
      <c r="N279" s="18"/>
      <c r="O279" s="18"/>
      <c r="P279" s="16"/>
      <c r="R279" s="45"/>
      <c r="U279" s="44"/>
      <c r="V279" s="44"/>
      <c r="W279" s="44"/>
      <c r="X279" s="44"/>
    </row>
    <row r="280">
      <c r="M280" s="44"/>
      <c r="N280" s="18"/>
      <c r="O280" s="18"/>
      <c r="P280" s="16"/>
      <c r="R280" s="45"/>
      <c r="U280" s="44"/>
      <c r="V280" s="44"/>
      <c r="W280" s="44"/>
      <c r="X280" s="44"/>
    </row>
    <row r="281">
      <c r="M281" s="44"/>
      <c r="N281" s="18"/>
      <c r="O281" s="18"/>
      <c r="P281" s="16"/>
      <c r="R281" s="45"/>
      <c r="U281" s="44"/>
      <c r="V281" s="44"/>
      <c r="W281" s="44"/>
      <c r="X281" s="44"/>
    </row>
    <row r="282">
      <c r="M282" s="44"/>
      <c r="N282" s="18"/>
      <c r="O282" s="18"/>
      <c r="P282" s="16"/>
      <c r="R282" s="45"/>
      <c r="U282" s="44"/>
      <c r="V282" s="44"/>
      <c r="W282" s="44"/>
      <c r="X282" s="44"/>
    </row>
    <row r="283">
      <c r="M283" s="44"/>
      <c r="N283" s="18"/>
      <c r="O283" s="18"/>
      <c r="P283" s="16"/>
      <c r="R283" s="45"/>
      <c r="U283" s="44"/>
      <c r="V283" s="44"/>
      <c r="W283" s="44"/>
      <c r="X283" s="44"/>
    </row>
    <row r="284">
      <c r="M284" s="44"/>
      <c r="N284" s="18"/>
      <c r="O284" s="18"/>
      <c r="P284" s="16"/>
      <c r="R284" s="45"/>
      <c r="U284" s="44"/>
      <c r="V284" s="44"/>
      <c r="W284" s="44"/>
      <c r="X284" s="44"/>
    </row>
    <row r="285">
      <c r="M285" s="44"/>
      <c r="N285" s="18"/>
      <c r="O285" s="18"/>
      <c r="P285" s="16"/>
      <c r="R285" s="45"/>
      <c r="U285" s="44"/>
      <c r="V285" s="44"/>
      <c r="W285" s="44"/>
      <c r="X285" s="44"/>
    </row>
    <row r="286">
      <c r="M286" s="44"/>
      <c r="N286" s="18"/>
      <c r="O286" s="18"/>
      <c r="P286" s="16"/>
      <c r="R286" s="45"/>
      <c r="U286" s="44"/>
      <c r="V286" s="44"/>
      <c r="W286" s="44"/>
      <c r="X286" s="44"/>
    </row>
    <row r="287">
      <c r="M287" s="44"/>
      <c r="N287" s="18"/>
      <c r="O287" s="18"/>
      <c r="P287" s="16"/>
      <c r="R287" s="45"/>
      <c r="U287" s="44"/>
      <c r="V287" s="44"/>
      <c r="W287" s="44"/>
      <c r="X287" s="44"/>
    </row>
    <row r="288">
      <c r="M288" s="44"/>
      <c r="N288" s="18"/>
      <c r="O288" s="18"/>
      <c r="P288" s="16"/>
      <c r="R288" s="45"/>
      <c r="U288" s="44"/>
      <c r="V288" s="44"/>
      <c r="W288" s="44"/>
      <c r="X288" s="44"/>
    </row>
    <row r="289">
      <c r="M289" s="44"/>
      <c r="N289" s="18"/>
      <c r="O289" s="18"/>
      <c r="P289" s="16"/>
      <c r="R289" s="45"/>
      <c r="U289" s="44"/>
      <c r="V289" s="44"/>
      <c r="W289" s="44"/>
      <c r="X289" s="44"/>
    </row>
    <row r="290">
      <c r="M290" s="44"/>
      <c r="N290" s="18"/>
      <c r="O290" s="18"/>
      <c r="P290" s="16"/>
      <c r="R290" s="45"/>
      <c r="U290" s="44"/>
      <c r="V290" s="44"/>
      <c r="W290" s="44"/>
      <c r="X290" s="44"/>
    </row>
    <row r="291">
      <c r="M291" s="44"/>
      <c r="N291" s="18"/>
      <c r="O291" s="18"/>
      <c r="P291" s="16"/>
      <c r="R291" s="45"/>
      <c r="U291" s="44"/>
      <c r="V291" s="44"/>
      <c r="W291" s="44"/>
      <c r="X291" s="44"/>
    </row>
    <row r="292">
      <c r="M292" s="44"/>
      <c r="N292" s="18"/>
      <c r="O292" s="18"/>
      <c r="P292" s="16"/>
      <c r="R292" s="45"/>
      <c r="U292" s="44"/>
      <c r="V292" s="44"/>
      <c r="W292" s="44"/>
      <c r="X292" s="44"/>
    </row>
    <row r="293">
      <c r="M293" s="44"/>
      <c r="N293" s="18"/>
      <c r="O293" s="18"/>
      <c r="P293" s="16"/>
      <c r="R293" s="45"/>
      <c r="U293" s="44"/>
      <c r="V293" s="44"/>
      <c r="W293" s="44"/>
      <c r="X293" s="44"/>
    </row>
    <row r="294">
      <c r="M294" s="44"/>
      <c r="N294" s="18"/>
      <c r="O294" s="18"/>
      <c r="P294" s="16"/>
      <c r="R294" s="45"/>
      <c r="U294" s="44"/>
      <c r="V294" s="44"/>
      <c r="W294" s="44"/>
      <c r="X294" s="44"/>
    </row>
    <row r="295">
      <c r="M295" s="44"/>
      <c r="N295" s="18"/>
      <c r="O295" s="18"/>
      <c r="P295" s="16"/>
      <c r="R295" s="45"/>
      <c r="U295" s="44"/>
      <c r="V295" s="44"/>
      <c r="W295" s="44"/>
      <c r="X295" s="44"/>
    </row>
    <row r="296">
      <c r="M296" s="44"/>
      <c r="N296" s="18"/>
      <c r="O296" s="18"/>
      <c r="P296" s="16"/>
      <c r="R296" s="45"/>
      <c r="U296" s="44"/>
      <c r="V296" s="44"/>
      <c r="W296" s="44"/>
      <c r="X296" s="44"/>
    </row>
    <row r="297">
      <c r="M297" s="44"/>
      <c r="N297" s="18"/>
      <c r="O297" s="18"/>
      <c r="P297" s="16"/>
      <c r="R297" s="45"/>
      <c r="U297" s="44"/>
      <c r="V297" s="44"/>
      <c r="W297" s="44"/>
      <c r="X297" s="44"/>
    </row>
    <row r="298">
      <c r="M298" s="44"/>
      <c r="N298" s="18"/>
      <c r="O298" s="18"/>
      <c r="P298" s="16"/>
      <c r="R298" s="45"/>
      <c r="U298" s="44"/>
      <c r="V298" s="44"/>
      <c r="W298" s="44"/>
      <c r="X298" s="44"/>
    </row>
    <row r="299">
      <c r="M299" s="44"/>
      <c r="N299" s="18"/>
      <c r="O299" s="18"/>
      <c r="P299" s="16"/>
      <c r="R299" s="45"/>
      <c r="U299" s="44"/>
      <c r="V299" s="44"/>
      <c r="W299" s="44"/>
      <c r="X299" s="44"/>
    </row>
    <row r="300">
      <c r="M300" s="44"/>
      <c r="N300" s="18"/>
      <c r="O300" s="18"/>
      <c r="P300" s="16"/>
      <c r="R300" s="45"/>
      <c r="U300" s="44"/>
      <c r="V300" s="44"/>
      <c r="W300" s="44"/>
      <c r="X300" s="44"/>
    </row>
    <row r="301">
      <c r="M301" s="44"/>
      <c r="N301" s="18"/>
      <c r="O301" s="18"/>
      <c r="P301" s="16"/>
      <c r="R301" s="45"/>
      <c r="U301" s="44"/>
      <c r="V301" s="44"/>
      <c r="W301" s="44"/>
      <c r="X301" s="44"/>
    </row>
    <row r="302">
      <c r="M302" s="44"/>
      <c r="N302" s="18"/>
      <c r="O302" s="18"/>
      <c r="P302" s="16"/>
      <c r="R302" s="45"/>
      <c r="U302" s="44"/>
      <c r="V302" s="44"/>
      <c r="W302" s="44"/>
      <c r="X302" s="44"/>
    </row>
    <row r="303">
      <c r="M303" s="44"/>
      <c r="N303" s="18"/>
      <c r="O303" s="18"/>
      <c r="P303" s="16"/>
      <c r="R303" s="45"/>
      <c r="U303" s="44"/>
      <c r="V303" s="44"/>
      <c r="W303" s="44"/>
      <c r="X303" s="44"/>
    </row>
    <row r="304">
      <c r="M304" s="44"/>
      <c r="N304" s="18"/>
      <c r="O304" s="18"/>
      <c r="P304" s="16"/>
      <c r="R304" s="45"/>
      <c r="U304" s="44"/>
      <c r="V304" s="44"/>
      <c r="W304" s="44"/>
      <c r="X304" s="44"/>
    </row>
    <row r="305">
      <c r="M305" s="44"/>
      <c r="N305" s="18"/>
      <c r="O305" s="18"/>
      <c r="P305" s="16"/>
      <c r="R305" s="45"/>
      <c r="U305" s="44"/>
      <c r="V305" s="44"/>
      <c r="W305" s="44"/>
      <c r="X305" s="44"/>
    </row>
    <row r="306">
      <c r="M306" s="44"/>
      <c r="N306" s="18"/>
      <c r="O306" s="18"/>
      <c r="P306" s="16"/>
      <c r="R306" s="45"/>
      <c r="U306" s="44"/>
      <c r="V306" s="44"/>
      <c r="W306" s="44"/>
      <c r="X306" s="44"/>
    </row>
    <row r="307">
      <c r="M307" s="44"/>
      <c r="N307" s="18"/>
      <c r="O307" s="18"/>
      <c r="P307" s="16"/>
      <c r="R307" s="45"/>
      <c r="U307" s="44"/>
      <c r="V307" s="44"/>
      <c r="W307" s="44"/>
      <c r="X307" s="44"/>
    </row>
    <row r="308">
      <c r="M308" s="44"/>
      <c r="N308" s="18"/>
      <c r="O308" s="18"/>
      <c r="P308" s="16"/>
      <c r="R308" s="45"/>
      <c r="U308" s="44"/>
      <c r="V308" s="44"/>
      <c r="W308" s="44"/>
      <c r="X308" s="44"/>
    </row>
    <row r="309">
      <c r="M309" s="44"/>
      <c r="N309" s="18"/>
      <c r="O309" s="18"/>
      <c r="P309" s="16"/>
      <c r="R309" s="45"/>
      <c r="U309" s="44"/>
      <c r="V309" s="44"/>
      <c r="W309" s="44"/>
      <c r="X309" s="44"/>
    </row>
    <row r="310">
      <c r="M310" s="44"/>
      <c r="N310" s="18"/>
      <c r="O310" s="18"/>
      <c r="P310" s="16"/>
      <c r="R310" s="45"/>
      <c r="U310" s="44"/>
      <c r="V310" s="44"/>
      <c r="W310" s="44"/>
      <c r="X310" s="44"/>
    </row>
    <row r="311">
      <c r="M311" s="44"/>
      <c r="N311" s="18"/>
      <c r="O311" s="18"/>
      <c r="P311" s="16"/>
      <c r="R311" s="45"/>
      <c r="U311" s="44"/>
      <c r="V311" s="44"/>
      <c r="W311" s="44"/>
      <c r="X311" s="44"/>
    </row>
    <row r="312">
      <c r="M312" s="44"/>
      <c r="N312" s="18"/>
      <c r="O312" s="18"/>
      <c r="P312" s="16"/>
      <c r="R312" s="45"/>
      <c r="U312" s="44"/>
      <c r="V312" s="44"/>
      <c r="W312" s="44"/>
      <c r="X312" s="44"/>
    </row>
    <row r="313">
      <c r="M313" s="44"/>
      <c r="N313" s="18"/>
      <c r="O313" s="18"/>
      <c r="P313" s="16"/>
      <c r="R313" s="45"/>
      <c r="U313" s="44"/>
      <c r="V313" s="44"/>
      <c r="W313" s="44"/>
      <c r="X313" s="44"/>
    </row>
    <row r="314">
      <c r="M314" s="44"/>
      <c r="N314" s="18"/>
      <c r="O314" s="18"/>
      <c r="P314" s="16"/>
      <c r="R314" s="45"/>
      <c r="U314" s="44"/>
      <c r="V314" s="44"/>
      <c r="W314" s="44"/>
      <c r="X314" s="44"/>
    </row>
    <row r="315">
      <c r="M315" s="44"/>
      <c r="N315" s="18"/>
      <c r="O315" s="18"/>
      <c r="P315" s="16"/>
      <c r="R315" s="45"/>
      <c r="U315" s="44"/>
      <c r="V315" s="44"/>
      <c r="W315" s="44"/>
      <c r="X315" s="44"/>
    </row>
    <row r="316">
      <c r="M316" s="44"/>
      <c r="N316" s="18"/>
      <c r="O316" s="18"/>
      <c r="P316" s="16"/>
      <c r="R316" s="45"/>
      <c r="U316" s="44"/>
      <c r="V316" s="44"/>
      <c r="W316" s="44"/>
      <c r="X316" s="44"/>
    </row>
    <row r="317">
      <c r="M317" s="44"/>
      <c r="N317" s="18"/>
      <c r="O317" s="18"/>
      <c r="P317" s="16"/>
      <c r="R317" s="45"/>
      <c r="U317" s="44"/>
      <c r="V317" s="44"/>
      <c r="W317" s="44"/>
      <c r="X317" s="44"/>
    </row>
    <row r="318">
      <c r="M318" s="44"/>
      <c r="N318" s="18"/>
      <c r="O318" s="18"/>
      <c r="P318" s="16"/>
      <c r="R318" s="45"/>
      <c r="U318" s="44"/>
      <c r="V318" s="44"/>
      <c r="W318" s="44"/>
      <c r="X318" s="44"/>
    </row>
    <row r="319">
      <c r="M319" s="44"/>
      <c r="N319" s="18"/>
      <c r="O319" s="18"/>
      <c r="P319" s="16"/>
      <c r="R319" s="45"/>
      <c r="U319" s="44"/>
      <c r="V319" s="44"/>
      <c r="W319" s="44"/>
      <c r="X319" s="44"/>
    </row>
    <row r="320">
      <c r="M320" s="44"/>
      <c r="N320" s="18"/>
      <c r="O320" s="18"/>
      <c r="P320" s="16"/>
      <c r="R320" s="45"/>
      <c r="U320" s="44"/>
      <c r="V320" s="44"/>
      <c r="W320" s="44"/>
      <c r="X320" s="44"/>
    </row>
    <row r="321">
      <c r="M321" s="44"/>
      <c r="N321" s="18"/>
      <c r="O321" s="18"/>
      <c r="P321" s="16"/>
      <c r="R321" s="45"/>
      <c r="U321" s="44"/>
      <c r="V321" s="44"/>
      <c r="W321" s="44"/>
      <c r="X321" s="44"/>
    </row>
    <row r="322">
      <c r="M322" s="44"/>
      <c r="N322" s="18"/>
      <c r="O322" s="18"/>
      <c r="P322" s="16"/>
      <c r="R322" s="45"/>
      <c r="U322" s="44"/>
      <c r="V322" s="44"/>
      <c r="W322" s="44"/>
      <c r="X322" s="44"/>
    </row>
    <row r="323">
      <c r="M323" s="44"/>
      <c r="N323" s="18"/>
      <c r="O323" s="18"/>
      <c r="P323" s="16"/>
      <c r="R323" s="45"/>
      <c r="U323" s="44"/>
      <c r="V323" s="44"/>
      <c r="W323" s="44"/>
      <c r="X323" s="44"/>
    </row>
    <row r="324">
      <c r="M324" s="44"/>
      <c r="N324" s="18"/>
      <c r="O324" s="18"/>
      <c r="P324" s="16"/>
      <c r="R324" s="45"/>
      <c r="U324" s="44"/>
      <c r="V324" s="44"/>
      <c r="W324" s="44"/>
      <c r="X324" s="44"/>
    </row>
    <row r="325">
      <c r="M325" s="44"/>
      <c r="N325" s="18"/>
      <c r="O325" s="18"/>
      <c r="P325" s="16"/>
      <c r="R325" s="45"/>
      <c r="U325" s="44"/>
      <c r="V325" s="44"/>
      <c r="W325" s="44"/>
      <c r="X325" s="44"/>
    </row>
    <row r="326">
      <c r="M326" s="44"/>
      <c r="N326" s="18"/>
      <c r="O326" s="18"/>
      <c r="P326" s="16"/>
      <c r="R326" s="45"/>
      <c r="U326" s="44"/>
      <c r="V326" s="44"/>
      <c r="W326" s="44"/>
      <c r="X326" s="44"/>
    </row>
    <row r="327">
      <c r="M327" s="44"/>
      <c r="N327" s="18"/>
      <c r="O327" s="18"/>
      <c r="P327" s="16"/>
      <c r="R327" s="45"/>
      <c r="U327" s="44"/>
      <c r="V327" s="44"/>
      <c r="W327" s="44"/>
      <c r="X327" s="44"/>
    </row>
    <row r="328">
      <c r="M328" s="44"/>
      <c r="N328" s="18"/>
      <c r="O328" s="18"/>
      <c r="P328" s="16"/>
      <c r="R328" s="45"/>
      <c r="U328" s="44"/>
      <c r="V328" s="44"/>
      <c r="W328" s="44"/>
      <c r="X328" s="44"/>
    </row>
    <row r="329">
      <c r="M329" s="44"/>
      <c r="N329" s="18"/>
      <c r="O329" s="18"/>
      <c r="P329" s="16"/>
      <c r="R329" s="45"/>
      <c r="U329" s="44"/>
      <c r="V329" s="44"/>
      <c r="W329" s="44"/>
      <c r="X329" s="44"/>
    </row>
    <row r="330">
      <c r="M330" s="44"/>
      <c r="N330" s="18"/>
      <c r="O330" s="18"/>
      <c r="P330" s="16"/>
      <c r="R330" s="45"/>
      <c r="U330" s="44"/>
      <c r="V330" s="44"/>
      <c r="W330" s="44"/>
      <c r="X330" s="44"/>
    </row>
    <row r="331">
      <c r="M331" s="44"/>
      <c r="N331" s="18"/>
      <c r="O331" s="18"/>
      <c r="P331" s="16"/>
      <c r="R331" s="45"/>
      <c r="U331" s="44"/>
      <c r="V331" s="44"/>
      <c r="W331" s="44"/>
      <c r="X331" s="44"/>
    </row>
    <row r="332">
      <c r="M332" s="44"/>
      <c r="N332" s="18"/>
      <c r="O332" s="18"/>
      <c r="P332" s="16"/>
      <c r="R332" s="45"/>
      <c r="U332" s="44"/>
      <c r="V332" s="44"/>
      <c r="W332" s="44"/>
      <c r="X332" s="44"/>
    </row>
    <row r="333">
      <c r="M333" s="44"/>
      <c r="N333" s="18"/>
      <c r="O333" s="18"/>
      <c r="P333" s="16"/>
      <c r="R333" s="45"/>
      <c r="U333" s="44"/>
      <c r="V333" s="44"/>
      <c r="W333" s="44"/>
      <c r="X333" s="44"/>
    </row>
    <row r="334">
      <c r="M334" s="44"/>
      <c r="N334" s="18"/>
      <c r="O334" s="18"/>
      <c r="P334" s="16"/>
      <c r="R334" s="45"/>
      <c r="U334" s="44"/>
      <c r="V334" s="44"/>
      <c r="W334" s="44"/>
      <c r="X334" s="44"/>
    </row>
    <row r="335">
      <c r="M335" s="44"/>
      <c r="N335" s="18"/>
      <c r="O335" s="18"/>
      <c r="P335" s="16"/>
      <c r="R335" s="45"/>
      <c r="U335" s="44"/>
      <c r="V335" s="44"/>
      <c r="W335" s="44"/>
      <c r="X335" s="44"/>
    </row>
    <row r="336">
      <c r="M336" s="44"/>
      <c r="N336" s="18"/>
      <c r="O336" s="18"/>
      <c r="P336" s="16"/>
      <c r="R336" s="45"/>
      <c r="U336" s="44"/>
      <c r="V336" s="44"/>
      <c r="W336" s="44"/>
      <c r="X336" s="44"/>
    </row>
    <row r="337">
      <c r="M337" s="44"/>
      <c r="N337" s="18"/>
      <c r="O337" s="18"/>
      <c r="P337" s="16"/>
      <c r="R337" s="45"/>
      <c r="U337" s="44"/>
      <c r="V337" s="44"/>
      <c r="W337" s="44"/>
      <c r="X337" s="44"/>
    </row>
    <row r="338">
      <c r="M338" s="44"/>
      <c r="N338" s="18"/>
      <c r="O338" s="18"/>
      <c r="P338" s="16"/>
      <c r="R338" s="45"/>
      <c r="U338" s="44"/>
      <c r="V338" s="44"/>
      <c r="W338" s="44"/>
      <c r="X338" s="44"/>
    </row>
    <row r="339">
      <c r="M339" s="44"/>
      <c r="N339" s="18"/>
      <c r="O339" s="18"/>
      <c r="P339" s="16"/>
      <c r="R339" s="45"/>
      <c r="U339" s="44"/>
      <c r="V339" s="44"/>
      <c r="W339" s="44"/>
      <c r="X339" s="44"/>
    </row>
    <row r="340">
      <c r="M340" s="44"/>
      <c r="N340" s="18"/>
      <c r="O340" s="18"/>
      <c r="P340" s="16"/>
      <c r="R340" s="45"/>
      <c r="U340" s="44"/>
      <c r="V340" s="44"/>
      <c r="W340" s="44"/>
      <c r="X340" s="44"/>
    </row>
    <row r="341">
      <c r="M341" s="44"/>
      <c r="N341" s="18"/>
      <c r="O341" s="18"/>
      <c r="P341" s="16"/>
      <c r="R341" s="45"/>
      <c r="U341" s="44"/>
      <c r="V341" s="44"/>
      <c r="W341" s="44"/>
      <c r="X341" s="44"/>
    </row>
    <row r="342">
      <c r="M342" s="44"/>
      <c r="N342" s="18"/>
      <c r="O342" s="18"/>
      <c r="P342" s="16"/>
      <c r="R342" s="45"/>
      <c r="U342" s="44"/>
      <c r="V342" s="44"/>
      <c r="W342" s="44"/>
      <c r="X342" s="44"/>
    </row>
    <row r="343">
      <c r="M343" s="44"/>
      <c r="N343" s="18"/>
      <c r="O343" s="18"/>
      <c r="P343" s="16"/>
      <c r="R343" s="45"/>
      <c r="U343" s="44"/>
      <c r="V343" s="44"/>
      <c r="W343" s="44"/>
      <c r="X343" s="44"/>
    </row>
    <row r="344">
      <c r="M344" s="44"/>
      <c r="N344" s="18"/>
      <c r="O344" s="18"/>
      <c r="P344" s="16"/>
      <c r="R344" s="45"/>
      <c r="U344" s="44"/>
      <c r="V344" s="44"/>
      <c r="W344" s="44"/>
      <c r="X344" s="44"/>
    </row>
    <row r="345">
      <c r="M345" s="44"/>
      <c r="N345" s="18"/>
      <c r="O345" s="18"/>
      <c r="P345" s="16"/>
      <c r="R345" s="45"/>
      <c r="U345" s="44"/>
      <c r="V345" s="44"/>
      <c r="W345" s="44"/>
      <c r="X345" s="44"/>
    </row>
    <row r="346">
      <c r="M346" s="44"/>
      <c r="N346" s="18"/>
      <c r="O346" s="18"/>
      <c r="P346" s="16"/>
      <c r="R346" s="45"/>
      <c r="U346" s="44"/>
      <c r="V346" s="44"/>
      <c r="W346" s="44"/>
      <c r="X346" s="44"/>
    </row>
    <row r="347">
      <c r="M347" s="44"/>
      <c r="N347" s="18"/>
      <c r="O347" s="18"/>
      <c r="P347" s="16"/>
      <c r="R347" s="45"/>
      <c r="U347" s="44"/>
      <c r="V347" s="44"/>
      <c r="W347" s="44"/>
      <c r="X347" s="44"/>
    </row>
    <row r="348">
      <c r="M348" s="44"/>
      <c r="N348" s="18"/>
      <c r="O348" s="18"/>
      <c r="P348" s="16"/>
      <c r="R348" s="45"/>
      <c r="U348" s="44"/>
      <c r="V348" s="44"/>
      <c r="W348" s="44"/>
      <c r="X348" s="44"/>
    </row>
    <row r="349">
      <c r="M349" s="44"/>
      <c r="N349" s="18"/>
      <c r="O349" s="18"/>
      <c r="P349" s="16"/>
      <c r="R349" s="45"/>
      <c r="U349" s="44"/>
      <c r="V349" s="44"/>
      <c r="W349" s="44"/>
      <c r="X349" s="44"/>
    </row>
    <row r="350">
      <c r="M350" s="44"/>
      <c r="N350" s="18"/>
      <c r="O350" s="18"/>
      <c r="P350" s="16"/>
      <c r="R350" s="45"/>
      <c r="U350" s="44"/>
      <c r="V350" s="44"/>
      <c r="W350" s="44"/>
      <c r="X350" s="44"/>
    </row>
    <row r="351">
      <c r="M351" s="44"/>
      <c r="N351" s="18"/>
      <c r="O351" s="18"/>
      <c r="P351" s="16"/>
      <c r="R351" s="45"/>
      <c r="U351" s="44"/>
      <c r="V351" s="44"/>
      <c r="W351" s="44"/>
      <c r="X351" s="44"/>
    </row>
    <row r="352">
      <c r="M352" s="44"/>
      <c r="N352" s="18"/>
      <c r="O352" s="18"/>
      <c r="P352" s="16"/>
      <c r="R352" s="45"/>
      <c r="U352" s="44"/>
      <c r="V352" s="44"/>
      <c r="W352" s="44"/>
      <c r="X352" s="44"/>
    </row>
    <row r="353">
      <c r="M353" s="44"/>
      <c r="N353" s="18"/>
      <c r="O353" s="18"/>
      <c r="P353" s="16"/>
      <c r="R353" s="45"/>
      <c r="U353" s="44"/>
      <c r="V353" s="44"/>
      <c r="W353" s="44"/>
      <c r="X353" s="44"/>
    </row>
    <row r="354">
      <c r="M354" s="44"/>
      <c r="N354" s="18"/>
      <c r="O354" s="18"/>
      <c r="P354" s="16"/>
      <c r="R354" s="45"/>
      <c r="U354" s="44"/>
      <c r="V354" s="44"/>
      <c r="W354" s="44"/>
      <c r="X354" s="44"/>
    </row>
    <row r="355">
      <c r="M355" s="44"/>
      <c r="N355" s="18"/>
      <c r="O355" s="18"/>
      <c r="P355" s="16"/>
      <c r="R355" s="45"/>
      <c r="U355" s="44"/>
      <c r="V355" s="44"/>
      <c r="W355" s="44"/>
      <c r="X355" s="44"/>
    </row>
    <row r="356">
      <c r="M356" s="44"/>
      <c r="N356" s="18"/>
      <c r="O356" s="18"/>
      <c r="P356" s="16"/>
      <c r="R356" s="45"/>
      <c r="U356" s="44"/>
      <c r="V356" s="44"/>
      <c r="W356" s="44"/>
      <c r="X356" s="44"/>
    </row>
    <row r="357">
      <c r="M357" s="44"/>
      <c r="N357" s="18"/>
      <c r="O357" s="18"/>
      <c r="P357" s="16"/>
      <c r="R357" s="45"/>
      <c r="U357" s="44"/>
      <c r="V357" s="44"/>
      <c r="W357" s="44"/>
      <c r="X357" s="44"/>
    </row>
    <row r="358">
      <c r="M358" s="44"/>
      <c r="N358" s="18"/>
      <c r="O358" s="18"/>
      <c r="P358" s="16"/>
      <c r="R358" s="45"/>
      <c r="U358" s="44"/>
      <c r="V358" s="44"/>
      <c r="W358" s="44"/>
      <c r="X358" s="44"/>
    </row>
    <row r="359">
      <c r="M359" s="44"/>
      <c r="N359" s="18"/>
      <c r="O359" s="18"/>
      <c r="P359" s="16"/>
      <c r="R359" s="45"/>
      <c r="U359" s="44"/>
      <c r="V359" s="44"/>
      <c r="W359" s="44"/>
      <c r="X359" s="44"/>
    </row>
    <row r="360">
      <c r="M360" s="44"/>
      <c r="N360" s="18"/>
      <c r="O360" s="18"/>
      <c r="P360" s="16"/>
      <c r="R360" s="45"/>
      <c r="U360" s="44"/>
      <c r="V360" s="44"/>
      <c r="W360" s="44"/>
      <c r="X360" s="44"/>
    </row>
    <row r="361">
      <c r="M361" s="44"/>
      <c r="N361" s="18"/>
      <c r="O361" s="18"/>
      <c r="P361" s="16"/>
      <c r="R361" s="45"/>
      <c r="U361" s="44"/>
      <c r="V361" s="44"/>
      <c r="W361" s="44"/>
      <c r="X361" s="44"/>
    </row>
    <row r="362">
      <c r="M362" s="44"/>
      <c r="N362" s="18"/>
      <c r="O362" s="18"/>
      <c r="P362" s="16"/>
      <c r="R362" s="45"/>
      <c r="U362" s="44"/>
      <c r="V362" s="44"/>
      <c r="W362" s="44"/>
      <c r="X362" s="44"/>
    </row>
    <row r="363">
      <c r="M363" s="44"/>
      <c r="N363" s="18"/>
      <c r="O363" s="18"/>
      <c r="P363" s="16"/>
      <c r="R363" s="45"/>
      <c r="U363" s="44"/>
      <c r="V363" s="44"/>
      <c r="W363" s="44"/>
      <c r="X363" s="44"/>
    </row>
    <row r="364">
      <c r="M364" s="44"/>
      <c r="N364" s="18"/>
      <c r="O364" s="18"/>
      <c r="P364" s="16"/>
      <c r="R364" s="45"/>
      <c r="U364" s="44"/>
      <c r="V364" s="44"/>
      <c r="W364" s="44"/>
      <c r="X364" s="44"/>
    </row>
    <row r="365">
      <c r="M365" s="44"/>
      <c r="N365" s="18"/>
      <c r="O365" s="18"/>
      <c r="P365" s="16"/>
      <c r="R365" s="45"/>
      <c r="U365" s="44"/>
      <c r="V365" s="44"/>
      <c r="W365" s="44"/>
      <c r="X365" s="44"/>
    </row>
    <row r="366">
      <c r="M366" s="44"/>
      <c r="N366" s="18"/>
      <c r="O366" s="18"/>
      <c r="P366" s="16"/>
      <c r="R366" s="45"/>
      <c r="U366" s="44"/>
      <c r="V366" s="44"/>
      <c r="W366" s="44"/>
      <c r="X366" s="44"/>
    </row>
    <row r="367">
      <c r="M367" s="44"/>
      <c r="N367" s="18"/>
      <c r="O367" s="18"/>
      <c r="P367" s="16"/>
      <c r="R367" s="45"/>
      <c r="U367" s="44"/>
      <c r="V367" s="44"/>
      <c r="W367" s="44"/>
      <c r="X367" s="44"/>
    </row>
    <row r="368">
      <c r="M368" s="44"/>
      <c r="N368" s="18"/>
      <c r="O368" s="18"/>
      <c r="P368" s="16"/>
      <c r="R368" s="45"/>
      <c r="U368" s="44"/>
      <c r="V368" s="44"/>
      <c r="W368" s="44"/>
      <c r="X368" s="44"/>
    </row>
    <row r="369">
      <c r="M369" s="44"/>
      <c r="N369" s="18"/>
      <c r="O369" s="18"/>
      <c r="P369" s="16"/>
      <c r="R369" s="45"/>
      <c r="U369" s="44"/>
      <c r="V369" s="44"/>
      <c r="W369" s="44"/>
      <c r="X369" s="44"/>
    </row>
    <row r="370">
      <c r="M370" s="44"/>
      <c r="N370" s="18"/>
      <c r="O370" s="18"/>
      <c r="P370" s="16"/>
      <c r="R370" s="45"/>
      <c r="U370" s="44"/>
      <c r="V370" s="44"/>
      <c r="W370" s="44"/>
      <c r="X370" s="44"/>
    </row>
    <row r="371">
      <c r="M371" s="44"/>
      <c r="N371" s="18"/>
      <c r="O371" s="18"/>
      <c r="P371" s="16"/>
      <c r="R371" s="45"/>
      <c r="U371" s="44"/>
      <c r="V371" s="44"/>
      <c r="W371" s="44"/>
      <c r="X371" s="44"/>
    </row>
    <row r="372">
      <c r="M372" s="44"/>
      <c r="N372" s="18"/>
      <c r="O372" s="18"/>
      <c r="P372" s="16"/>
      <c r="R372" s="45"/>
      <c r="U372" s="44"/>
      <c r="V372" s="44"/>
      <c r="W372" s="44"/>
      <c r="X372" s="44"/>
    </row>
    <row r="373">
      <c r="M373" s="44"/>
      <c r="N373" s="18"/>
      <c r="O373" s="18"/>
      <c r="P373" s="16"/>
      <c r="R373" s="45"/>
      <c r="U373" s="44"/>
      <c r="V373" s="44"/>
      <c r="W373" s="44"/>
      <c r="X373" s="44"/>
    </row>
    <row r="374">
      <c r="M374" s="44"/>
      <c r="N374" s="18"/>
      <c r="O374" s="18"/>
      <c r="P374" s="16"/>
      <c r="R374" s="45"/>
      <c r="U374" s="44"/>
      <c r="V374" s="44"/>
      <c r="W374" s="44"/>
      <c r="X374" s="44"/>
    </row>
    <row r="375">
      <c r="M375" s="44"/>
      <c r="N375" s="18"/>
      <c r="O375" s="18"/>
      <c r="P375" s="16"/>
      <c r="R375" s="45"/>
      <c r="U375" s="44"/>
      <c r="V375" s="44"/>
      <c r="W375" s="44"/>
      <c r="X375" s="44"/>
    </row>
    <row r="376">
      <c r="M376" s="44"/>
      <c r="N376" s="18"/>
      <c r="O376" s="18"/>
      <c r="P376" s="16"/>
      <c r="R376" s="45"/>
      <c r="U376" s="44"/>
      <c r="V376" s="44"/>
      <c r="W376" s="44"/>
      <c r="X376" s="44"/>
    </row>
    <row r="377">
      <c r="M377" s="44"/>
      <c r="N377" s="18"/>
      <c r="O377" s="18"/>
      <c r="P377" s="16"/>
      <c r="R377" s="45"/>
      <c r="U377" s="44"/>
      <c r="V377" s="44"/>
      <c r="W377" s="44"/>
      <c r="X377" s="44"/>
    </row>
    <row r="378">
      <c r="M378" s="44"/>
      <c r="N378" s="18"/>
      <c r="O378" s="18"/>
      <c r="P378" s="16"/>
      <c r="R378" s="45"/>
      <c r="U378" s="44"/>
      <c r="V378" s="44"/>
      <c r="W378" s="44"/>
      <c r="X378" s="44"/>
    </row>
    <row r="379">
      <c r="M379" s="44"/>
      <c r="N379" s="18"/>
      <c r="O379" s="18"/>
      <c r="P379" s="16"/>
      <c r="R379" s="45"/>
      <c r="U379" s="44"/>
      <c r="V379" s="44"/>
      <c r="W379" s="44"/>
      <c r="X379" s="44"/>
    </row>
    <row r="380">
      <c r="M380" s="44"/>
      <c r="N380" s="18"/>
      <c r="O380" s="18"/>
      <c r="P380" s="16"/>
      <c r="R380" s="45"/>
      <c r="U380" s="44"/>
      <c r="V380" s="44"/>
      <c r="W380" s="44"/>
      <c r="X380" s="44"/>
    </row>
    <row r="381">
      <c r="M381" s="44"/>
      <c r="N381" s="18"/>
      <c r="O381" s="18"/>
      <c r="P381" s="16"/>
      <c r="R381" s="45"/>
      <c r="U381" s="44"/>
      <c r="V381" s="44"/>
      <c r="W381" s="44"/>
      <c r="X381" s="44"/>
    </row>
    <row r="382">
      <c r="M382" s="44"/>
      <c r="N382" s="18"/>
      <c r="O382" s="18"/>
      <c r="P382" s="16"/>
      <c r="R382" s="45"/>
      <c r="U382" s="44"/>
      <c r="V382" s="44"/>
      <c r="W382" s="44"/>
      <c r="X382" s="44"/>
    </row>
    <row r="383">
      <c r="M383" s="44"/>
      <c r="N383" s="18"/>
      <c r="O383" s="18"/>
      <c r="P383" s="16"/>
      <c r="R383" s="45"/>
      <c r="U383" s="44"/>
      <c r="V383" s="44"/>
      <c r="W383" s="44"/>
      <c r="X383" s="44"/>
    </row>
    <row r="384">
      <c r="M384" s="44"/>
      <c r="N384" s="18"/>
      <c r="O384" s="18"/>
      <c r="P384" s="16"/>
      <c r="R384" s="45"/>
      <c r="U384" s="44"/>
      <c r="V384" s="44"/>
      <c r="W384" s="44"/>
      <c r="X384" s="44"/>
    </row>
    <row r="385">
      <c r="M385" s="44"/>
      <c r="N385" s="18"/>
      <c r="O385" s="18"/>
      <c r="P385" s="16"/>
      <c r="R385" s="45"/>
      <c r="U385" s="44"/>
      <c r="V385" s="44"/>
      <c r="W385" s="44"/>
      <c r="X385" s="44"/>
    </row>
    <row r="386">
      <c r="M386" s="44"/>
      <c r="N386" s="18"/>
      <c r="O386" s="18"/>
      <c r="P386" s="16"/>
      <c r="R386" s="45"/>
      <c r="U386" s="44"/>
      <c r="V386" s="44"/>
      <c r="W386" s="44"/>
      <c r="X386" s="44"/>
    </row>
    <row r="387">
      <c r="M387" s="44"/>
      <c r="N387" s="18"/>
      <c r="O387" s="18"/>
      <c r="P387" s="16"/>
      <c r="R387" s="45"/>
      <c r="U387" s="44"/>
      <c r="V387" s="44"/>
      <c r="W387" s="44"/>
      <c r="X387" s="44"/>
    </row>
    <row r="388">
      <c r="M388" s="44"/>
      <c r="N388" s="18"/>
      <c r="O388" s="18"/>
      <c r="P388" s="16"/>
      <c r="R388" s="45"/>
      <c r="U388" s="44"/>
      <c r="V388" s="44"/>
      <c r="W388" s="44"/>
      <c r="X388" s="44"/>
    </row>
    <row r="389">
      <c r="M389" s="44"/>
      <c r="N389" s="18"/>
      <c r="O389" s="18"/>
      <c r="P389" s="16"/>
      <c r="R389" s="45"/>
      <c r="U389" s="44"/>
      <c r="V389" s="44"/>
      <c r="W389" s="44"/>
      <c r="X389" s="44"/>
    </row>
    <row r="390">
      <c r="M390" s="44"/>
      <c r="N390" s="18"/>
      <c r="O390" s="18"/>
      <c r="P390" s="16"/>
      <c r="R390" s="45"/>
      <c r="U390" s="44"/>
      <c r="V390" s="44"/>
      <c r="W390" s="44"/>
      <c r="X390" s="44"/>
    </row>
    <row r="391">
      <c r="M391" s="44"/>
      <c r="N391" s="18"/>
      <c r="O391" s="18"/>
      <c r="P391" s="16"/>
      <c r="R391" s="45"/>
      <c r="U391" s="44"/>
      <c r="V391" s="44"/>
      <c r="W391" s="44"/>
      <c r="X391" s="44"/>
    </row>
    <row r="392">
      <c r="M392" s="44"/>
      <c r="N392" s="18"/>
      <c r="O392" s="18"/>
      <c r="P392" s="16"/>
      <c r="R392" s="45"/>
      <c r="U392" s="44"/>
      <c r="V392" s="44"/>
      <c r="W392" s="44"/>
      <c r="X392" s="44"/>
    </row>
    <row r="393">
      <c r="M393" s="44"/>
      <c r="N393" s="18"/>
      <c r="O393" s="18"/>
      <c r="P393" s="16"/>
      <c r="R393" s="45"/>
      <c r="U393" s="44"/>
      <c r="V393" s="44"/>
      <c r="W393" s="44"/>
      <c r="X393" s="44"/>
    </row>
    <row r="394">
      <c r="M394" s="44"/>
      <c r="N394" s="18"/>
      <c r="O394" s="18"/>
      <c r="P394" s="16"/>
      <c r="R394" s="45"/>
      <c r="U394" s="44"/>
      <c r="V394" s="44"/>
      <c r="W394" s="44"/>
      <c r="X394" s="44"/>
    </row>
    <row r="395">
      <c r="M395" s="44"/>
      <c r="N395" s="18"/>
      <c r="O395" s="18"/>
      <c r="P395" s="16"/>
      <c r="R395" s="45"/>
      <c r="U395" s="44"/>
      <c r="V395" s="44"/>
      <c r="W395" s="44"/>
      <c r="X395" s="44"/>
    </row>
    <row r="396">
      <c r="M396" s="44"/>
      <c r="N396" s="18"/>
      <c r="O396" s="18"/>
      <c r="P396" s="16"/>
      <c r="R396" s="45"/>
      <c r="U396" s="44"/>
      <c r="V396" s="44"/>
      <c r="W396" s="44"/>
      <c r="X396" s="44"/>
    </row>
    <row r="397">
      <c r="M397" s="44"/>
      <c r="N397" s="18"/>
      <c r="O397" s="18"/>
      <c r="P397" s="16"/>
      <c r="R397" s="45"/>
      <c r="U397" s="44"/>
      <c r="V397" s="44"/>
      <c r="W397" s="44"/>
      <c r="X397" s="44"/>
    </row>
    <row r="398">
      <c r="M398" s="44"/>
      <c r="N398" s="18"/>
      <c r="O398" s="18"/>
      <c r="P398" s="16"/>
      <c r="R398" s="45"/>
      <c r="U398" s="44"/>
      <c r="V398" s="44"/>
      <c r="W398" s="44"/>
      <c r="X398" s="44"/>
    </row>
    <row r="399">
      <c r="M399" s="44"/>
      <c r="N399" s="18"/>
      <c r="O399" s="18"/>
      <c r="P399" s="16"/>
      <c r="R399" s="45"/>
      <c r="U399" s="44"/>
      <c r="V399" s="44"/>
      <c r="W399" s="44"/>
      <c r="X399" s="44"/>
    </row>
    <row r="400">
      <c r="M400" s="44"/>
      <c r="N400" s="18"/>
      <c r="O400" s="18"/>
      <c r="P400" s="16"/>
      <c r="R400" s="45"/>
      <c r="U400" s="44"/>
      <c r="V400" s="44"/>
      <c r="W400" s="44"/>
      <c r="X400" s="44"/>
    </row>
    <row r="401">
      <c r="M401" s="44"/>
      <c r="N401" s="18"/>
      <c r="O401" s="18"/>
      <c r="P401" s="16"/>
      <c r="R401" s="45"/>
      <c r="U401" s="44"/>
      <c r="V401" s="44"/>
      <c r="W401" s="44"/>
      <c r="X401" s="44"/>
    </row>
    <row r="402">
      <c r="M402" s="44"/>
      <c r="N402" s="18"/>
      <c r="O402" s="18"/>
      <c r="P402" s="16"/>
      <c r="R402" s="45"/>
      <c r="U402" s="44"/>
      <c r="V402" s="44"/>
      <c r="W402" s="44"/>
      <c r="X402" s="44"/>
    </row>
    <row r="403">
      <c r="M403" s="44"/>
      <c r="N403" s="18"/>
      <c r="O403" s="18"/>
      <c r="P403" s="16"/>
      <c r="R403" s="45"/>
      <c r="U403" s="44"/>
      <c r="V403" s="44"/>
      <c r="W403" s="44"/>
      <c r="X403" s="44"/>
    </row>
    <row r="404">
      <c r="M404" s="44"/>
      <c r="N404" s="18"/>
      <c r="O404" s="18"/>
      <c r="P404" s="16"/>
      <c r="R404" s="45"/>
      <c r="U404" s="44"/>
      <c r="V404" s="44"/>
      <c r="W404" s="44"/>
      <c r="X404" s="44"/>
    </row>
    <row r="405">
      <c r="M405" s="44"/>
      <c r="N405" s="18"/>
      <c r="O405" s="18"/>
      <c r="P405" s="16"/>
      <c r="R405" s="45"/>
      <c r="U405" s="44"/>
      <c r="V405" s="44"/>
      <c r="W405" s="44"/>
      <c r="X405" s="44"/>
    </row>
    <row r="406">
      <c r="M406" s="44"/>
      <c r="N406" s="18"/>
      <c r="O406" s="18"/>
      <c r="P406" s="16"/>
      <c r="R406" s="45"/>
      <c r="U406" s="44"/>
      <c r="V406" s="44"/>
      <c r="W406" s="44"/>
      <c r="X406" s="44"/>
    </row>
    <row r="407">
      <c r="M407" s="44"/>
      <c r="N407" s="18"/>
      <c r="O407" s="18"/>
      <c r="P407" s="16"/>
      <c r="R407" s="45"/>
      <c r="U407" s="44"/>
      <c r="V407" s="44"/>
      <c r="W407" s="44"/>
      <c r="X407" s="44"/>
    </row>
    <row r="408">
      <c r="M408" s="44"/>
      <c r="N408" s="18"/>
      <c r="O408" s="18"/>
      <c r="P408" s="16"/>
      <c r="R408" s="45"/>
      <c r="U408" s="44"/>
      <c r="V408" s="44"/>
      <c r="W408" s="44"/>
      <c r="X408" s="44"/>
    </row>
    <row r="409">
      <c r="M409" s="44"/>
      <c r="N409" s="18"/>
      <c r="O409" s="18"/>
      <c r="P409" s="16"/>
      <c r="R409" s="45"/>
      <c r="U409" s="44"/>
      <c r="V409" s="44"/>
      <c r="W409" s="44"/>
      <c r="X409" s="44"/>
    </row>
    <row r="410">
      <c r="M410" s="44"/>
      <c r="N410" s="18"/>
      <c r="O410" s="18"/>
      <c r="P410" s="16"/>
      <c r="R410" s="45"/>
      <c r="U410" s="44"/>
      <c r="V410" s="44"/>
      <c r="W410" s="44"/>
      <c r="X410" s="44"/>
    </row>
    <row r="411">
      <c r="M411" s="44"/>
      <c r="N411" s="18"/>
      <c r="O411" s="18"/>
      <c r="P411" s="16"/>
      <c r="R411" s="45"/>
      <c r="U411" s="44"/>
      <c r="V411" s="44"/>
      <c r="W411" s="44"/>
      <c r="X411" s="44"/>
    </row>
    <row r="412">
      <c r="M412" s="44"/>
      <c r="N412" s="18"/>
      <c r="O412" s="18"/>
      <c r="P412" s="16"/>
      <c r="R412" s="45"/>
      <c r="U412" s="44"/>
      <c r="V412" s="44"/>
      <c r="W412" s="44"/>
      <c r="X412" s="44"/>
    </row>
    <row r="413">
      <c r="M413" s="44"/>
      <c r="N413" s="18"/>
      <c r="O413" s="18"/>
      <c r="P413" s="16"/>
      <c r="R413" s="45"/>
      <c r="U413" s="44"/>
      <c r="V413" s="44"/>
      <c r="W413" s="44"/>
      <c r="X413" s="44"/>
    </row>
    <row r="414">
      <c r="M414" s="44"/>
      <c r="N414" s="18"/>
      <c r="O414" s="18"/>
      <c r="P414" s="16"/>
      <c r="R414" s="45"/>
      <c r="U414" s="44"/>
      <c r="V414" s="44"/>
      <c r="W414" s="44"/>
      <c r="X414" s="44"/>
    </row>
    <row r="415">
      <c r="M415" s="44"/>
      <c r="N415" s="18"/>
      <c r="O415" s="18"/>
      <c r="P415" s="16"/>
      <c r="R415" s="45"/>
      <c r="U415" s="44"/>
      <c r="V415" s="44"/>
      <c r="W415" s="44"/>
      <c r="X415" s="44"/>
    </row>
    <row r="416">
      <c r="M416" s="44"/>
      <c r="N416" s="18"/>
      <c r="O416" s="18"/>
      <c r="P416" s="16"/>
      <c r="R416" s="45"/>
      <c r="U416" s="44"/>
      <c r="V416" s="44"/>
      <c r="W416" s="44"/>
      <c r="X416" s="44"/>
    </row>
    <row r="417">
      <c r="M417" s="44"/>
      <c r="N417" s="18"/>
      <c r="O417" s="18"/>
      <c r="P417" s="16"/>
      <c r="R417" s="45"/>
      <c r="U417" s="44"/>
      <c r="V417" s="44"/>
      <c r="W417" s="44"/>
      <c r="X417" s="44"/>
    </row>
    <row r="418">
      <c r="M418" s="44"/>
      <c r="N418" s="18"/>
      <c r="O418" s="18"/>
      <c r="P418" s="16"/>
      <c r="R418" s="45"/>
      <c r="U418" s="44"/>
      <c r="V418" s="44"/>
      <c r="W418" s="44"/>
      <c r="X418" s="44"/>
    </row>
    <row r="419">
      <c r="M419" s="44"/>
      <c r="N419" s="18"/>
      <c r="O419" s="18"/>
      <c r="P419" s="16"/>
      <c r="R419" s="45"/>
      <c r="U419" s="44"/>
      <c r="V419" s="44"/>
      <c r="W419" s="44"/>
      <c r="X419" s="44"/>
    </row>
    <row r="420">
      <c r="M420" s="44"/>
      <c r="N420" s="18"/>
      <c r="O420" s="18"/>
      <c r="P420" s="16"/>
      <c r="R420" s="45"/>
      <c r="U420" s="44"/>
      <c r="V420" s="44"/>
      <c r="W420" s="44"/>
      <c r="X420" s="44"/>
    </row>
    <row r="421">
      <c r="M421" s="44"/>
      <c r="N421" s="18"/>
      <c r="O421" s="18"/>
      <c r="P421" s="16"/>
      <c r="R421" s="45"/>
      <c r="U421" s="44"/>
      <c r="V421" s="44"/>
      <c r="W421" s="44"/>
      <c r="X421" s="44"/>
    </row>
    <row r="422">
      <c r="M422" s="44"/>
      <c r="N422" s="18"/>
      <c r="O422" s="18"/>
      <c r="P422" s="16"/>
      <c r="R422" s="45"/>
      <c r="U422" s="44"/>
      <c r="V422" s="44"/>
      <c r="W422" s="44"/>
      <c r="X422" s="44"/>
    </row>
    <row r="423">
      <c r="M423" s="44"/>
      <c r="N423" s="18"/>
      <c r="O423" s="18"/>
      <c r="P423" s="16"/>
      <c r="R423" s="45"/>
      <c r="U423" s="44"/>
      <c r="V423" s="44"/>
      <c r="W423" s="44"/>
      <c r="X423" s="44"/>
    </row>
    <row r="424">
      <c r="M424" s="44"/>
      <c r="N424" s="18"/>
      <c r="O424" s="18"/>
      <c r="P424" s="16"/>
      <c r="R424" s="45"/>
      <c r="U424" s="44"/>
      <c r="V424" s="44"/>
      <c r="W424" s="44"/>
      <c r="X424" s="44"/>
    </row>
    <row r="425">
      <c r="M425" s="44"/>
      <c r="N425" s="18"/>
      <c r="O425" s="18"/>
      <c r="P425" s="16"/>
      <c r="R425" s="45"/>
      <c r="U425" s="44"/>
      <c r="V425" s="44"/>
      <c r="W425" s="44"/>
      <c r="X425" s="44"/>
    </row>
    <row r="426">
      <c r="M426" s="44"/>
      <c r="N426" s="18"/>
      <c r="O426" s="18"/>
      <c r="P426" s="16"/>
      <c r="R426" s="45"/>
      <c r="U426" s="44"/>
      <c r="V426" s="44"/>
      <c r="W426" s="44"/>
      <c r="X426" s="44"/>
    </row>
    <row r="427">
      <c r="M427" s="44"/>
      <c r="N427" s="18"/>
      <c r="O427" s="18"/>
      <c r="P427" s="16"/>
      <c r="R427" s="45"/>
      <c r="U427" s="44"/>
      <c r="V427" s="44"/>
      <c r="W427" s="44"/>
      <c r="X427" s="44"/>
    </row>
    <row r="428">
      <c r="M428" s="44"/>
      <c r="N428" s="18"/>
      <c r="O428" s="18"/>
      <c r="P428" s="16"/>
      <c r="R428" s="45"/>
      <c r="U428" s="44"/>
      <c r="V428" s="44"/>
      <c r="W428" s="44"/>
      <c r="X428" s="44"/>
    </row>
    <row r="429">
      <c r="M429" s="44"/>
      <c r="N429" s="18"/>
      <c r="O429" s="18"/>
      <c r="P429" s="16"/>
      <c r="R429" s="45"/>
      <c r="U429" s="44"/>
      <c r="V429" s="44"/>
      <c r="W429" s="44"/>
      <c r="X429" s="44"/>
    </row>
    <row r="430">
      <c r="M430" s="44"/>
      <c r="N430" s="18"/>
      <c r="O430" s="18"/>
      <c r="P430" s="16"/>
      <c r="R430" s="45"/>
      <c r="U430" s="44"/>
      <c r="V430" s="44"/>
      <c r="W430" s="44"/>
      <c r="X430" s="44"/>
    </row>
    <row r="431">
      <c r="M431" s="44"/>
      <c r="N431" s="18"/>
      <c r="O431" s="18"/>
      <c r="P431" s="16"/>
      <c r="R431" s="45"/>
      <c r="U431" s="44"/>
      <c r="V431" s="44"/>
      <c r="W431" s="44"/>
      <c r="X431" s="44"/>
    </row>
    <row r="432">
      <c r="M432" s="44"/>
      <c r="N432" s="18"/>
      <c r="O432" s="18"/>
      <c r="P432" s="16"/>
      <c r="R432" s="45"/>
      <c r="U432" s="44"/>
      <c r="V432" s="44"/>
      <c r="W432" s="44"/>
      <c r="X432" s="44"/>
    </row>
    <row r="433">
      <c r="M433" s="44"/>
      <c r="N433" s="18"/>
      <c r="O433" s="18"/>
      <c r="P433" s="16"/>
      <c r="R433" s="45"/>
      <c r="U433" s="44"/>
      <c r="V433" s="44"/>
      <c r="W433" s="44"/>
      <c r="X433" s="44"/>
    </row>
    <row r="434">
      <c r="M434" s="44"/>
      <c r="N434" s="18"/>
      <c r="O434" s="18"/>
      <c r="P434" s="16"/>
      <c r="R434" s="45"/>
      <c r="U434" s="44"/>
      <c r="V434" s="44"/>
      <c r="W434" s="44"/>
      <c r="X434" s="44"/>
    </row>
    <row r="435">
      <c r="M435" s="44"/>
      <c r="N435" s="18"/>
      <c r="O435" s="18"/>
      <c r="P435" s="16"/>
      <c r="R435" s="45"/>
      <c r="U435" s="44"/>
      <c r="V435" s="44"/>
      <c r="W435" s="44"/>
      <c r="X435" s="44"/>
    </row>
    <row r="436">
      <c r="M436" s="44"/>
      <c r="N436" s="18"/>
      <c r="O436" s="18"/>
      <c r="P436" s="16"/>
      <c r="R436" s="45"/>
      <c r="U436" s="44"/>
      <c r="V436" s="44"/>
      <c r="W436" s="44"/>
      <c r="X436" s="44"/>
    </row>
    <row r="437">
      <c r="M437" s="44"/>
      <c r="N437" s="18"/>
      <c r="O437" s="18"/>
      <c r="P437" s="16"/>
      <c r="R437" s="45"/>
      <c r="U437" s="44"/>
      <c r="V437" s="44"/>
      <c r="W437" s="44"/>
      <c r="X437" s="44"/>
    </row>
    <row r="438">
      <c r="M438" s="44"/>
      <c r="N438" s="18"/>
      <c r="O438" s="18"/>
      <c r="P438" s="16"/>
      <c r="R438" s="45"/>
      <c r="U438" s="44"/>
      <c r="V438" s="44"/>
      <c r="W438" s="44"/>
      <c r="X438" s="44"/>
    </row>
    <row r="439">
      <c r="M439" s="44"/>
      <c r="N439" s="18"/>
      <c r="O439" s="18"/>
      <c r="P439" s="16"/>
      <c r="R439" s="45"/>
      <c r="U439" s="44"/>
      <c r="V439" s="44"/>
      <c r="W439" s="44"/>
      <c r="X439" s="44"/>
    </row>
    <row r="440">
      <c r="M440" s="44"/>
      <c r="N440" s="18"/>
      <c r="O440" s="18"/>
      <c r="P440" s="16"/>
      <c r="R440" s="45"/>
      <c r="U440" s="44"/>
      <c r="V440" s="44"/>
      <c r="W440" s="44"/>
      <c r="X440" s="44"/>
    </row>
    <row r="441">
      <c r="M441" s="44"/>
      <c r="N441" s="18"/>
      <c r="O441" s="18"/>
      <c r="P441" s="16"/>
      <c r="R441" s="45"/>
      <c r="U441" s="44"/>
      <c r="V441" s="44"/>
      <c r="W441" s="44"/>
      <c r="X441" s="44"/>
    </row>
    <row r="442">
      <c r="M442" s="44"/>
      <c r="N442" s="18"/>
      <c r="O442" s="18"/>
      <c r="P442" s="16"/>
      <c r="R442" s="45"/>
      <c r="U442" s="44"/>
      <c r="V442" s="44"/>
      <c r="W442" s="44"/>
      <c r="X442" s="44"/>
    </row>
    <row r="443">
      <c r="M443" s="44"/>
      <c r="N443" s="18"/>
      <c r="O443" s="18"/>
      <c r="P443" s="16"/>
      <c r="R443" s="45"/>
      <c r="U443" s="44"/>
      <c r="V443" s="44"/>
      <c r="W443" s="44"/>
      <c r="X443" s="44"/>
    </row>
    <row r="444">
      <c r="M444" s="44"/>
      <c r="N444" s="18"/>
      <c r="O444" s="18"/>
      <c r="P444" s="16"/>
      <c r="R444" s="45"/>
      <c r="U444" s="44"/>
      <c r="V444" s="44"/>
      <c r="W444" s="44"/>
      <c r="X444" s="44"/>
    </row>
    <row r="445">
      <c r="M445" s="44"/>
      <c r="N445" s="18"/>
      <c r="O445" s="18"/>
      <c r="P445" s="16"/>
      <c r="R445" s="45"/>
      <c r="U445" s="44"/>
      <c r="V445" s="44"/>
      <c r="W445" s="44"/>
      <c r="X445" s="44"/>
    </row>
    <row r="446">
      <c r="M446" s="44"/>
      <c r="N446" s="18"/>
      <c r="O446" s="18"/>
      <c r="P446" s="16"/>
      <c r="R446" s="45"/>
      <c r="U446" s="44"/>
      <c r="V446" s="44"/>
      <c r="W446" s="44"/>
      <c r="X446" s="44"/>
    </row>
    <row r="447">
      <c r="M447" s="44"/>
      <c r="N447" s="18"/>
      <c r="O447" s="18"/>
      <c r="P447" s="16"/>
      <c r="R447" s="45"/>
      <c r="U447" s="44"/>
      <c r="V447" s="44"/>
      <c r="W447" s="44"/>
      <c r="X447" s="44"/>
    </row>
    <row r="448">
      <c r="M448" s="44"/>
      <c r="N448" s="18"/>
      <c r="O448" s="18"/>
      <c r="P448" s="16"/>
      <c r="R448" s="45"/>
      <c r="U448" s="44"/>
      <c r="V448" s="44"/>
      <c r="W448" s="44"/>
      <c r="X448" s="44"/>
    </row>
    <row r="449">
      <c r="M449" s="44"/>
      <c r="N449" s="18"/>
      <c r="O449" s="18"/>
      <c r="P449" s="16"/>
      <c r="R449" s="45"/>
      <c r="U449" s="44"/>
      <c r="V449" s="44"/>
      <c r="W449" s="44"/>
      <c r="X449" s="44"/>
    </row>
    <row r="450">
      <c r="M450" s="44"/>
      <c r="N450" s="18"/>
      <c r="O450" s="18"/>
      <c r="P450" s="16"/>
      <c r="R450" s="45"/>
      <c r="U450" s="44"/>
      <c r="V450" s="44"/>
      <c r="W450" s="44"/>
      <c r="X450" s="44"/>
    </row>
    <row r="451">
      <c r="M451" s="44"/>
      <c r="N451" s="18"/>
      <c r="O451" s="18"/>
      <c r="P451" s="16"/>
      <c r="R451" s="45"/>
      <c r="U451" s="44"/>
      <c r="V451" s="44"/>
      <c r="W451" s="44"/>
      <c r="X451" s="44"/>
    </row>
    <row r="452">
      <c r="M452" s="44"/>
      <c r="N452" s="18"/>
      <c r="O452" s="18"/>
      <c r="P452" s="16"/>
      <c r="R452" s="45"/>
      <c r="U452" s="44"/>
      <c r="V452" s="44"/>
      <c r="W452" s="44"/>
      <c r="X452" s="44"/>
    </row>
    <row r="453">
      <c r="M453" s="44"/>
      <c r="N453" s="18"/>
      <c r="O453" s="18"/>
      <c r="P453" s="16"/>
      <c r="R453" s="45"/>
      <c r="U453" s="44"/>
      <c r="V453" s="44"/>
      <c r="W453" s="44"/>
      <c r="X453" s="44"/>
    </row>
    <row r="454">
      <c r="M454" s="44"/>
      <c r="N454" s="18"/>
      <c r="O454" s="18"/>
      <c r="P454" s="16"/>
      <c r="R454" s="45"/>
      <c r="U454" s="44"/>
      <c r="V454" s="44"/>
      <c r="W454" s="44"/>
      <c r="X454" s="44"/>
    </row>
    <row r="455">
      <c r="M455" s="44"/>
      <c r="N455" s="18"/>
      <c r="O455" s="18"/>
      <c r="P455" s="16"/>
      <c r="R455" s="45"/>
      <c r="U455" s="44"/>
      <c r="V455" s="44"/>
      <c r="W455" s="44"/>
      <c r="X455" s="44"/>
    </row>
    <row r="456">
      <c r="M456" s="44"/>
      <c r="N456" s="18"/>
      <c r="O456" s="18"/>
      <c r="P456" s="16"/>
      <c r="R456" s="45"/>
      <c r="U456" s="44"/>
      <c r="V456" s="44"/>
      <c r="W456" s="44"/>
      <c r="X456" s="44"/>
    </row>
    <row r="457">
      <c r="M457" s="44"/>
      <c r="N457" s="18"/>
      <c r="O457" s="18"/>
      <c r="P457" s="16"/>
      <c r="R457" s="45"/>
      <c r="U457" s="44"/>
      <c r="V457" s="44"/>
      <c r="W457" s="44"/>
      <c r="X457" s="44"/>
    </row>
    <row r="458">
      <c r="M458" s="44"/>
      <c r="N458" s="18"/>
      <c r="O458" s="18"/>
      <c r="P458" s="16"/>
      <c r="R458" s="45"/>
      <c r="U458" s="44"/>
      <c r="V458" s="44"/>
      <c r="W458" s="44"/>
      <c r="X458" s="44"/>
    </row>
    <row r="459">
      <c r="M459" s="44"/>
      <c r="N459" s="18"/>
      <c r="O459" s="18"/>
      <c r="P459" s="16"/>
      <c r="R459" s="45"/>
      <c r="U459" s="44"/>
      <c r="V459" s="44"/>
      <c r="W459" s="44"/>
      <c r="X459" s="44"/>
    </row>
    <row r="460">
      <c r="M460" s="44"/>
      <c r="N460" s="18"/>
      <c r="O460" s="18"/>
      <c r="P460" s="16"/>
      <c r="R460" s="45"/>
      <c r="U460" s="44"/>
      <c r="V460" s="44"/>
      <c r="W460" s="44"/>
      <c r="X460" s="44"/>
    </row>
    <row r="461">
      <c r="M461" s="44"/>
      <c r="N461" s="18"/>
      <c r="O461" s="18"/>
      <c r="P461" s="16"/>
      <c r="R461" s="45"/>
      <c r="U461" s="44"/>
      <c r="V461" s="44"/>
      <c r="W461" s="44"/>
      <c r="X461" s="44"/>
    </row>
    <row r="462">
      <c r="M462" s="44"/>
      <c r="N462" s="18"/>
      <c r="O462" s="18"/>
      <c r="P462" s="16"/>
      <c r="R462" s="45"/>
      <c r="U462" s="44"/>
      <c r="V462" s="44"/>
      <c r="W462" s="44"/>
      <c r="X462" s="44"/>
    </row>
    <row r="463">
      <c r="M463" s="44"/>
      <c r="N463" s="18"/>
      <c r="O463" s="18"/>
      <c r="P463" s="16"/>
      <c r="R463" s="45"/>
      <c r="U463" s="44"/>
      <c r="V463" s="44"/>
      <c r="W463" s="44"/>
      <c r="X463" s="44"/>
    </row>
    <row r="464">
      <c r="M464" s="44"/>
      <c r="N464" s="18"/>
      <c r="O464" s="18"/>
      <c r="P464" s="16"/>
      <c r="R464" s="45"/>
      <c r="U464" s="44"/>
      <c r="V464" s="44"/>
      <c r="W464" s="44"/>
      <c r="X464" s="44"/>
    </row>
    <row r="465">
      <c r="M465" s="44"/>
      <c r="N465" s="18"/>
      <c r="O465" s="18"/>
      <c r="P465" s="16"/>
      <c r="R465" s="45"/>
      <c r="U465" s="44"/>
      <c r="V465" s="44"/>
      <c r="W465" s="44"/>
      <c r="X465" s="44"/>
    </row>
    <row r="466">
      <c r="M466" s="44"/>
      <c r="N466" s="18"/>
      <c r="O466" s="18"/>
      <c r="P466" s="16"/>
      <c r="R466" s="45"/>
      <c r="U466" s="44"/>
      <c r="V466" s="44"/>
      <c r="W466" s="44"/>
      <c r="X466" s="44"/>
    </row>
    <row r="467">
      <c r="M467" s="44"/>
      <c r="N467" s="18"/>
      <c r="O467" s="18"/>
      <c r="P467" s="16"/>
      <c r="R467" s="45"/>
      <c r="U467" s="44"/>
      <c r="V467" s="44"/>
      <c r="W467" s="44"/>
      <c r="X467" s="44"/>
    </row>
    <row r="468">
      <c r="M468" s="44"/>
      <c r="N468" s="18"/>
      <c r="O468" s="18"/>
      <c r="P468" s="16"/>
      <c r="R468" s="45"/>
      <c r="U468" s="44"/>
      <c r="V468" s="44"/>
      <c r="W468" s="44"/>
      <c r="X468" s="44"/>
    </row>
    <row r="469">
      <c r="M469" s="44"/>
      <c r="N469" s="18"/>
      <c r="O469" s="18"/>
      <c r="P469" s="16"/>
      <c r="R469" s="45"/>
      <c r="U469" s="44"/>
      <c r="V469" s="44"/>
      <c r="W469" s="44"/>
      <c r="X469" s="44"/>
    </row>
    <row r="470">
      <c r="M470" s="44"/>
      <c r="N470" s="18"/>
      <c r="O470" s="18"/>
      <c r="P470" s="16"/>
      <c r="R470" s="45"/>
      <c r="U470" s="44"/>
      <c r="V470" s="44"/>
      <c r="W470" s="44"/>
      <c r="X470" s="44"/>
    </row>
    <row r="471">
      <c r="M471" s="44"/>
      <c r="N471" s="18"/>
      <c r="O471" s="18"/>
      <c r="P471" s="16"/>
      <c r="R471" s="45"/>
      <c r="U471" s="44"/>
      <c r="V471" s="44"/>
      <c r="W471" s="44"/>
      <c r="X471" s="44"/>
    </row>
    <row r="472">
      <c r="M472" s="44"/>
      <c r="N472" s="18"/>
      <c r="O472" s="18"/>
      <c r="P472" s="16"/>
      <c r="R472" s="45"/>
      <c r="U472" s="44"/>
      <c r="V472" s="44"/>
      <c r="W472" s="44"/>
      <c r="X472" s="44"/>
    </row>
    <row r="473">
      <c r="M473" s="44"/>
      <c r="N473" s="18"/>
      <c r="O473" s="18"/>
      <c r="P473" s="16"/>
      <c r="R473" s="45"/>
      <c r="U473" s="44"/>
      <c r="V473" s="44"/>
      <c r="W473" s="44"/>
      <c r="X473" s="44"/>
    </row>
    <row r="474">
      <c r="M474" s="44"/>
      <c r="N474" s="18"/>
      <c r="O474" s="18"/>
      <c r="P474" s="16"/>
      <c r="R474" s="45"/>
      <c r="U474" s="44"/>
      <c r="V474" s="44"/>
      <c r="W474" s="44"/>
      <c r="X474" s="44"/>
    </row>
    <row r="475">
      <c r="M475" s="44"/>
      <c r="N475" s="18"/>
      <c r="O475" s="18"/>
      <c r="P475" s="16"/>
      <c r="R475" s="45"/>
      <c r="U475" s="44"/>
      <c r="V475" s="44"/>
      <c r="W475" s="44"/>
      <c r="X475" s="44"/>
    </row>
    <row r="476">
      <c r="M476" s="44"/>
      <c r="N476" s="18"/>
      <c r="O476" s="18"/>
      <c r="P476" s="16"/>
      <c r="R476" s="45"/>
      <c r="U476" s="44"/>
      <c r="V476" s="44"/>
      <c r="W476" s="44"/>
      <c r="X476" s="44"/>
    </row>
    <row r="477">
      <c r="M477" s="44"/>
      <c r="N477" s="18"/>
      <c r="O477" s="18"/>
      <c r="P477" s="16"/>
      <c r="R477" s="45"/>
      <c r="U477" s="44"/>
      <c r="V477" s="44"/>
      <c r="W477" s="44"/>
      <c r="X477" s="44"/>
    </row>
    <row r="478">
      <c r="M478" s="44"/>
      <c r="N478" s="18"/>
      <c r="O478" s="18"/>
      <c r="P478" s="16"/>
      <c r="R478" s="45"/>
      <c r="U478" s="44"/>
      <c r="V478" s="44"/>
      <c r="W478" s="44"/>
      <c r="X478" s="44"/>
    </row>
    <row r="479">
      <c r="M479" s="44"/>
      <c r="N479" s="18"/>
      <c r="O479" s="18"/>
      <c r="P479" s="16"/>
      <c r="R479" s="45"/>
      <c r="U479" s="44"/>
      <c r="V479" s="44"/>
      <c r="W479" s="44"/>
      <c r="X479" s="44"/>
    </row>
    <row r="480">
      <c r="M480" s="44"/>
      <c r="N480" s="18"/>
      <c r="O480" s="18"/>
      <c r="P480" s="16"/>
      <c r="R480" s="45"/>
      <c r="U480" s="44"/>
      <c r="V480" s="44"/>
      <c r="W480" s="44"/>
      <c r="X480" s="44"/>
    </row>
    <row r="481">
      <c r="M481" s="44"/>
      <c r="N481" s="18"/>
      <c r="O481" s="18"/>
      <c r="P481" s="16"/>
      <c r="R481" s="45"/>
      <c r="U481" s="44"/>
      <c r="V481" s="44"/>
      <c r="W481" s="44"/>
      <c r="X481" s="44"/>
    </row>
    <row r="482">
      <c r="M482" s="44"/>
      <c r="N482" s="18"/>
      <c r="O482" s="18"/>
      <c r="P482" s="16"/>
      <c r="R482" s="45"/>
      <c r="U482" s="44"/>
      <c r="V482" s="44"/>
      <c r="W482" s="44"/>
      <c r="X482" s="44"/>
    </row>
    <row r="483">
      <c r="M483" s="44"/>
      <c r="N483" s="18"/>
      <c r="O483" s="18"/>
      <c r="P483" s="16"/>
      <c r="R483" s="45"/>
      <c r="U483" s="44"/>
      <c r="V483" s="44"/>
      <c r="W483" s="44"/>
      <c r="X483" s="44"/>
    </row>
    <row r="484">
      <c r="M484" s="44"/>
      <c r="N484" s="18"/>
      <c r="O484" s="18"/>
      <c r="P484" s="16"/>
      <c r="R484" s="45"/>
      <c r="U484" s="44"/>
      <c r="V484" s="44"/>
      <c r="W484" s="44"/>
      <c r="X484" s="44"/>
    </row>
    <row r="485">
      <c r="M485" s="44"/>
      <c r="N485" s="18"/>
      <c r="O485" s="18"/>
      <c r="P485" s="16"/>
      <c r="R485" s="45"/>
      <c r="U485" s="44"/>
      <c r="V485" s="44"/>
      <c r="W485" s="44"/>
      <c r="X485" s="44"/>
    </row>
    <row r="486">
      <c r="M486" s="44"/>
      <c r="N486" s="18"/>
      <c r="O486" s="18"/>
      <c r="P486" s="16"/>
      <c r="R486" s="45"/>
      <c r="U486" s="44"/>
      <c r="V486" s="44"/>
      <c r="W486" s="44"/>
      <c r="X486" s="44"/>
    </row>
    <row r="487">
      <c r="M487" s="44"/>
      <c r="N487" s="18"/>
      <c r="O487" s="18"/>
      <c r="P487" s="16"/>
      <c r="R487" s="45"/>
      <c r="U487" s="44"/>
      <c r="V487" s="44"/>
      <c r="W487" s="44"/>
      <c r="X487" s="44"/>
    </row>
    <row r="488">
      <c r="M488" s="44"/>
      <c r="N488" s="18"/>
      <c r="O488" s="18"/>
      <c r="P488" s="16"/>
      <c r="R488" s="45"/>
      <c r="U488" s="44"/>
      <c r="V488" s="44"/>
      <c r="W488" s="44"/>
      <c r="X488" s="44"/>
    </row>
    <row r="489">
      <c r="M489" s="44"/>
      <c r="N489" s="18"/>
      <c r="O489" s="18"/>
      <c r="P489" s="16"/>
      <c r="R489" s="45"/>
      <c r="U489" s="44"/>
      <c r="V489" s="44"/>
      <c r="W489" s="44"/>
      <c r="X489" s="44"/>
    </row>
    <row r="490">
      <c r="M490" s="44"/>
      <c r="N490" s="18"/>
      <c r="O490" s="18"/>
      <c r="P490" s="16"/>
      <c r="R490" s="45"/>
      <c r="U490" s="44"/>
      <c r="V490" s="44"/>
      <c r="W490" s="44"/>
      <c r="X490" s="44"/>
    </row>
    <row r="491">
      <c r="M491" s="44"/>
      <c r="N491" s="18"/>
      <c r="O491" s="18"/>
      <c r="P491" s="16"/>
      <c r="R491" s="45"/>
      <c r="U491" s="44"/>
      <c r="V491" s="44"/>
      <c r="W491" s="44"/>
      <c r="X491" s="44"/>
    </row>
    <row r="492">
      <c r="M492" s="44"/>
      <c r="N492" s="18"/>
      <c r="O492" s="18"/>
      <c r="P492" s="16"/>
      <c r="R492" s="45"/>
      <c r="U492" s="44"/>
      <c r="V492" s="44"/>
      <c r="W492" s="44"/>
      <c r="X492" s="44"/>
    </row>
    <row r="493">
      <c r="M493" s="44"/>
      <c r="N493" s="18"/>
      <c r="O493" s="18"/>
      <c r="P493" s="16"/>
      <c r="R493" s="45"/>
      <c r="U493" s="44"/>
      <c r="V493" s="44"/>
      <c r="W493" s="44"/>
      <c r="X493" s="44"/>
    </row>
    <row r="494">
      <c r="M494" s="44"/>
      <c r="N494" s="18"/>
      <c r="O494" s="18"/>
      <c r="P494" s="16"/>
      <c r="R494" s="45"/>
      <c r="U494" s="44"/>
      <c r="V494" s="44"/>
      <c r="W494" s="44"/>
      <c r="X494" s="44"/>
    </row>
    <row r="495">
      <c r="M495" s="44"/>
      <c r="N495" s="18"/>
      <c r="O495" s="18"/>
      <c r="P495" s="16"/>
      <c r="R495" s="45"/>
      <c r="U495" s="44"/>
      <c r="V495" s="44"/>
      <c r="W495" s="44"/>
      <c r="X495" s="44"/>
    </row>
    <row r="496">
      <c r="M496" s="44"/>
      <c r="N496" s="18"/>
      <c r="O496" s="18"/>
      <c r="P496" s="16"/>
      <c r="R496" s="45"/>
      <c r="U496" s="44"/>
      <c r="V496" s="44"/>
      <c r="W496" s="44"/>
      <c r="X496" s="44"/>
    </row>
    <row r="497">
      <c r="M497" s="44"/>
      <c r="N497" s="18"/>
      <c r="O497" s="18"/>
      <c r="P497" s="16"/>
      <c r="R497" s="45"/>
      <c r="U497" s="44"/>
      <c r="V497" s="44"/>
      <c r="W497" s="44"/>
      <c r="X497" s="44"/>
    </row>
    <row r="498">
      <c r="M498" s="44"/>
      <c r="N498" s="18"/>
      <c r="O498" s="18"/>
      <c r="P498" s="16"/>
      <c r="R498" s="45"/>
      <c r="U498" s="44"/>
      <c r="V498" s="44"/>
      <c r="W498" s="44"/>
      <c r="X498" s="44"/>
    </row>
    <row r="499">
      <c r="M499" s="44"/>
      <c r="N499" s="18"/>
      <c r="O499" s="18"/>
      <c r="P499" s="16"/>
      <c r="R499" s="45"/>
      <c r="U499" s="44"/>
      <c r="V499" s="44"/>
      <c r="W499" s="44"/>
      <c r="X499" s="44"/>
    </row>
    <row r="500">
      <c r="M500" s="44"/>
      <c r="N500" s="18"/>
      <c r="O500" s="18"/>
      <c r="P500" s="16"/>
      <c r="R500" s="45"/>
      <c r="U500" s="44"/>
      <c r="V500" s="44"/>
      <c r="W500" s="44"/>
      <c r="X500" s="44"/>
    </row>
    <row r="501">
      <c r="M501" s="44"/>
      <c r="N501" s="18"/>
      <c r="O501" s="18"/>
      <c r="P501" s="16"/>
      <c r="R501" s="45"/>
      <c r="U501" s="44"/>
      <c r="V501" s="44"/>
      <c r="W501" s="44"/>
      <c r="X501" s="44"/>
    </row>
    <row r="502">
      <c r="M502" s="44"/>
      <c r="N502" s="18"/>
      <c r="O502" s="18"/>
      <c r="P502" s="16"/>
      <c r="R502" s="45"/>
      <c r="U502" s="44"/>
      <c r="V502" s="44"/>
      <c r="W502" s="44"/>
      <c r="X502" s="44"/>
    </row>
    <row r="503">
      <c r="M503" s="44"/>
      <c r="N503" s="18"/>
      <c r="O503" s="18"/>
      <c r="P503" s="16"/>
      <c r="R503" s="45"/>
      <c r="U503" s="44"/>
      <c r="V503" s="44"/>
      <c r="W503" s="44"/>
      <c r="X503" s="44"/>
    </row>
    <row r="504">
      <c r="M504" s="44"/>
      <c r="N504" s="18"/>
      <c r="O504" s="18"/>
      <c r="P504" s="16"/>
      <c r="R504" s="45"/>
      <c r="U504" s="44"/>
      <c r="V504" s="44"/>
      <c r="W504" s="44"/>
      <c r="X504" s="44"/>
    </row>
    <row r="505">
      <c r="M505" s="44"/>
      <c r="N505" s="18"/>
      <c r="O505" s="18"/>
      <c r="P505" s="16"/>
      <c r="R505" s="45"/>
      <c r="U505" s="44"/>
      <c r="V505" s="44"/>
      <c r="W505" s="44"/>
      <c r="X505" s="44"/>
    </row>
    <row r="506">
      <c r="M506" s="44"/>
      <c r="N506" s="18"/>
      <c r="O506" s="18"/>
      <c r="P506" s="16"/>
      <c r="R506" s="45"/>
      <c r="U506" s="44"/>
      <c r="V506" s="44"/>
      <c r="W506" s="44"/>
      <c r="X506" s="44"/>
    </row>
    <row r="507">
      <c r="M507" s="44"/>
      <c r="N507" s="18"/>
      <c r="O507" s="18"/>
      <c r="P507" s="16"/>
      <c r="R507" s="45"/>
      <c r="U507" s="44"/>
      <c r="V507" s="44"/>
      <c r="W507" s="44"/>
      <c r="X507" s="44"/>
    </row>
    <row r="508">
      <c r="M508" s="44"/>
      <c r="N508" s="18"/>
      <c r="O508" s="18"/>
      <c r="P508" s="16"/>
      <c r="R508" s="45"/>
      <c r="U508" s="44"/>
      <c r="V508" s="44"/>
      <c r="W508" s="44"/>
      <c r="X508" s="44"/>
    </row>
    <row r="509">
      <c r="M509" s="44"/>
      <c r="N509" s="18"/>
      <c r="O509" s="18"/>
      <c r="P509" s="16"/>
      <c r="R509" s="45"/>
      <c r="U509" s="44"/>
      <c r="V509" s="44"/>
      <c r="W509" s="44"/>
      <c r="X509" s="44"/>
    </row>
    <row r="510">
      <c r="M510" s="44"/>
      <c r="N510" s="18"/>
      <c r="O510" s="18"/>
      <c r="P510" s="16"/>
      <c r="R510" s="45"/>
      <c r="U510" s="44"/>
      <c r="V510" s="44"/>
      <c r="W510" s="44"/>
      <c r="X510" s="44"/>
    </row>
    <row r="511">
      <c r="M511" s="44"/>
      <c r="N511" s="18"/>
      <c r="O511" s="18"/>
      <c r="P511" s="16"/>
      <c r="R511" s="45"/>
      <c r="U511" s="44"/>
      <c r="V511" s="44"/>
      <c r="W511" s="44"/>
      <c r="X511" s="44"/>
    </row>
    <row r="512">
      <c r="M512" s="44"/>
      <c r="N512" s="18"/>
      <c r="O512" s="18"/>
      <c r="P512" s="16"/>
      <c r="R512" s="45"/>
      <c r="U512" s="44"/>
      <c r="V512" s="44"/>
      <c r="W512" s="44"/>
      <c r="X512" s="44"/>
    </row>
    <row r="513">
      <c r="M513" s="44"/>
      <c r="N513" s="18"/>
      <c r="O513" s="18"/>
      <c r="P513" s="16"/>
      <c r="R513" s="45"/>
      <c r="U513" s="44"/>
      <c r="V513" s="44"/>
      <c r="W513" s="44"/>
      <c r="X513" s="44"/>
    </row>
    <row r="514">
      <c r="M514" s="44"/>
      <c r="N514" s="18"/>
      <c r="O514" s="18"/>
      <c r="P514" s="16"/>
      <c r="R514" s="45"/>
      <c r="U514" s="44"/>
      <c r="V514" s="44"/>
      <c r="W514" s="44"/>
      <c r="X514" s="44"/>
    </row>
    <row r="515">
      <c r="M515" s="44"/>
      <c r="N515" s="18"/>
      <c r="O515" s="18"/>
      <c r="P515" s="16"/>
      <c r="R515" s="45"/>
      <c r="U515" s="44"/>
      <c r="V515" s="44"/>
      <c r="W515" s="44"/>
      <c r="X515" s="44"/>
    </row>
    <row r="516">
      <c r="M516" s="44"/>
      <c r="N516" s="18"/>
      <c r="O516" s="18"/>
      <c r="P516" s="16"/>
      <c r="R516" s="45"/>
      <c r="U516" s="44"/>
      <c r="V516" s="44"/>
      <c r="W516" s="44"/>
      <c r="X516" s="44"/>
    </row>
    <row r="517">
      <c r="M517" s="44"/>
      <c r="N517" s="18"/>
      <c r="O517" s="18"/>
      <c r="P517" s="16"/>
      <c r="R517" s="45"/>
      <c r="U517" s="44"/>
      <c r="V517" s="44"/>
      <c r="W517" s="44"/>
      <c r="X517" s="44"/>
    </row>
    <row r="518">
      <c r="M518" s="44"/>
      <c r="N518" s="18"/>
      <c r="O518" s="18"/>
      <c r="P518" s="16"/>
      <c r="R518" s="45"/>
      <c r="U518" s="44"/>
      <c r="V518" s="44"/>
      <c r="W518" s="44"/>
      <c r="X518" s="44"/>
    </row>
    <row r="519">
      <c r="M519" s="44"/>
      <c r="N519" s="18"/>
      <c r="O519" s="18"/>
      <c r="P519" s="16"/>
      <c r="R519" s="45"/>
      <c r="U519" s="44"/>
      <c r="V519" s="44"/>
      <c r="W519" s="44"/>
      <c r="X519" s="44"/>
    </row>
    <row r="520">
      <c r="M520" s="44"/>
      <c r="N520" s="18"/>
      <c r="O520" s="18"/>
      <c r="P520" s="16"/>
      <c r="R520" s="45"/>
      <c r="U520" s="44"/>
      <c r="V520" s="44"/>
      <c r="W520" s="44"/>
      <c r="X520" s="44"/>
    </row>
    <row r="521">
      <c r="M521" s="44"/>
      <c r="N521" s="18"/>
      <c r="O521" s="18"/>
      <c r="P521" s="16"/>
      <c r="R521" s="45"/>
      <c r="U521" s="44"/>
      <c r="V521" s="44"/>
      <c r="W521" s="44"/>
      <c r="X521" s="44"/>
    </row>
    <row r="522">
      <c r="M522" s="44"/>
      <c r="N522" s="18"/>
      <c r="O522" s="18"/>
      <c r="P522" s="16"/>
      <c r="R522" s="45"/>
      <c r="U522" s="44"/>
      <c r="V522" s="44"/>
      <c r="W522" s="44"/>
      <c r="X522" s="44"/>
    </row>
    <row r="523">
      <c r="M523" s="44"/>
      <c r="N523" s="18"/>
      <c r="O523" s="18"/>
      <c r="P523" s="16"/>
      <c r="R523" s="45"/>
      <c r="U523" s="44"/>
      <c r="V523" s="44"/>
      <c r="W523" s="44"/>
      <c r="X523" s="44"/>
    </row>
    <row r="524">
      <c r="M524" s="44"/>
      <c r="N524" s="18"/>
      <c r="O524" s="18"/>
      <c r="P524" s="16"/>
      <c r="R524" s="45"/>
      <c r="U524" s="44"/>
      <c r="V524" s="44"/>
      <c r="W524" s="44"/>
      <c r="X524" s="44"/>
    </row>
    <row r="525">
      <c r="M525" s="44"/>
      <c r="N525" s="18"/>
      <c r="O525" s="18"/>
      <c r="P525" s="16"/>
      <c r="R525" s="45"/>
      <c r="U525" s="44"/>
      <c r="V525" s="44"/>
      <c r="W525" s="44"/>
      <c r="X525" s="44"/>
    </row>
    <row r="526">
      <c r="M526" s="44"/>
      <c r="N526" s="18"/>
      <c r="O526" s="18"/>
      <c r="P526" s="16"/>
      <c r="R526" s="45"/>
      <c r="U526" s="44"/>
      <c r="V526" s="44"/>
      <c r="W526" s="44"/>
      <c r="X526" s="44"/>
    </row>
    <row r="527">
      <c r="M527" s="44"/>
      <c r="N527" s="18"/>
      <c r="O527" s="18"/>
      <c r="P527" s="16"/>
      <c r="R527" s="45"/>
      <c r="U527" s="44"/>
      <c r="V527" s="44"/>
      <c r="W527" s="44"/>
      <c r="X527" s="44"/>
    </row>
    <row r="528">
      <c r="M528" s="44"/>
      <c r="N528" s="18"/>
      <c r="O528" s="18"/>
      <c r="P528" s="16"/>
      <c r="R528" s="45"/>
      <c r="U528" s="44"/>
      <c r="V528" s="44"/>
      <c r="W528" s="44"/>
      <c r="X528" s="44"/>
    </row>
    <row r="529">
      <c r="M529" s="44"/>
      <c r="N529" s="18"/>
      <c r="O529" s="18"/>
      <c r="P529" s="16"/>
      <c r="R529" s="45"/>
      <c r="U529" s="44"/>
      <c r="V529" s="44"/>
      <c r="W529" s="44"/>
      <c r="X529" s="44"/>
    </row>
    <row r="530">
      <c r="M530" s="44"/>
      <c r="N530" s="18"/>
      <c r="O530" s="18"/>
      <c r="P530" s="16"/>
      <c r="R530" s="45"/>
      <c r="U530" s="44"/>
      <c r="V530" s="44"/>
      <c r="W530" s="44"/>
      <c r="X530" s="44"/>
    </row>
    <row r="531">
      <c r="M531" s="44"/>
      <c r="N531" s="18"/>
      <c r="O531" s="18"/>
      <c r="P531" s="16"/>
      <c r="R531" s="45"/>
      <c r="U531" s="44"/>
      <c r="V531" s="44"/>
      <c r="W531" s="44"/>
      <c r="X531" s="44"/>
    </row>
    <row r="532">
      <c r="M532" s="44"/>
      <c r="N532" s="18"/>
      <c r="O532" s="18"/>
      <c r="P532" s="16"/>
      <c r="R532" s="45"/>
      <c r="U532" s="44"/>
      <c r="V532" s="44"/>
      <c r="W532" s="44"/>
      <c r="X532" s="44"/>
    </row>
    <row r="533">
      <c r="M533" s="44"/>
      <c r="N533" s="18"/>
      <c r="O533" s="18"/>
      <c r="P533" s="16"/>
      <c r="R533" s="45"/>
      <c r="U533" s="44"/>
      <c r="V533" s="44"/>
      <c r="W533" s="44"/>
      <c r="X533" s="44"/>
    </row>
    <row r="534">
      <c r="M534" s="44"/>
      <c r="N534" s="18"/>
      <c r="O534" s="18"/>
      <c r="P534" s="16"/>
      <c r="R534" s="45"/>
      <c r="U534" s="44"/>
      <c r="V534" s="44"/>
      <c r="W534" s="44"/>
      <c r="X534" s="44"/>
    </row>
    <row r="535">
      <c r="M535" s="44"/>
      <c r="N535" s="18"/>
      <c r="O535" s="18"/>
      <c r="P535" s="16"/>
      <c r="R535" s="45"/>
      <c r="U535" s="44"/>
      <c r="V535" s="44"/>
      <c r="W535" s="44"/>
      <c r="X535" s="44"/>
    </row>
    <row r="536">
      <c r="M536" s="44"/>
      <c r="N536" s="18"/>
      <c r="O536" s="18"/>
      <c r="P536" s="16"/>
      <c r="R536" s="45"/>
      <c r="U536" s="44"/>
      <c r="V536" s="44"/>
      <c r="W536" s="44"/>
      <c r="X536" s="44"/>
    </row>
    <row r="537">
      <c r="M537" s="44"/>
      <c r="N537" s="18"/>
      <c r="O537" s="18"/>
      <c r="P537" s="16"/>
      <c r="R537" s="45"/>
      <c r="U537" s="44"/>
      <c r="V537" s="44"/>
      <c r="W537" s="44"/>
      <c r="X537" s="44"/>
    </row>
    <row r="538">
      <c r="M538" s="44"/>
      <c r="N538" s="18"/>
      <c r="O538" s="18"/>
      <c r="P538" s="16"/>
      <c r="R538" s="45"/>
      <c r="U538" s="44"/>
      <c r="V538" s="44"/>
      <c r="W538" s="44"/>
      <c r="X538" s="44"/>
    </row>
    <row r="539">
      <c r="M539" s="44"/>
      <c r="N539" s="18"/>
      <c r="O539" s="18"/>
      <c r="P539" s="16"/>
      <c r="R539" s="45"/>
      <c r="U539" s="44"/>
      <c r="V539" s="44"/>
      <c r="W539" s="44"/>
      <c r="X539" s="44"/>
    </row>
    <row r="540">
      <c r="M540" s="44"/>
      <c r="N540" s="18"/>
      <c r="O540" s="18"/>
      <c r="P540" s="16"/>
      <c r="R540" s="45"/>
      <c r="U540" s="44"/>
      <c r="V540" s="44"/>
      <c r="W540" s="44"/>
      <c r="X540" s="44"/>
    </row>
    <row r="541">
      <c r="M541" s="44"/>
      <c r="N541" s="18"/>
      <c r="O541" s="18"/>
      <c r="P541" s="16"/>
      <c r="R541" s="45"/>
      <c r="U541" s="44"/>
      <c r="V541" s="44"/>
      <c r="W541" s="44"/>
      <c r="X541" s="44"/>
    </row>
    <row r="542">
      <c r="M542" s="44"/>
      <c r="N542" s="18"/>
      <c r="O542" s="18"/>
      <c r="P542" s="16"/>
      <c r="R542" s="45"/>
      <c r="U542" s="44"/>
      <c r="V542" s="44"/>
      <c r="W542" s="44"/>
      <c r="X542" s="44"/>
    </row>
    <row r="543">
      <c r="M543" s="44"/>
      <c r="N543" s="18"/>
      <c r="O543" s="18"/>
      <c r="P543" s="16"/>
      <c r="R543" s="45"/>
      <c r="U543" s="44"/>
      <c r="V543" s="44"/>
      <c r="W543" s="44"/>
      <c r="X543" s="44"/>
    </row>
    <row r="544">
      <c r="M544" s="44"/>
      <c r="N544" s="18"/>
      <c r="O544" s="18"/>
      <c r="P544" s="16"/>
      <c r="R544" s="45"/>
      <c r="U544" s="44"/>
      <c r="V544" s="44"/>
      <c r="W544" s="44"/>
      <c r="X544" s="44"/>
    </row>
    <row r="545">
      <c r="M545" s="44"/>
      <c r="N545" s="18"/>
      <c r="O545" s="18"/>
      <c r="P545" s="16"/>
      <c r="R545" s="45"/>
      <c r="U545" s="44"/>
      <c r="V545" s="44"/>
      <c r="W545" s="44"/>
      <c r="X545" s="44"/>
    </row>
    <row r="546">
      <c r="M546" s="44"/>
      <c r="N546" s="18"/>
      <c r="O546" s="18"/>
      <c r="P546" s="16"/>
      <c r="R546" s="45"/>
      <c r="U546" s="44"/>
      <c r="V546" s="44"/>
      <c r="W546" s="44"/>
      <c r="X546" s="44"/>
    </row>
    <row r="547">
      <c r="M547" s="44"/>
      <c r="N547" s="18"/>
      <c r="O547" s="18"/>
      <c r="P547" s="16"/>
      <c r="R547" s="45"/>
      <c r="U547" s="44"/>
      <c r="V547" s="44"/>
      <c r="W547" s="44"/>
      <c r="X547" s="44"/>
    </row>
    <row r="548">
      <c r="M548" s="44"/>
      <c r="N548" s="18"/>
      <c r="O548" s="18"/>
      <c r="P548" s="16"/>
      <c r="R548" s="45"/>
      <c r="U548" s="44"/>
      <c r="V548" s="44"/>
      <c r="W548" s="44"/>
      <c r="X548" s="44"/>
    </row>
    <row r="549">
      <c r="M549" s="44"/>
      <c r="N549" s="18"/>
      <c r="O549" s="18"/>
      <c r="P549" s="16"/>
      <c r="R549" s="45"/>
      <c r="U549" s="44"/>
      <c r="V549" s="44"/>
      <c r="W549" s="44"/>
      <c r="X549" s="44"/>
    </row>
    <row r="550">
      <c r="M550" s="44"/>
      <c r="N550" s="18"/>
      <c r="O550" s="18"/>
      <c r="P550" s="16"/>
      <c r="R550" s="45"/>
      <c r="U550" s="44"/>
      <c r="V550" s="44"/>
      <c r="W550" s="44"/>
      <c r="X550" s="44"/>
    </row>
    <row r="551">
      <c r="M551" s="44"/>
      <c r="N551" s="18"/>
      <c r="O551" s="18"/>
      <c r="P551" s="16"/>
      <c r="R551" s="45"/>
      <c r="U551" s="44"/>
      <c r="V551" s="44"/>
      <c r="W551" s="44"/>
      <c r="X551" s="44"/>
    </row>
    <row r="552">
      <c r="M552" s="44"/>
      <c r="N552" s="18"/>
      <c r="O552" s="18"/>
      <c r="P552" s="16"/>
      <c r="R552" s="45"/>
      <c r="U552" s="44"/>
      <c r="V552" s="44"/>
      <c r="W552" s="44"/>
      <c r="X552" s="44"/>
    </row>
    <row r="553">
      <c r="M553" s="44"/>
      <c r="N553" s="18"/>
      <c r="O553" s="18"/>
      <c r="P553" s="16"/>
      <c r="R553" s="45"/>
      <c r="U553" s="44"/>
      <c r="V553" s="44"/>
      <c r="W553" s="44"/>
      <c r="X553" s="44"/>
    </row>
    <row r="554">
      <c r="M554" s="44"/>
      <c r="N554" s="18"/>
      <c r="O554" s="18"/>
      <c r="P554" s="16"/>
      <c r="R554" s="45"/>
      <c r="U554" s="44"/>
      <c r="V554" s="44"/>
      <c r="W554" s="44"/>
      <c r="X554" s="44"/>
    </row>
    <row r="555">
      <c r="M555" s="44"/>
      <c r="N555" s="18"/>
      <c r="O555" s="18"/>
      <c r="P555" s="16"/>
      <c r="R555" s="45"/>
      <c r="U555" s="44"/>
      <c r="V555" s="44"/>
      <c r="W555" s="44"/>
      <c r="X555" s="44"/>
    </row>
    <row r="556">
      <c r="M556" s="44"/>
      <c r="N556" s="18"/>
      <c r="O556" s="18"/>
      <c r="P556" s="16"/>
      <c r="R556" s="45"/>
      <c r="U556" s="44"/>
      <c r="V556" s="44"/>
      <c r="W556" s="44"/>
      <c r="X556" s="44"/>
    </row>
    <row r="557">
      <c r="M557" s="44"/>
      <c r="N557" s="18"/>
      <c r="O557" s="18"/>
      <c r="P557" s="16"/>
      <c r="R557" s="45"/>
      <c r="U557" s="44"/>
      <c r="V557" s="44"/>
      <c r="W557" s="44"/>
      <c r="X557" s="44"/>
    </row>
    <row r="558">
      <c r="M558" s="44"/>
      <c r="N558" s="18"/>
      <c r="O558" s="18"/>
      <c r="P558" s="16"/>
      <c r="R558" s="45"/>
      <c r="U558" s="44"/>
      <c r="V558" s="44"/>
      <c r="W558" s="44"/>
      <c r="X558" s="44"/>
    </row>
    <row r="559">
      <c r="M559" s="44"/>
      <c r="N559" s="18"/>
      <c r="O559" s="18"/>
      <c r="P559" s="16"/>
      <c r="R559" s="45"/>
      <c r="U559" s="44"/>
      <c r="V559" s="44"/>
      <c r="W559" s="44"/>
      <c r="X559" s="44"/>
    </row>
    <row r="560">
      <c r="M560" s="44"/>
      <c r="N560" s="18"/>
      <c r="O560" s="18"/>
      <c r="P560" s="16"/>
      <c r="R560" s="45"/>
      <c r="U560" s="44"/>
      <c r="V560" s="44"/>
      <c r="W560" s="44"/>
      <c r="X560" s="44"/>
    </row>
    <row r="561">
      <c r="M561" s="44"/>
      <c r="N561" s="18"/>
      <c r="O561" s="18"/>
      <c r="P561" s="16"/>
      <c r="R561" s="45"/>
      <c r="U561" s="44"/>
      <c r="V561" s="44"/>
      <c r="W561" s="44"/>
      <c r="X561" s="44"/>
    </row>
    <row r="562">
      <c r="M562" s="44"/>
      <c r="N562" s="18"/>
      <c r="O562" s="18"/>
      <c r="P562" s="16"/>
      <c r="R562" s="45"/>
      <c r="U562" s="44"/>
      <c r="V562" s="44"/>
      <c r="W562" s="44"/>
      <c r="X562" s="44"/>
    </row>
    <row r="563">
      <c r="M563" s="44"/>
      <c r="N563" s="18"/>
      <c r="O563" s="18"/>
      <c r="P563" s="16"/>
      <c r="R563" s="45"/>
      <c r="U563" s="44"/>
      <c r="V563" s="44"/>
      <c r="W563" s="44"/>
      <c r="X563" s="44"/>
    </row>
    <row r="564">
      <c r="M564" s="44"/>
      <c r="N564" s="18"/>
      <c r="O564" s="18"/>
      <c r="P564" s="16"/>
      <c r="R564" s="45"/>
      <c r="U564" s="44"/>
      <c r="V564" s="44"/>
      <c r="W564" s="44"/>
      <c r="X564" s="44"/>
    </row>
    <row r="565">
      <c r="M565" s="44"/>
      <c r="N565" s="18"/>
      <c r="O565" s="18"/>
      <c r="P565" s="16"/>
      <c r="R565" s="45"/>
      <c r="U565" s="44"/>
      <c r="V565" s="44"/>
      <c r="W565" s="44"/>
      <c r="X565" s="44"/>
    </row>
    <row r="566">
      <c r="M566" s="44"/>
      <c r="N566" s="18"/>
      <c r="O566" s="18"/>
      <c r="P566" s="16"/>
      <c r="R566" s="45"/>
      <c r="U566" s="44"/>
      <c r="V566" s="44"/>
      <c r="W566" s="44"/>
      <c r="X566" s="44"/>
    </row>
    <row r="567">
      <c r="M567" s="44"/>
      <c r="N567" s="18"/>
      <c r="O567" s="18"/>
      <c r="P567" s="16"/>
      <c r="R567" s="45"/>
      <c r="U567" s="44"/>
      <c r="V567" s="44"/>
      <c r="W567" s="44"/>
      <c r="X567" s="44"/>
    </row>
    <row r="568">
      <c r="M568" s="44"/>
      <c r="N568" s="18"/>
      <c r="O568" s="18"/>
      <c r="P568" s="16"/>
      <c r="R568" s="45"/>
      <c r="U568" s="44"/>
      <c r="V568" s="44"/>
      <c r="W568" s="44"/>
      <c r="X568" s="44"/>
    </row>
    <row r="569">
      <c r="M569" s="44"/>
      <c r="N569" s="18"/>
      <c r="O569" s="18"/>
      <c r="P569" s="16"/>
      <c r="R569" s="45"/>
      <c r="U569" s="44"/>
      <c r="V569" s="44"/>
      <c r="W569" s="44"/>
      <c r="X569" s="44"/>
    </row>
    <row r="570">
      <c r="M570" s="44"/>
      <c r="N570" s="18"/>
      <c r="O570" s="18"/>
      <c r="P570" s="16"/>
      <c r="R570" s="45"/>
      <c r="U570" s="44"/>
      <c r="V570" s="44"/>
      <c r="W570" s="44"/>
      <c r="X570" s="44"/>
    </row>
    <row r="571">
      <c r="M571" s="44"/>
      <c r="N571" s="18"/>
      <c r="O571" s="18"/>
      <c r="P571" s="16"/>
      <c r="R571" s="45"/>
      <c r="U571" s="44"/>
      <c r="V571" s="44"/>
      <c r="W571" s="44"/>
      <c r="X571" s="44"/>
    </row>
    <row r="572">
      <c r="M572" s="44"/>
      <c r="N572" s="18"/>
      <c r="O572" s="18"/>
      <c r="P572" s="16"/>
      <c r="R572" s="45"/>
      <c r="U572" s="44"/>
      <c r="V572" s="44"/>
      <c r="W572" s="44"/>
      <c r="X572" s="44"/>
    </row>
    <row r="573">
      <c r="M573" s="44"/>
      <c r="N573" s="18"/>
      <c r="O573" s="18"/>
      <c r="P573" s="16"/>
      <c r="R573" s="45"/>
      <c r="U573" s="44"/>
      <c r="V573" s="44"/>
      <c r="W573" s="44"/>
      <c r="X573" s="44"/>
    </row>
    <row r="574">
      <c r="M574" s="44"/>
      <c r="N574" s="18"/>
      <c r="O574" s="18"/>
      <c r="P574" s="16"/>
      <c r="R574" s="45"/>
      <c r="U574" s="44"/>
      <c r="V574" s="44"/>
      <c r="W574" s="44"/>
      <c r="X574" s="44"/>
    </row>
    <row r="575">
      <c r="M575" s="44"/>
      <c r="N575" s="18"/>
      <c r="O575" s="18"/>
      <c r="P575" s="16"/>
      <c r="R575" s="45"/>
      <c r="U575" s="44"/>
      <c r="V575" s="44"/>
      <c r="W575" s="44"/>
      <c r="X575" s="44"/>
    </row>
    <row r="576">
      <c r="M576" s="44"/>
      <c r="N576" s="18"/>
      <c r="O576" s="18"/>
      <c r="P576" s="16"/>
      <c r="R576" s="45"/>
      <c r="U576" s="44"/>
      <c r="V576" s="44"/>
      <c r="W576" s="44"/>
      <c r="X576" s="44"/>
    </row>
    <row r="577">
      <c r="M577" s="44"/>
      <c r="N577" s="18"/>
      <c r="O577" s="18"/>
      <c r="P577" s="16"/>
      <c r="R577" s="45"/>
      <c r="U577" s="44"/>
      <c r="V577" s="44"/>
      <c r="W577" s="44"/>
      <c r="X577" s="44"/>
    </row>
    <row r="578">
      <c r="M578" s="44"/>
      <c r="N578" s="18"/>
      <c r="O578" s="18"/>
      <c r="P578" s="16"/>
      <c r="R578" s="45"/>
      <c r="U578" s="44"/>
      <c r="V578" s="44"/>
      <c r="W578" s="44"/>
      <c r="X578" s="44"/>
    </row>
    <row r="579">
      <c r="M579" s="44"/>
      <c r="N579" s="18"/>
      <c r="O579" s="18"/>
      <c r="P579" s="16"/>
      <c r="R579" s="45"/>
      <c r="U579" s="44"/>
      <c r="V579" s="44"/>
      <c r="W579" s="44"/>
      <c r="X579" s="44"/>
    </row>
    <row r="580">
      <c r="M580" s="44"/>
      <c r="N580" s="18"/>
      <c r="O580" s="18"/>
      <c r="P580" s="16"/>
      <c r="R580" s="45"/>
      <c r="U580" s="44"/>
      <c r="V580" s="44"/>
      <c r="W580" s="44"/>
      <c r="X580" s="44"/>
    </row>
    <row r="581">
      <c r="M581" s="44"/>
      <c r="N581" s="18"/>
      <c r="O581" s="18"/>
      <c r="P581" s="16"/>
      <c r="R581" s="45"/>
      <c r="U581" s="44"/>
      <c r="V581" s="44"/>
      <c r="W581" s="44"/>
      <c r="X581" s="44"/>
    </row>
    <row r="582">
      <c r="M582" s="44"/>
      <c r="N582" s="18"/>
      <c r="O582" s="18"/>
      <c r="P582" s="16"/>
      <c r="R582" s="45"/>
      <c r="U582" s="44"/>
      <c r="V582" s="44"/>
      <c r="W582" s="44"/>
      <c r="X582" s="44"/>
    </row>
    <row r="583">
      <c r="M583" s="44"/>
      <c r="N583" s="18"/>
      <c r="O583" s="18"/>
      <c r="P583" s="16"/>
      <c r="R583" s="45"/>
      <c r="U583" s="44"/>
      <c r="V583" s="44"/>
      <c r="W583" s="44"/>
      <c r="X583" s="44"/>
    </row>
    <row r="584">
      <c r="M584" s="44"/>
      <c r="N584" s="18"/>
      <c r="O584" s="18"/>
      <c r="P584" s="16"/>
      <c r="R584" s="45"/>
      <c r="U584" s="44"/>
      <c r="V584" s="44"/>
      <c r="W584" s="44"/>
      <c r="X584" s="44"/>
    </row>
    <row r="585">
      <c r="M585" s="44"/>
      <c r="N585" s="18"/>
      <c r="O585" s="18"/>
      <c r="P585" s="16"/>
      <c r="R585" s="45"/>
      <c r="U585" s="44"/>
      <c r="V585" s="44"/>
      <c r="W585" s="44"/>
      <c r="X585" s="44"/>
    </row>
    <row r="586">
      <c r="M586" s="44"/>
      <c r="N586" s="18"/>
      <c r="O586" s="18"/>
      <c r="P586" s="16"/>
      <c r="R586" s="45"/>
      <c r="U586" s="44"/>
      <c r="V586" s="44"/>
      <c r="W586" s="44"/>
      <c r="X586" s="44"/>
    </row>
    <row r="587">
      <c r="M587" s="44"/>
      <c r="N587" s="18"/>
      <c r="O587" s="18"/>
      <c r="P587" s="16"/>
      <c r="R587" s="45"/>
      <c r="U587" s="44"/>
      <c r="V587" s="44"/>
      <c r="W587" s="44"/>
      <c r="X587" s="44"/>
    </row>
    <row r="588">
      <c r="M588" s="44"/>
      <c r="N588" s="18"/>
      <c r="O588" s="18"/>
      <c r="P588" s="16"/>
      <c r="R588" s="45"/>
      <c r="U588" s="44"/>
      <c r="V588" s="44"/>
      <c r="W588" s="44"/>
      <c r="X588" s="44"/>
    </row>
    <row r="589">
      <c r="M589" s="44"/>
      <c r="N589" s="18"/>
      <c r="O589" s="18"/>
      <c r="P589" s="16"/>
      <c r="R589" s="45"/>
      <c r="U589" s="44"/>
      <c r="V589" s="44"/>
      <c r="W589" s="44"/>
      <c r="X589" s="44"/>
    </row>
    <row r="590">
      <c r="M590" s="44"/>
      <c r="N590" s="18"/>
      <c r="O590" s="18"/>
      <c r="P590" s="16"/>
      <c r="R590" s="45"/>
      <c r="U590" s="44"/>
      <c r="V590" s="44"/>
      <c r="W590" s="44"/>
      <c r="X590" s="44"/>
    </row>
    <row r="591">
      <c r="M591" s="44"/>
      <c r="N591" s="18"/>
      <c r="O591" s="18"/>
      <c r="P591" s="16"/>
      <c r="R591" s="45"/>
      <c r="U591" s="44"/>
      <c r="V591" s="44"/>
      <c r="W591" s="44"/>
      <c r="X591" s="44"/>
    </row>
    <row r="592">
      <c r="M592" s="44"/>
      <c r="N592" s="18"/>
      <c r="O592" s="18"/>
      <c r="P592" s="16"/>
      <c r="R592" s="45"/>
      <c r="U592" s="44"/>
      <c r="V592" s="44"/>
      <c r="W592" s="44"/>
      <c r="X592" s="44"/>
    </row>
    <row r="593">
      <c r="M593" s="44"/>
      <c r="N593" s="18"/>
      <c r="O593" s="18"/>
      <c r="P593" s="16"/>
      <c r="R593" s="45"/>
      <c r="U593" s="44"/>
      <c r="V593" s="44"/>
      <c r="W593" s="44"/>
      <c r="X593" s="44"/>
    </row>
    <row r="594">
      <c r="M594" s="44"/>
      <c r="N594" s="18"/>
      <c r="O594" s="18"/>
      <c r="P594" s="16"/>
      <c r="R594" s="45"/>
      <c r="U594" s="44"/>
      <c r="V594" s="44"/>
      <c r="W594" s="44"/>
      <c r="X594" s="44"/>
    </row>
    <row r="595">
      <c r="M595" s="44"/>
      <c r="N595" s="18"/>
      <c r="O595" s="18"/>
      <c r="P595" s="16"/>
      <c r="R595" s="45"/>
      <c r="U595" s="44"/>
      <c r="V595" s="44"/>
      <c r="W595" s="44"/>
      <c r="X595" s="44"/>
    </row>
    <row r="596">
      <c r="M596" s="44"/>
      <c r="N596" s="18"/>
      <c r="O596" s="18"/>
      <c r="P596" s="16"/>
      <c r="R596" s="45"/>
      <c r="U596" s="44"/>
      <c r="V596" s="44"/>
      <c r="W596" s="44"/>
      <c r="X596" s="44"/>
    </row>
    <row r="597">
      <c r="M597" s="44"/>
      <c r="N597" s="18"/>
      <c r="O597" s="18"/>
      <c r="P597" s="16"/>
      <c r="R597" s="45"/>
      <c r="U597" s="44"/>
      <c r="V597" s="44"/>
      <c r="W597" s="44"/>
      <c r="X597" s="44"/>
    </row>
    <row r="598">
      <c r="M598" s="44"/>
      <c r="N598" s="18"/>
      <c r="O598" s="18"/>
      <c r="P598" s="16"/>
      <c r="R598" s="45"/>
      <c r="U598" s="44"/>
      <c r="V598" s="44"/>
      <c r="W598" s="44"/>
      <c r="X598" s="44"/>
    </row>
    <row r="599">
      <c r="M599" s="44"/>
      <c r="N599" s="18"/>
      <c r="O599" s="18"/>
      <c r="P599" s="16"/>
      <c r="R599" s="45"/>
      <c r="U599" s="44"/>
      <c r="V599" s="44"/>
      <c r="W599" s="44"/>
      <c r="X599" s="44"/>
    </row>
    <row r="600">
      <c r="M600" s="44"/>
      <c r="N600" s="18"/>
      <c r="O600" s="18"/>
      <c r="P600" s="16"/>
      <c r="R600" s="45"/>
      <c r="U600" s="44"/>
      <c r="V600" s="44"/>
      <c r="W600" s="44"/>
      <c r="X600" s="44"/>
    </row>
    <row r="601">
      <c r="M601" s="44"/>
      <c r="N601" s="18"/>
      <c r="O601" s="18"/>
      <c r="P601" s="16"/>
      <c r="R601" s="45"/>
      <c r="U601" s="44"/>
      <c r="V601" s="44"/>
      <c r="W601" s="44"/>
      <c r="X601" s="44"/>
    </row>
    <row r="602">
      <c r="M602" s="44"/>
      <c r="N602" s="18"/>
      <c r="O602" s="18"/>
      <c r="P602" s="16"/>
      <c r="R602" s="45"/>
      <c r="U602" s="44"/>
      <c r="V602" s="44"/>
      <c r="W602" s="44"/>
      <c r="X602" s="44"/>
    </row>
    <row r="603">
      <c r="M603" s="44"/>
      <c r="N603" s="18"/>
      <c r="O603" s="18"/>
      <c r="P603" s="16"/>
      <c r="R603" s="45"/>
      <c r="U603" s="44"/>
      <c r="V603" s="44"/>
      <c r="W603" s="44"/>
      <c r="X603" s="44"/>
    </row>
    <row r="604">
      <c r="M604" s="44"/>
      <c r="N604" s="18"/>
      <c r="O604" s="18"/>
      <c r="P604" s="16"/>
      <c r="R604" s="45"/>
      <c r="U604" s="44"/>
      <c r="V604" s="44"/>
      <c r="W604" s="44"/>
      <c r="X604" s="44"/>
    </row>
    <row r="605">
      <c r="M605" s="44"/>
      <c r="N605" s="18"/>
      <c r="O605" s="18"/>
      <c r="P605" s="16"/>
      <c r="R605" s="45"/>
      <c r="U605" s="44"/>
      <c r="V605" s="44"/>
      <c r="W605" s="44"/>
      <c r="X605" s="44"/>
    </row>
    <row r="606">
      <c r="M606" s="44"/>
      <c r="N606" s="18"/>
      <c r="O606" s="18"/>
      <c r="P606" s="16"/>
      <c r="R606" s="45"/>
      <c r="U606" s="44"/>
      <c r="V606" s="44"/>
      <c r="W606" s="44"/>
      <c r="X606" s="44"/>
    </row>
    <row r="607">
      <c r="M607" s="44"/>
      <c r="N607" s="18"/>
      <c r="O607" s="18"/>
      <c r="P607" s="16"/>
      <c r="R607" s="45"/>
      <c r="U607" s="44"/>
      <c r="V607" s="44"/>
      <c r="W607" s="44"/>
      <c r="X607" s="44"/>
    </row>
    <row r="608">
      <c r="M608" s="44"/>
      <c r="N608" s="18"/>
      <c r="O608" s="18"/>
      <c r="P608" s="16"/>
      <c r="R608" s="45"/>
      <c r="U608" s="44"/>
      <c r="V608" s="44"/>
      <c r="W608" s="44"/>
      <c r="X608" s="44"/>
    </row>
    <row r="609">
      <c r="M609" s="44"/>
      <c r="N609" s="18"/>
      <c r="O609" s="18"/>
      <c r="P609" s="16"/>
      <c r="R609" s="45"/>
      <c r="U609" s="44"/>
      <c r="V609" s="44"/>
      <c r="W609" s="44"/>
      <c r="X609" s="44"/>
    </row>
    <row r="610">
      <c r="M610" s="44"/>
      <c r="N610" s="18"/>
      <c r="O610" s="18"/>
      <c r="P610" s="16"/>
      <c r="R610" s="45"/>
      <c r="U610" s="44"/>
      <c r="V610" s="44"/>
      <c r="W610" s="44"/>
      <c r="X610" s="44"/>
    </row>
    <row r="611">
      <c r="M611" s="44"/>
      <c r="N611" s="18"/>
      <c r="O611" s="18"/>
      <c r="P611" s="16"/>
      <c r="R611" s="45"/>
      <c r="U611" s="44"/>
      <c r="V611" s="44"/>
      <c r="W611" s="44"/>
      <c r="X611" s="44"/>
    </row>
    <row r="612">
      <c r="M612" s="44"/>
      <c r="N612" s="18"/>
      <c r="O612" s="18"/>
      <c r="P612" s="16"/>
      <c r="R612" s="45"/>
      <c r="U612" s="44"/>
      <c r="V612" s="44"/>
      <c r="W612" s="44"/>
      <c r="X612" s="44"/>
    </row>
    <row r="613">
      <c r="M613" s="44"/>
      <c r="N613" s="18"/>
      <c r="O613" s="18"/>
      <c r="P613" s="16"/>
      <c r="R613" s="45"/>
      <c r="U613" s="44"/>
      <c r="V613" s="44"/>
      <c r="W613" s="44"/>
      <c r="X613" s="44"/>
    </row>
    <row r="614">
      <c r="M614" s="44"/>
      <c r="N614" s="18"/>
      <c r="O614" s="18"/>
      <c r="P614" s="16"/>
      <c r="R614" s="45"/>
      <c r="U614" s="44"/>
      <c r="V614" s="44"/>
      <c r="W614" s="44"/>
      <c r="X614" s="44"/>
    </row>
    <row r="615">
      <c r="M615" s="44"/>
      <c r="N615" s="18"/>
      <c r="O615" s="18"/>
      <c r="P615" s="16"/>
      <c r="R615" s="45"/>
      <c r="U615" s="44"/>
      <c r="V615" s="44"/>
      <c r="W615" s="44"/>
      <c r="X615" s="44"/>
    </row>
    <row r="616">
      <c r="M616" s="44"/>
      <c r="N616" s="18"/>
      <c r="O616" s="18"/>
      <c r="P616" s="16"/>
      <c r="R616" s="45"/>
      <c r="U616" s="44"/>
      <c r="V616" s="44"/>
      <c r="W616" s="44"/>
      <c r="X616" s="44"/>
    </row>
    <row r="617">
      <c r="M617" s="44"/>
      <c r="N617" s="18"/>
      <c r="O617" s="18"/>
      <c r="P617" s="16"/>
      <c r="R617" s="45"/>
      <c r="U617" s="44"/>
      <c r="V617" s="44"/>
      <c r="W617" s="44"/>
      <c r="X617" s="44"/>
    </row>
    <row r="618">
      <c r="M618" s="44"/>
      <c r="N618" s="18"/>
      <c r="O618" s="18"/>
      <c r="P618" s="16"/>
      <c r="R618" s="45"/>
      <c r="U618" s="44"/>
      <c r="V618" s="44"/>
      <c r="W618" s="44"/>
      <c r="X618" s="44"/>
    </row>
    <row r="619">
      <c r="M619" s="44"/>
      <c r="N619" s="18"/>
      <c r="O619" s="18"/>
      <c r="P619" s="16"/>
      <c r="R619" s="45"/>
      <c r="U619" s="44"/>
      <c r="V619" s="44"/>
      <c r="W619" s="44"/>
      <c r="X619" s="44"/>
    </row>
    <row r="620">
      <c r="M620" s="44"/>
      <c r="N620" s="18"/>
      <c r="O620" s="18"/>
      <c r="P620" s="16"/>
      <c r="R620" s="45"/>
      <c r="U620" s="44"/>
      <c r="V620" s="44"/>
      <c r="W620" s="44"/>
      <c r="X620" s="44"/>
    </row>
    <row r="621">
      <c r="M621" s="44"/>
      <c r="N621" s="18"/>
      <c r="O621" s="18"/>
      <c r="P621" s="16"/>
      <c r="R621" s="45"/>
      <c r="U621" s="44"/>
      <c r="V621" s="44"/>
      <c r="W621" s="44"/>
      <c r="X621" s="44"/>
    </row>
    <row r="622">
      <c r="M622" s="44"/>
      <c r="N622" s="18"/>
      <c r="O622" s="18"/>
      <c r="P622" s="16"/>
      <c r="R622" s="45"/>
      <c r="U622" s="44"/>
      <c r="V622" s="44"/>
      <c r="W622" s="44"/>
      <c r="X622" s="44"/>
    </row>
    <row r="623">
      <c r="M623" s="44"/>
      <c r="N623" s="18"/>
      <c r="O623" s="18"/>
      <c r="P623" s="16"/>
      <c r="R623" s="45"/>
      <c r="U623" s="44"/>
      <c r="V623" s="44"/>
      <c r="W623" s="44"/>
      <c r="X623" s="44"/>
    </row>
    <row r="624">
      <c r="M624" s="44"/>
      <c r="N624" s="18"/>
      <c r="O624" s="18"/>
      <c r="P624" s="16"/>
      <c r="R624" s="45"/>
      <c r="U624" s="44"/>
      <c r="V624" s="44"/>
      <c r="W624" s="44"/>
      <c r="X624" s="44"/>
    </row>
    <row r="625">
      <c r="M625" s="44"/>
      <c r="N625" s="18"/>
      <c r="O625" s="18"/>
      <c r="P625" s="16"/>
      <c r="R625" s="45"/>
      <c r="U625" s="44"/>
      <c r="V625" s="44"/>
      <c r="W625" s="44"/>
      <c r="X625" s="44"/>
    </row>
    <row r="626">
      <c r="M626" s="44"/>
      <c r="N626" s="18"/>
      <c r="O626" s="18"/>
      <c r="P626" s="16"/>
      <c r="R626" s="45"/>
      <c r="U626" s="44"/>
      <c r="V626" s="44"/>
      <c r="W626" s="44"/>
      <c r="X626" s="44"/>
    </row>
    <row r="627">
      <c r="M627" s="44"/>
      <c r="N627" s="18"/>
      <c r="O627" s="18"/>
      <c r="P627" s="16"/>
      <c r="R627" s="45"/>
      <c r="U627" s="44"/>
      <c r="V627" s="44"/>
      <c r="W627" s="44"/>
      <c r="X627" s="44"/>
    </row>
    <row r="628">
      <c r="M628" s="44"/>
      <c r="N628" s="18"/>
      <c r="O628" s="18"/>
      <c r="P628" s="16"/>
      <c r="R628" s="45"/>
      <c r="U628" s="44"/>
      <c r="V628" s="44"/>
      <c r="W628" s="44"/>
      <c r="X628" s="44"/>
    </row>
    <row r="629">
      <c r="M629" s="44"/>
      <c r="N629" s="18"/>
      <c r="O629" s="18"/>
      <c r="P629" s="16"/>
      <c r="R629" s="45"/>
      <c r="U629" s="44"/>
      <c r="V629" s="44"/>
      <c r="W629" s="44"/>
      <c r="X629" s="44"/>
    </row>
    <row r="630">
      <c r="M630" s="44"/>
      <c r="N630" s="18"/>
      <c r="O630" s="18"/>
      <c r="P630" s="16"/>
      <c r="R630" s="45"/>
      <c r="U630" s="44"/>
      <c r="V630" s="44"/>
      <c r="W630" s="44"/>
      <c r="X630" s="44"/>
    </row>
    <row r="631">
      <c r="M631" s="44"/>
      <c r="N631" s="18"/>
      <c r="O631" s="18"/>
      <c r="P631" s="16"/>
      <c r="R631" s="45"/>
      <c r="U631" s="44"/>
      <c r="V631" s="44"/>
      <c r="W631" s="44"/>
      <c r="X631" s="44"/>
    </row>
    <row r="632">
      <c r="M632" s="44"/>
      <c r="N632" s="18"/>
      <c r="O632" s="18"/>
      <c r="P632" s="16"/>
      <c r="R632" s="45"/>
      <c r="U632" s="44"/>
      <c r="V632" s="44"/>
      <c r="W632" s="44"/>
      <c r="X632" s="44"/>
    </row>
    <row r="633">
      <c r="M633" s="44"/>
      <c r="N633" s="18"/>
      <c r="O633" s="18"/>
      <c r="P633" s="16"/>
      <c r="R633" s="45"/>
      <c r="U633" s="44"/>
      <c r="V633" s="44"/>
      <c r="W633" s="44"/>
      <c r="X633" s="44"/>
    </row>
    <row r="634">
      <c r="M634" s="44"/>
      <c r="N634" s="18"/>
      <c r="O634" s="18"/>
      <c r="P634" s="16"/>
      <c r="R634" s="45"/>
      <c r="U634" s="44"/>
      <c r="V634" s="44"/>
      <c r="W634" s="44"/>
      <c r="X634" s="44"/>
    </row>
    <row r="635">
      <c r="M635" s="44"/>
      <c r="N635" s="18"/>
      <c r="O635" s="18"/>
      <c r="P635" s="16"/>
      <c r="R635" s="45"/>
      <c r="U635" s="44"/>
      <c r="V635" s="44"/>
      <c r="W635" s="44"/>
      <c r="X635" s="44"/>
    </row>
    <row r="636">
      <c r="M636" s="44"/>
      <c r="N636" s="18"/>
      <c r="O636" s="18"/>
      <c r="P636" s="16"/>
      <c r="R636" s="45"/>
      <c r="U636" s="44"/>
      <c r="V636" s="44"/>
      <c r="W636" s="44"/>
      <c r="X636" s="44"/>
    </row>
    <row r="637">
      <c r="M637" s="44"/>
      <c r="N637" s="18"/>
      <c r="O637" s="18"/>
      <c r="P637" s="16"/>
      <c r="R637" s="45"/>
      <c r="U637" s="44"/>
      <c r="V637" s="44"/>
      <c r="W637" s="44"/>
      <c r="X637" s="44"/>
    </row>
    <row r="638">
      <c r="M638" s="44"/>
      <c r="N638" s="18"/>
      <c r="O638" s="18"/>
      <c r="P638" s="16"/>
      <c r="R638" s="45"/>
      <c r="U638" s="44"/>
      <c r="V638" s="44"/>
      <c r="W638" s="44"/>
      <c r="X638" s="44"/>
    </row>
    <row r="639">
      <c r="M639" s="44"/>
      <c r="N639" s="18"/>
      <c r="O639" s="18"/>
      <c r="P639" s="16"/>
      <c r="R639" s="45"/>
      <c r="U639" s="44"/>
      <c r="V639" s="44"/>
      <c r="W639" s="44"/>
      <c r="X639" s="44"/>
    </row>
    <row r="640">
      <c r="M640" s="44"/>
      <c r="N640" s="18"/>
      <c r="O640" s="18"/>
      <c r="P640" s="16"/>
      <c r="R640" s="45"/>
      <c r="U640" s="44"/>
      <c r="V640" s="44"/>
      <c r="W640" s="44"/>
      <c r="X640" s="44"/>
    </row>
    <row r="641">
      <c r="M641" s="44"/>
      <c r="N641" s="18"/>
      <c r="O641" s="18"/>
      <c r="P641" s="16"/>
      <c r="R641" s="45"/>
      <c r="U641" s="44"/>
      <c r="V641" s="44"/>
      <c r="W641" s="44"/>
      <c r="X641" s="44"/>
    </row>
    <row r="642">
      <c r="M642" s="44"/>
      <c r="N642" s="18"/>
      <c r="O642" s="18"/>
      <c r="P642" s="16"/>
      <c r="R642" s="45"/>
      <c r="U642" s="44"/>
      <c r="V642" s="44"/>
      <c r="W642" s="44"/>
      <c r="X642" s="44"/>
    </row>
    <row r="643">
      <c r="M643" s="44"/>
      <c r="N643" s="18"/>
      <c r="O643" s="18"/>
      <c r="P643" s="16"/>
      <c r="R643" s="45"/>
      <c r="U643" s="44"/>
      <c r="V643" s="44"/>
      <c r="W643" s="44"/>
      <c r="X643" s="44"/>
    </row>
    <row r="644">
      <c r="M644" s="44"/>
      <c r="N644" s="18"/>
      <c r="O644" s="18"/>
      <c r="P644" s="16"/>
      <c r="R644" s="45"/>
      <c r="U644" s="44"/>
      <c r="V644" s="44"/>
      <c r="W644" s="44"/>
      <c r="X644" s="44"/>
    </row>
    <row r="645">
      <c r="M645" s="44"/>
      <c r="N645" s="18"/>
      <c r="O645" s="18"/>
      <c r="P645" s="16"/>
      <c r="R645" s="45"/>
      <c r="U645" s="44"/>
      <c r="V645" s="44"/>
      <c r="W645" s="44"/>
      <c r="X645" s="44"/>
    </row>
    <row r="646">
      <c r="M646" s="44"/>
      <c r="N646" s="18"/>
      <c r="O646" s="18"/>
      <c r="P646" s="16"/>
      <c r="R646" s="45"/>
      <c r="U646" s="44"/>
      <c r="V646" s="44"/>
      <c r="W646" s="44"/>
      <c r="X646" s="44"/>
    </row>
    <row r="647">
      <c r="M647" s="44"/>
      <c r="N647" s="18"/>
      <c r="O647" s="18"/>
      <c r="P647" s="16"/>
      <c r="R647" s="45"/>
      <c r="U647" s="44"/>
      <c r="V647" s="44"/>
      <c r="W647" s="44"/>
      <c r="X647" s="44"/>
    </row>
    <row r="648">
      <c r="M648" s="44"/>
      <c r="N648" s="18"/>
      <c r="O648" s="18"/>
      <c r="P648" s="16"/>
      <c r="R648" s="45"/>
      <c r="U648" s="44"/>
      <c r="V648" s="44"/>
      <c r="W648" s="44"/>
      <c r="X648" s="44"/>
    </row>
    <row r="649">
      <c r="M649" s="44"/>
      <c r="N649" s="18"/>
      <c r="O649" s="18"/>
      <c r="P649" s="16"/>
      <c r="R649" s="45"/>
      <c r="U649" s="44"/>
      <c r="V649" s="44"/>
      <c r="W649" s="44"/>
      <c r="X649" s="44"/>
    </row>
    <row r="650">
      <c r="M650" s="44"/>
      <c r="N650" s="18"/>
      <c r="O650" s="18"/>
      <c r="P650" s="16"/>
      <c r="R650" s="45"/>
      <c r="U650" s="44"/>
      <c r="V650" s="44"/>
      <c r="W650" s="44"/>
      <c r="X650" s="44"/>
    </row>
    <row r="651">
      <c r="M651" s="44"/>
      <c r="N651" s="18"/>
      <c r="O651" s="18"/>
      <c r="P651" s="16"/>
      <c r="R651" s="45"/>
      <c r="U651" s="44"/>
      <c r="V651" s="44"/>
      <c r="W651" s="44"/>
      <c r="X651" s="44"/>
    </row>
    <row r="652">
      <c r="M652" s="44"/>
      <c r="N652" s="18"/>
      <c r="O652" s="18"/>
      <c r="P652" s="16"/>
      <c r="R652" s="45"/>
      <c r="U652" s="44"/>
      <c r="V652" s="44"/>
      <c r="W652" s="44"/>
      <c r="X652" s="44"/>
    </row>
    <row r="653">
      <c r="M653" s="44"/>
      <c r="N653" s="18"/>
      <c r="O653" s="18"/>
      <c r="P653" s="16"/>
      <c r="R653" s="45"/>
      <c r="U653" s="44"/>
      <c r="V653" s="44"/>
      <c r="W653" s="44"/>
      <c r="X653" s="44"/>
    </row>
    <row r="654">
      <c r="M654" s="44"/>
      <c r="N654" s="18"/>
      <c r="O654" s="18"/>
      <c r="P654" s="16"/>
      <c r="R654" s="45"/>
      <c r="U654" s="44"/>
      <c r="V654" s="44"/>
      <c r="W654" s="44"/>
      <c r="X654" s="44"/>
    </row>
    <row r="655">
      <c r="M655" s="44"/>
      <c r="N655" s="18"/>
      <c r="O655" s="18"/>
      <c r="P655" s="16"/>
      <c r="R655" s="45"/>
      <c r="U655" s="44"/>
      <c r="V655" s="44"/>
      <c r="W655" s="44"/>
      <c r="X655" s="44"/>
    </row>
    <row r="656">
      <c r="M656" s="44"/>
      <c r="N656" s="18"/>
      <c r="O656" s="18"/>
      <c r="P656" s="16"/>
      <c r="R656" s="45"/>
      <c r="U656" s="44"/>
      <c r="V656" s="44"/>
      <c r="W656" s="44"/>
      <c r="X656" s="44"/>
    </row>
    <row r="657">
      <c r="M657" s="44"/>
      <c r="N657" s="18"/>
      <c r="O657" s="18"/>
      <c r="P657" s="16"/>
      <c r="R657" s="45"/>
      <c r="U657" s="44"/>
      <c r="V657" s="44"/>
      <c r="W657" s="44"/>
      <c r="X657" s="44"/>
    </row>
    <row r="658">
      <c r="M658" s="44"/>
      <c r="N658" s="18"/>
      <c r="O658" s="18"/>
      <c r="P658" s="16"/>
      <c r="R658" s="45"/>
      <c r="U658" s="44"/>
      <c r="V658" s="44"/>
      <c r="W658" s="44"/>
      <c r="X658" s="44"/>
    </row>
    <row r="659">
      <c r="M659" s="44"/>
      <c r="N659" s="18"/>
      <c r="O659" s="18"/>
      <c r="P659" s="16"/>
      <c r="R659" s="45"/>
      <c r="U659" s="44"/>
      <c r="V659" s="44"/>
      <c r="W659" s="44"/>
      <c r="X659" s="44"/>
    </row>
    <row r="660">
      <c r="M660" s="44"/>
      <c r="N660" s="18"/>
      <c r="O660" s="18"/>
      <c r="P660" s="16"/>
      <c r="R660" s="45"/>
      <c r="U660" s="44"/>
      <c r="V660" s="44"/>
      <c r="W660" s="44"/>
      <c r="X660" s="44"/>
    </row>
    <row r="661">
      <c r="M661" s="44"/>
      <c r="N661" s="18"/>
      <c r="O661" s="18"/>
      <c r="P661" s="16"/>
      <c r="R661" s="45"/>
      <c r="U661" s="44"/>
      <c r="V661" s="44"/>
      <c r="W661" s="44"/>
      <c r="X661" s="44"/>
    </row>
    <row r="662">
      <c r="M662" s="44"/>
      <c r="N662" s="18"/>
      <c r="O662" s="18"/>
      <c r="P662" s="16"/>
      <c r="R662" s="45"/>
      <c r="U662" s="44"/>
      <c r="V662" s="44"/>
      <c r="W662" s="44"/>
      <c r="X662" s="44"/>
    </row>
    <row r="663">
      <c r="M663" s="44"/>
      <c r="N663" s="18"/>
      <c r="O663" s="18"/>
      <c r="P663" s="16"/>
      <c r="R663" s="45"/>
      <c r="U663" s="44"/>
      <c r="V663" s="44"/>
      <c r="W663" s="44"/>
      <c r="X663" s="44"/>
    </row>
    <row r="664">
      <c r="M664" s="44"/>
      <c r="N664" s="18"/>
      <c r="O664" s="18"/>
      <c r="P664" s="16"/>
      <c r="R664" s="45"/>
      <c r="U664" s="44"/>
      <c r="V664" s="44"/>
      <c r="W664" s="44"/>
      <c r="X664" s="44"/>
    </row>
    <row r="665">
      <c r="M665" s="44"/>
      <c r="N665" s="18"/>
      <c r="O665" s="18"/>
      <c r="P665" s="16"/>
      <c r="R665" s="45"/>
      <c r="U665" s="44"/>
      <c r="V665" s="44"/>
      <c r="W665" s="44"/>
      <c r="X665" s="44"/>
    </row>
    <row r="666">
      <c r="M666" s="44"/>
      <c r="N666" s="18"/>
      <c r="O666" s="18"/>
      <c r="P666" s="16"/>
      <c r="R666" s="45"/>
      <c r="U666" s="44"/>
      <c r="V666" s="44"/>
      <c r="W666" s="44"/>
      <c r="X666" s="44"/>
    </row>
    <row r="667">
      <c r="M667" s="44"/>
      <c r="N667" s="18"/>
      <c r="O667" s="18"/>
      <c r="P667" s="16"/>
      <c r="R667" s="45"/>
      <c r="U667" s="44"/>
      <c r="V667" s="44"/>
      <c r="W667" s="44"/>
      <c r="X667" s="44"/>
    </row>
    <row r="668">
      <c r="M668" s="44"/>
      <c r="N668" s="18"/>
      <c r="O668" s="18"/>
      <c r="P668" s="16"/>
      <c r="R668" s="45"/>
      <c r="U668" s="44"/>
      <c r="V668" s="44"/>
      <c r="W668" s="44"/>
      <c r="X668" s="44"/>
    </row>
    <row r="669">
      <c r="M669" s="44"/>
      <c r="N669" s="18"/>
      <c r="O669" s="18"/>
      <c r="P669" s="16"/>
      <c r="R669" s="45"/>
      <c r="U669" s="44"/>
      <c r="V669" s="44"/>
      <c r="W669" s="44"/>
      <c r="X669" s="44"/>
    </row>
    <row r="670">
      <c r="M670" s="44"/>
      <c r="N670" s="18"/>
      <c r="O670" s="18"/>
      <c r="P670" s="16"/>
      <c r="R670" s="45"/>
      <c r="U670" s="44"/>
      <c r="V670" s="44"/>
      <c r="W670" s="44"/>
      <c r="X670" s="44"/>
    </row>
    <row r="671">
      <c r="M671" s="44"/>
      <c r="N671" s="18"/>
      <c r="O671" s="18"/>
      <c r="P671" s="16"/>
      <c r="R671" s="45"/>
      <c r="U671" s="44"/>
      <c r="V671" s="44"/>
      <c r="W671" s="44"/>
      <c r="X671" s="44"/>
    </row>
    <row r="672">
      <c r="M672" s="44"/>
      <c r="N672" s="18"/>
      <c r="O672" s="18"/>
      <c r="P672" s="16"/>
      <c r="R672" s="45"/>
      <c r="U672" s="44"/>
      <c r="V672" s="44"/>
      <c r="W672" s="44"/>
      <c r="X672" s="44"/>
    </row>
    <row r="673">
      <c r="M673" s="44"/>
      <c r="N673" s="18"/>
      <c r="O673" s="18"/>
      <c r="P673" s="16"/>
      <c r="R673" s="45"/>
      <c r="U673" s="44"/>
      <c r="V673" s="44"/>
      <c r="W673" s="44"/>
      <c r="X673" s="44"/>
    </row>
    <row r="674">
      <c r="M674" s="44"/>
      <c r="N674" s="18"/>
      <c r="O674" s="18"/>
      <c r="P674" s="16"/>
      <c r="R674" s="45"/>
      <c r="U674" s="44"/>
      <c r="V674" s="44"/>
      <c r="W674" s="44"/>
      <c r="X674" s="44"/>
    </row>
    <row r="675">
      <c r="M675" s="44"/>
      <c r="N675" s="18"/>
      <c r="O675" s="18"/>
      <c r="P675" s="16"/>
      <c r="R675" s="45"/>
      <c r="U675" s="44"/>
      <c r="V675" s="44"/>
      <c r="W675" s="44"/>
      <c r="X675" s="44"/>
    </row>
    <row r="676">
      <c r="M676" s="44"/>
      <c r="N676" s="18"/>
      <c r="O676" s="18"/>
      <c r="P676" s="16"/>
      <c r="R676" s="45"/>
      <c r="U676" s="44"/>
      <c r="V676" s="44"/>
      <c r="W676" s="44"/>
      <c r="X676" s="44"/>
    </row>
    <row r="677">
      <c r="M677" s="44"/>
      <c r="N677" s="18"/>
      <c r="O677" s="18"/>
      <c r="P677" s="16"/>
      <c r="R677" s="45"/>
      <c r="U677" s="44"/>
      <c r="V677" s="44"/>
      <c r="W677" s="44"/>
      <c r="X677" s="44"/>
    </row>
    <row r="678">
      <c r="M678" s="44"/>
      <c r="N678" s="18"/>
      <c r="O678" s="18"/>
      <c r="P678" s="16"/>
      <c r="R678" s="45"/>
      <c r="U678" s="44"/>
      <c r="V678" s="44"/>
      <c r="W678" s="44"/>
      <c r="X678" s="44"/>
    </row>
    <row r="679">
      <c r="M679" s="44"/>
      <c r="N679" s="18"/>
      <c r="O679" s="18"/>
      <c r="P679" s="16"/>
      <c r="R679" s="45"/>
      <c r="U679" s="44"/>
      <c r="V679" s="44"/>
      <c r="W679" s="44"/>
      <c r="X679" s="44"/>
    </row>
    <row r="680">
      <c r="M680" s="44"/>
      <c r="N680" s="18"/>
      <c r="O680" s="18"/>
      <c r="P680" s="16"/>
      <c r="R680" s="45"/>
      <c r="U680" s="44"/>
      <c r="V680" s="44"/>
      <c r="W680" s="44"/>
      <c r="X680" s="44"/>
    </row>
    <row r="681">
      <c r="M681" s="44"/>
      <c r="N681" s="18"/>
      <c r="O681" s="18"/>
      <c r="P681" s="16"/>
      <c r="R681" s="45"/>
      <c r="U681" s="44"/>
      <c r="V681" s="44"/>
      <c r="W681" s="44"/>
      <c r="X681" s="44"/>
    </row>
    <row r="682">
      <c r="M682" s="44"/>
      <c r="N682" s="18"/>
      <c r="O682" s="18"/>
      <c r="P682" s="16"/>
      <c r="R682" s="45"/>
      <c r="U682" s="44"/>
      <c r="V682" s="44"/>
      <c r="W682" s="44"/>
      <c r="X682" s="44"/>
    </row>
    <row r="683">
      <c r="M683" s="44"/>
      <c r="N683" s="18"/>
      <c r="O683" s="18"/>
      <c r="P683" s="16"/>
      <c r="R683" s="45"/>
      <c r="U683" s="44"/>
      <c r="V683" s="44"/>
      <c r="W683" s="44"/>
      <c r="X683" s="44"/>
    </row>
    <row r="684">
      <c r="M684" s="44"/>
      <c r="N684" s="18"/>
      <c r="O684" s="18"/>
      <c r="P684" s="16"/>
      <c r="R684" s="45"/>
      <c r="U684" s="44"/>
      <c r="V684" s="44"/>
      <c r="W684" s="44"/>
      <c r="X684" s="44"/>
    </row>
    <row r="685">
      <c r="M685" s="44"/>
      <c r="N685" s="18"/>
      <c r="O685" s="18"/>
      <c r="P685" s="16"/>
      <c r="R685" s="45"/>
      <c r="U685" s="44"/>
      <c r="V685" s="44"/>
      <c r="W685" s="44"/>
      <c r="X685" s="44"/>
    </row>
    <row r="686">
      <c r="M686" s="44"/>
      <c r="N686" s="18"/>
      <c r="O686" s="18"/>
      <c r="P686" s="16"/>
      <c r="R686" s="45"/>
      <c r="U686" s="44"/>
      <c r="V686" s="44"/>
      <c r="W686" s="44"/>
      <c r="X686" s="44"/>
    </row>
    <row r="687">
      <c r="M687" s="44"/>
      <c r="N687" s="18"/>
      <c r="O687" s="18"/>
      <c r="P687" s="16"/>
      <c r="R687" s="45"/>
      <c r="U687" s="44"/>
      <c r="V687" s="44"/>
      <c r="W687" s="44"/>
      <c r="X687" s="44"/>
    </row>
    <row r="688">
      <c r="M688" s="44"/>
      <c r="N688" s="18"/>
      <c r="O688" s="18"/>
      <c r="P688" s="16"/>
      <c r="R688" s="45"/>
      <c r="U688" s="44"/>
      <c r="V688" s="44"/>
      <c r="W688" s="44"/>
      <c r="X688" s="44"/>
    </row>
    <row r="689">
      <c r="M689" s="44"/>
      <c r="N689" s="18"/>
      <c r="O689" s="18"/>
      <c r="P689" s="16"/>
      <c r="R689" s="45"/>
      <c r="U689" s="44"/>
      <c r="V689" s="44"/>
      <c r="W689" s="44"/>
      <c r="X689" s="44"/>
    </row>
    <row r="690">
      <c r="M690" s="44"/>
      <c r="N690" s="18"/>
      <c r="O690" s="18"/>
      <c r="P690" s="16"/>
      <c r="R690" s="45"/>
      <c r="U690" s="44"/>
      <c r="V690" s="44"/>
      <c r="W690" s="44"/>
      <c r="X690" s="44"/>
    </row>
    <row r="691">
      <c r="M691" s="44"/>
      <c r="N691" s="18"/>
      <c r="O691" s="18"/>
      <c r="P691" s="16"/>
      <c r="R691" s="45"/>
      <c r="U691" s="44"/>
      <c r="V691" s="44"/>
      <c r="W691" s="44"/>
      <c r="X691" s="44"/>
    </row>
    <row r="692">
      <c r="M692" s="44"/>
      <c r="N692" s="18"/>
      <c r="O692" s="18"/>
      <c r="P692" s="16"/>
      <c r="R692" s="45"/>
      <c r="U692" s="44"/>
      <c r="V692" s="44"/>
      <c r="W692" s="44"/>
      <c r="X692" s="44"/>
    </row>
    <row r="693">
      <c r="M693" s="44"/>
      <c r="N693" s="18"/>
      <c r="O693" s="18"/>
      <c r="P693" s="16"/>
      <c r="R693" s="45"/>
      <c r="U693" s="44"/>
      <c r="V693" s="44"/>
      <c r="W693" s="44"/>
      <c r="X693" s="44"/>
    </row>
    <row r="694">
      <c r="M694" s="44"/>
      <c r="N694" s="18"/>
      <c r="O694" s="18"/>
      <c r="P694" s="16"/>
      <c r="R694" s="45"/>
      <c r="U694" s="44"/>
      <c r="V694" s="44"/>
      <c r="W694" s="44"/>
      <c r="X694" s="44"/>
    </row>
    <row r="695">
      <c r="M695" s="44"/>
      <c r="N695" s="18"/>
      <c r="O695" s="18"/>
      <c r="P695" s="16"/>
      <c r="R695" s="45"/>
      <c r="U695" s="44"/>
      <c r="V695" s="44"/>
      <c r="W695" s="44"/>
      <c r="X695" s="44"/>
    </row>
    <row r="696">
      <c r="M696" s="44"/>
      <c r="N696" s="18"/>
      <c r="O696" s="18"/>
      <c r="P696" s="16"/>
      <c r="R696" s="45"/>
      <c r="U696" s="44"/>
      <c r="V696" s="44"/>
      <c r="W696" s="44"/>
      <c r="X696" s="44"/>
    </row>
    <row r="697">
      <c r="M697" s="44"/>
      <c r="N697" s="18"/>
      <c r="O697" s="18"/>
      <c r="P697" s="16"/>
      <c r="R697" s="45"/>
      <c r="U697" s="44"/>
      <c r="V697" s="44"/>
      <c r="W697" s="44"/>
      <c r="X697" s="44"/>
    </row>
    <row r="698">
      <c r="M698" s="44"/>
      <c r="N698" s="18"/>
      <c r="O698" s="18"/>
      <c r="P698" s="16"/>
      <c r="R698" s="45"/>
      <c r="U698" s="44"/>
      <c r="V698" s="44"/>
      <c r="W698" s="44"/>
      <c r="X698" s="44"/>
    </row>
    <row r="699">
      <c r="M699" s="44"/>
      <c r="N699" s="18"/>
      <c r="O699" s="18"/>
      <c r="P699" s="16"/>
      <c r="R699" s="45"/>
      <c r="U699" s="44"/>
      <c r="V699" s="44"/>
      <c r="W699" s="44"/>
      <c r="X699" s="44"/>
    </row>
    <row r="700">
      <c r="M700" s="44"/>
      <c r="N700" s="18"/>
      <c r="O700" s="18"/>
      <c r="P700" s="16"/>
      <c r="R700" s="45"/>
      <c r="U700" s="44"/>
      <c r="V700" s="44"/>
      <c r="W700" s="44"/>
      <c r="X700" s="44"/>
    </row>
    <row r="701">
      <c r="M701" s="44"/>
      <c r="N701" s="18"/>
      <c r="O701" s="18"/>
      <c r="P701" s="16"/>
      <c r="R701" s="45"/>
      <c r="U701" s="44"/>
      <c r="V701" s="44"/>
      <c r="W701" s="44"/>
      <c r="X701" s="44"/>
    </row>
    <row r="702">
      <c r="M702" s="44"/>
      <c r="N702" s="18"/>
      <c r="O702" s="18"/>
      <c r="P702" s="16"/>
      <c r="R702" s="45"/>
      <c r="U702" s="44"/>
      <c r="V702" s="44"/>
      <c r="W702" s="44"/>
      <c r="X702" s="44"/>
    </row>
    <row r="703">
      <c r="M703" s="44"/>
      <c r="N703" s="18"/>
      <c r="O703" s="18"/>
      <c r="P703" s="16"/>
      <c r="R703" s="45"/>
      <c r="U703" s="44"/>
      <c r="V703" s="44"/>
      <c r="W703" s="44"/>
      <c r="X703" s="44"/>
    </row>
    <row r="704">
      <c r="M704" s="44"/>
      <c r="N704" s="18"/>
      <c r="O704" s="18"/>
      <c r="P704" s="16"/>
      <c r="R704" s="45"/>
      <c r="U704" s="44"/>
      <c r="V704" s="44"/>
      <c r="W704" s="44"/>
      <c r="X704" s="44"/>
    </row>
    <row r="705">
      <c r="M705" s="44"/>
      <c r="N705" s="18"/>
      <c r="O705" s="18"/>
      <c r="P705" s="16"/>
      <c r="R705" s="45"/>
      <c r="U705" s="44"/>
      <c r="V705" s="44"/>
      <c r="W705" s="44"/>
      <c r="X705" s="44"/>
    </row>
    <row r="706">
      <c r="M706" s="44"/>
      <c r="N706" s="18"/>
      <c r="O706" s="18"/>
      <c r="P706" s="16"/>
      <c r="R706" s="45"/>
      <c r="U706" s="44"/>
      <c r="V706" s="44"/>
      <c r="W706" s="44"/>
      <c r="X706" s="44"/>
    </row>
    <row r="707">
      <c r="M707" s="44"/>
      <c r="N707" s="18"/>
      <c r="O707" s="18"/>
      <c r="P707" s="16"/>
      <c r="R707" s="45"/>
      <c r="U707" s="44"/>
      <c r="V707" s="44"/>
      <c r="W707" s="44"/>
      <c r="X707" s="44"/>
    </row>
    <row r="708">
      <c r="M708" s="44"/>
      <c r="N708" s="18"/>
      <c r="O708" s="18"/>
      <c r="P708" s="16"/>
      <c r="R708" s="45"/>
      <c r="U708" s="44"/>
      <c r="V708" s="44"/>
      <c r="W708" s="44"/>
      <c r="X708" s="44"/>
    </row>
    <row r="709">
      <c r="M709" s="44"/>
      <c r="N709" s="18"/>
      <c r="O709" s="18"/>
      <c r="P709" s="16"/>
      <c r="R709" s="45"/>
      <c r="U709" s="44"/>
      <c r="V709" s="44"/>
      <c r="W709" s="44"/>
      <c r="X709" s="44"/>
    </row>
    <row r="710">
      <c r="M710" s="44"/>
      <c r="N710" s="18"/>
      <c r="O710" s="18"/>
      <c r="P710" s="16"/>
      <c r="R710" s="45"/>
      <c r="U710" s="44"/>
      <c r="V710" s="44"/>
      <c r="W710" s="44"/>
      <c r="X710" s="44"/>
    </row>
    <row r="711">
      <c r="M711" s="44"/>
      <c r="N711" s="18"/>
      <c r="O711" s="18"/>
      <c r="P711" s="16"/>
      <c r="R711" s="45"/>
      <c r="U711" s="44"/>
      <c r="V711" s="44"/>
      <c r="W711" s="44"/>
      <c r="X711" s="44"/>
    </row>
    <row r="712">
      <c r="M712" s="44"/>
      <c r="N712" s="18"/>
      <c r="O712" s="18"/>
      <c r="P712" s="16"/>
      <c r="R712" s="45"/>
      <c r="U712" s="44"/>
      <c r="V712" s="44"/>
      <c r="W712" s="44"/>
      <c r="X712" s="44"/>
    </row>
    <row r="713">
      <c r="M713" s="44"/>
      <c r="N713" s="18"/>
      <c r="O713" s="18"/>
      <c r="P713" s="16"/>
      <c r="R713" s="45"/>
      <c r="U713" s="44"/>
      <c r="V713" s="44"/>
      <c r="W713" s="44"/>
      <c r="X713" s="44"/>
    </row>
    <row r="714">
      <c r="M714" s="44"/>
      <c r="N714" s="18"/>
      <c r="O714" s="18"/>
      <c r="P714" s="16"/>
      <c r="R714" s="45"/>
      <c r="U714" s="44"/>
      <c r="V714" s="44"/>
      <c r="W714" s="44"/>
      <c r="X714" s="44"/>
    </row>
    <row r="715">
      <c r="M715" s="44"/>
      <c r="N715" s="18"/>
      <c r="O715" s="18"/>
      <c r="P715" s="16"/>
      <c r="R715" s="45"/>
      <c r="U715" s="44"/>
      <c r="V715" s="44"/>
      <c r="W715" s="44"/>
      <c r="X715" s="44"/>
    </row>
    <row r="716">
      <c r="M716" s="44"/>
      <c r="N716" s="18"/>
      <c r="O716" s="18"/>
      <c r="P716" s="16"/>
      <c r="R716" s="45"/>
      <c r="U716" s="44"/>
      <c r="V716" s="44"/>
      <c r="W716" s="44"/>
      <c r="X716" s="44"/>
    </row>
    <row r="717">
      <c r="M717" s="44"/>
      <c r="N717" s="18"/>
      <c r="O717" s="18"/>
      <c r="P717" s="16"/>
      <c r="R717" s="45"/>
      <c r="U717" s="44"/>
      <c r="V717" s="44"/>
      <c r="W717" s="44"/>
      <c r="X717" s="44"/>
    </row>
    <row r="718">
      <c r="M718" s="44"/>
      <c r="N718" s="18"/>
      <c r="O718" s="18"/>
      <c r="P718" s="16"/>
      <c r="R718" s="45"/>
      <c r="U718" s="44"/>
      <c r="V718" s="44"/>
      <c r="W718" s="44"/>
      <c r="X718" s="44"/>
    </row>
    <row r="719">
      <c r="M719" s="44"/>
      <c r="N719" s="18"/>
      <c r="O719" s="18"/>
      <c r="P719" s="16"/>
      <c r="R719" s="45"/>
      <c r="U719" s="44"/>
      <c r="V719" s="44"/>
      <c r="W719" s="44"/>
      <c r="X719" s="44"/>
    </row>
    <row r="720">
      <c r="M720" s="44"/>
      <c r="N720" s="18"/>
      <c r="O720" s="18"/>
      <c r="P720" s="16"/>
      <c r="R720" s="45"/>
      <c r="U720" s="44"/>
      <c r="V720" s="44"/>
      <c r="W720" s="44"/>
      <c r="X720" s="44"/>
    </row>
    <row r="721">
      <c r="M721" s="44"/>
      <c r="N721" s="18"/>
      <c r="O721" s="18"/>
      <c r="P721" s="16"/>
      <c r="R721" s="45"/>
      <c r="U721" s="44"/>
      <c r="V721" s="44"/>
      <c r="W721" s="44"/>
      <c r="X721" s="44"/>
    </row>
    <row r="722">
      <c r="M722" s="44"/>
      <c r="N722" s="18"/>
      <c r="O722" s="18"/>
      <c r="P722" s="16"/>
      <c r="R722" s="45"/>
      <c r="U722" s="44"/>
      <c r="V722" s="44"/>
      <c r="W722" s="44"/>
      <c r="X722" s="44"/>
    </row>
    <row r="723">
      <c r="M723" s="44"/>
      <c r="N723" s="18"/>
      <c r="O723" s="18"/>
      <c r="P723" s="16"/>
      <c r="R723" s="45"/>
      <c r="U723" s="44"/>
      <c r="V723" s="44"/>
      <c r="W723" s="44"/>
      <c r="X723" s="44"/>
    </row>
    <row r="724">
      <c r="M724" s="44"/>
      <c r="N724" s="18"/>
      <c r="O724" s="18"/>
      <c r="P724" s="16"/>
      <c r="R724" s="45"/>
      <c r="U724" s="44"/>
      <c r="V724" s="44"/>
      <c r="W724" s="44"/>
      <c r="X724" s="44"/>
    </row>
    <row r="725">
      <c r="M725" s="44"/>
      <c r="N725" s="18"/>
      <c r="O725" s="18"/>
      <c r="P725" s="16"/>
      <c r="R725" s="45"/>
      <c r="U725" s="44"/>
      <c r="V725" s="44"/>
      <c r="W725" s="44"/>
      <c r="X725" s="44"/>
    </row>
    <row r="726">
      <c r="M726" s="44"/>
      <c r="N726" s="18"/>
      <c r="O726" s="18"/>
      <c r="P726" s="16"/>
      <c r="R726" s="45"/>
      <c r="U726" s="44"/>
      <c r="V726" s="44"/>
      <c r="W726" s="44"/>
      <c r="X726" s="44"/>
    </row>
    <row r="727">
      <c r="M727" s="44"/>
      <c r="N727" s="18"/>
      <c r="O727" s="18"/>
      <c r="P727" s="16"/>
      <c r="R727" s="45"/>
      <c r="U727" s="44"/>
      <c r="V727" s="44"/>
      <c r="W727" s="44"/>
      <c r="X727" s="44"/>
    </row>
    <row r="728">
      <c r="M728" s="44"/>
      <c r="N728" s="18"/>
      <c r="O728" s="18"/>
      <c r="P728" s="16"/>
      <c r="R728" s="45"/>
      <c r="U728" s="44"/>
      <c r="V728" s="44"/>
      <c r="W728" s="44"/>
      <c r="X728" s="44"/>
    </row>
    <row r="729">
      <c r="M729" s="44"/>
      <c r="N729" s="18"/>
      <c r="O729" s="18"/>
      <c r="P729" s="16"/>
      <c r="R729" s="45"/>
      <c r="U729" s="44"/>
      <c r="V729" s="44"/>
      <c r="W729" s="44"/>
      <c r="X729" s="44"/>
    </row>
    <row r="730">
      <c r="M730" s="44"/>
      <c r="N730" s="18"/>
      <c r="O730" s="18"/>
      <c r="P730" s="16"/>
      <c r="R730" s="45"/>
      <c r="U730" s="44"/>
      <c r="V730" s="44"/>
      <c r="W730" s="44"/>
      <c r="X730" s="44"/>
    </row>
    <row r="731">
      <c r="M731" s="44"/>
      <c r="N731" s="18"/>
      <c r="O731" s="18"/>
      <c r="P731" s="16"/>
      <c r="R731" s="45"/>
      <c r="U731" s="44"/>
      <c r="V731" s="44"/>
      <c r="W731" s="44"/>
      <c r="X731" s="44"/>
    </row>
    <row r="732">
      <c r="M732" s="44"/>
      <c r="N732" s="18"/>
      <c r="O732" s="18"/>
      <c r="P732" s="16"/>
      <c r="R732" s="45"/>
      <c r="U732" s="44"/>
      <c r="V732" s="44"/>
      <c r="W732" s="44"/>
      <c r="X732" s="44"/>
    </row>
    <row r="733">
      <c r="M733" s="44"/>
      <c r="N733" s="18"/>
      <c r="O733" s="18"/>
      <c r="P733" s="16"/>
      <c r="R733" s="45"/>
      <c r="U733" s="44"/>
      <c r="V733" s="44"/>
      <c r="W733" s="44"/>
      <c r="X733" s="44"/>
    </row>
    <row r="734">
      <c r="M734" s="44"/>
      <c r="N734" s="18"/>
      <c r="O734" s="18"/>
      <c r="P734" s="16"/>
      <c r="R734" s="45"/>
      <c r="U734" s="44"/>
      <c r="V734" s="44"/>
      <c r="W734" s="44"/>
      <c r="X734" s="44"/>
    </row>
    <row r="735">
      <c r="M735" s="44"/>
      <c r="N735" s="18"/>
      <c r="O735" s="18"/>
      <c r="P735" s="16"/>
      <c r="R735" s="45"/>
      <c r="U735" s="44"/>
      <c r="V735" s="44"/>
      <c r="W735" s="44"/>
      <c r="X735" s="44"/>
    </row>
    <row r="736">
      <c r="M736" s="44"/>
      <c r="N736" s="18"/>
      <c r="O736" s="18"/>
      <c r="P736" s="16"/>
      <c r="R736" s="45"/>
      <c r="U736" s="44"/>
      <c r="V736" s="44"/>
      <c r="W736" s="44"/>
      <c r="X736" s="44"/>
    </row>
    <row r="737">
      <c r="M737" s="44"/>
      <c r="N737" s="18"/>
      <c r="O737" s="18"/>
      <c r="P737" s="16"/>
      <c r="R737" s="45"/>
      <c r="U737" s="44"/>
      <c r="V737" s="44"/>
      <c r="W737" s="44"/>
      <c r="X737" s="44"/>
    </row>
    <row r="738">
      <c r="M738" s="44"/>
      <c r="N738" s="18"/>
      <c r="O738" s="18"/>
      <c r="P738" s="16"/>
      <c r="R738" s="45"/>
      <c r="U738" s="44"/>
      <c r="V738" s="44"/>
      <c r="W738" s="44"/>
      <c r="X738" s="44"/>
    </row>
    <row r="739">
      <c r="M739" s="44"/>
      <c r="N739" s="18"/>
      <c r="O739" s="18"/>
      <c r="P739" s="16"/>
      <c r="R739" s="45"/>
      <c r="U739" s="44"/>
      <c r="V739" s="44"/>
      <c r="W739" s="44"/>
      <c r="X739" s="44"/>
    </row>
    <row r="740">
      <c r="M740" s="44"/>
      <c r="N740" s="18"/>
      <c r="O740" s="18"/>
      <c r="P740" s="16"/>
      <c r="R740" s="45"/>
      <c r="U740" s="44"/>
      <c r="V740" s="44"/>
      <c r="W740" s="44"/>
      <c r="X740" s="44"/>
    </row>
    <row r="741">
      <c r="M741" s="44"/>
      <c r="N741" s="18"/>
      <c r="O741" s="18"/>
      <c r="P741" s="16"/>
      <c r="R741" s="45"/>
      <c r="U741" s="44"/>
      <c r="V741" s="44"/>
      <c r="W741" s="44"/>
      <c r="X741" s="44"/>
    </row>
    <row r="742">
      <c r="M742" s="44"/>
      <c r="N742" s="18"/>
      <c r="O742" s="18"/>
      <c r="P742" s="16"/>
      <c r="R742" s="45"/>
      <c r="U742" s="44"/>
      <c r="V742" s="44"/>
      <c r="W742" s="44"/>
      <c r="X742" s="44"/>
    </row>
    <row r="743">
      <c r="M743" s="44"/>
      <c r="N743" s="18"/>
      <c r="O743" s="18"/>
      <c r="P743" s="16"/>
      <c r="R743" s="45"/>
      <c r="U743" s="44"/>
      <c r="V743" s="44"/>
      <c r="W743" s="44"/>
      <c r="X743" s="44"/>
    </row>
    <row r="744">
      <c r="M744" s="44"/>
      <c r="N744" s="18"/>
      <c r="O744" s="18"/>
      <c r="P744" s="16"/>
      <c r="R744" s="45"/>
      <c r="U744" s="44"/>
      <c r="V744" s="44"/>
      <c r="W744" s="44"/>
      <c r="X744" s="44"/>
    </row>
    <row r="745">
      <c r="M745" s="44"/>
      <c r="N745" s="18"/>
      <c r="O745" s="18"/>
      <c r="P745" s="16"/>
      <c r="R745" s="45"/>
      <c r="U745" s="44"/>
      <c r="V745" s="44"/>
      <c r="W745" s="44"/>
      <c r="X745" s="44"/>
    </row>
    <row r="746">
      <c r="M746" s="44"/>
      <c r="N746" s="18"/>
      <c r="O746" s="18"/>
      <c r="P746" s="16"/>
      <c r="R746" s="45"/>
      <c r="U746" s="44"/>
      <c r="V746" s="44"/>
      <c r="W746" s="44"/>
      <c r="X746" s="44"/>
    </row>
    <row r="747">
      <c r="M747" s="44"/>
      <c r="N747" s="18"/>
      <c r="O747" s="18"/>
      <c r="P747" s="16"/>
      <c r="R747" s="45"/>
      <c r="U747" s="44"/>
      <c r="V747" s="44"/>
      <c r="W747" s="44"/>
      <c r="X747" s="44"/>
    </row>
    <row r="748">
      <c r="M748" s="44"/>
      <c r="N748" s="18"/>
      <c r="O748" s="18"/>
      <c r="P748" s="16"/>
      <c r="R748" s="45"/>
      <c r="U748" s="44"/>
      <c r="V748" s="44"/>
      <c r="W748" s="44"/>
      <c r="X748" s="44"/>
    </row>
    <row r="749">
      <c r="M749" s="44"/>
      <c r="N749" s="18"/>
      <c r="O749" s="18"/>
      <c r="P749" s="16"/>
      <c r="R749" s="45"/>
      <c r="U749" s="44"/>
      <c r="V749" s="44"/>
      <c r="W749" s="44"/>
      <c r="X749" s="44"/>
    </row>
    <row r="750">
      <c r="M750" s="44"/>
      <c r="N750" s="18"/>
      <c r="O750" s="18"/>
      <c r="P750" s="16"/>
      <c r="R750" s="45"/>
      <c r="U750" s="44"/>
      <c r="V750" s="44"/>
      <c r="W750" s="44"/>
      <c r="X750" s="44"/>
    </row>
    <row r="751">
      <c r="M751" s="44"/>
      <c r="N751" s="18"/>
      <c r="O751" s="18"/>
      <c r="P751" s="16"/>
      <c r="R751" s="45"/>
      <c r="U751" s="44"/>
      <c r="V751" s="44"/>
      <c r="W751" s="44"/>
      <c r="X751" s="44"/>
    </row>
    <row r="752">
      <c r="M752" s="44"/>
      <c r="N752" s="18"/>
      <c r="O752" s="18"/>
      <c r="P752" s="16"/>
      <c r="R752" s="45"/>
      <c r="U752" s="44"/>
      <c r="V752" s="44"/>
      <c r="W752" s="44"/>
      <c r="X752" s="44"/>
    </row>
    <row r="753">
      <c r="M753" s="44"/>
      <c r="N753" s="18"/>
      <c r="O753" s="18"/>
      <c r="P753" s="16"/>
      <c r="R753" s="45"/>
      <c r="U753" s="44"/>
      <c r="V753" s="44"/>
      <c r="W753" s="44"/>
      <c r="X753" s="44"/>
    </row>
    <row r="754">
      <c r="M754" s="44"/>
      <c r="N754" s="18"/>
      <c r="O754" s="18"/>
      <c r="P754" s="16"/>
      <c r="R754" s="45"/>
      <c r="U754" s="44"/>
      <c r="V754" s="44"/>
      <c r="W754" s="44"/>
      <c r="X754" s="44"/>
    </row>
    <row r="755">
      <c r="M755" s="44"/>
      <c r="N755" s="18"/>
      <c r="O755" s="18"/>
      <c r="P755" s="16"/>
      <c r="R755" s="45"/>
      <c r="U755" s="44"/>
      <c r="V755" s="44"/>
      <c r="W755" s="44"/>
      <c r="X755" s="44"/>
    </row>
    <row r="756">
      <c r="M756" s="44"/>
      <c r="N756" s="18"/>
      <c r="O756" s="18"/>
      <c r="P756" s="16"/>
      <c r="R756" s="45"/>
      <c r="U756" s="44"/>
      <c r="V756" s="44"/>
      <c r="W756" s="44"/>
      <c r="X756" s="44"/>
    </row>
    <row r="757">
      <c r="M757" s="44"/>
      <c r="N757" s="18"/>
      <c r="O757" s="18"/>
      <c r="P757" s="16"/>
      <c r="R757" s="45"/>
      <c r="U757" s="44"/>
      <c r="V757" s="44"/>
      <c r="W757" s="44"/>
      <c r="X757" s="44"/>
    </row>
    <row r="758">
      <c r="M758" s="44"/>
      <c r="N758" s="18"/>
      <c r="O758" s="18"/>
      <c r="P758" s="16"/>
      <c r="R758" s="45"/>
      <c r="U758" s="44"/>
      <c r="V758" s="44"/>
      <c r="W758" s="44"/>
      <c r="X758" s="44"/>
    </row>
    <row r="759">
      <c r="M759" s="44"/>
      <c r="N759" s="18"/>
      <c r="O759" s="18"/>
      <c r="P759" s="16"/>
      <c r="R759" s="45"/>
      <c r="U759" s="44"/>
      <c r="V759" s="44"/>
      <c r="W759" s="44"/>
      <c r="X759" s="44"/>
    </row>
    <row r="760">
      <c r="M760" s="44"/>
      <c r="N760" s="18"/>
      <c r="O760" s="18"/>
      <c r="P760" s="16"/>
      <c r="R760" s="45"/>
      <c r="U760" s="44"/>
      <c r="V760" s="44"/>
      <c r="W760" s="44"/>
      <c r="X760" s="44"/>
    </row>
    <row r="761">
      <c r="M761" s="44"/>
      <c r="N761" s="18"/>
      <c r="O761" s="18"/>
      <c r="P761" s="16"/>
      <c r="R761" s="45"/>
      <c r="U761" s="44"/>
      <c r="V761" s="44"/>
      <c r="W761" s="44"/>
      <c r="X761" s="44"/>
    </row>
    <row r="762">
      <c r="M762" s="44"/>
      <c r="N762" s="18"/>
      <c r="O762" s="18"/>
      <c r="P762" s="16"/>
      <c r="R762" s="45"/>
      <c r="U762" s="44"/>
      <c r="V762" s="44"/>
      <c r="W762" s="44"/>
      <c r="X762" s="44"/>
    </row>
    <row r="763">
      <c r="M763" s="44"/>
      <c r="N763" s="18"/>
      <c r="O763" s="18"/>
      <c r="P763" s="16"/>
      <c r="R763" s="45"/>
      <c r="U763" s="44"/>
      <c r="V763" s="44"/>
      <c r="W763" s="44"/>
      <c r="X763" s="44"/>
    </row>
    <row r="764">
      <c r="M764" s="44"/>
      <c r="N764" s="18"/>
      <c r="O764" s="18"/>
      <c r="P764" s="16"/>
      <c r="R764" s="45"/>
      <c r="U764" s="44"/>
      <c r="V764" s="44"/>
      <c r="W764" s="44"/>
      <c r="X764" s="44"/>
    </row>
    <row r="765">
      <c r="M765" s="44"/>
      <c r="N765" s="18"/>
      <c r="O765" s="18"/>
      <c r="P765" s="16"/>
      <c r="R765" s="45"/>
      <c r="U765" s="44"/>
      <c r="V765" s="44"/>
      <c r="W765" s="44"/>
      <c r="X765" s="44"/>
    </row>
    <row r="766">
      <c r="M766" s="44"/>
      <c r="N766" s="18"/>
      <c r="O766" s="18"/>
      <c r="P766" s="16"/>
      <c r="R766" s="45"/>
      <c r="U766" s="44"/>
      <c r="V766" s="44"/>
      <c r="W766" s="44"/>
      <c r="X766" s="44"/>
    </row>
    <row r="767">
      <c r="M767" s="44"/>
      <c r="N767" s="18"/>
      <c r="O767" s="18"/>
      <c r="P767" s="16"/>
      <c r="R767" s="45"/>
      <c r="U767" s="44"/>
      <c r="V767" s="44"/>
      <c r="W767" s="44"/>
      <c r="X767" s="44"/>
    </row>
    <row r="768">
      <c r="M768" s="44"/>
      <c r="N768" s="18"/>
      <c r="O768" s="18"/>
      <c r="P768" s="16"/>
      <c r="R768" s="45"/>
      <c r="U768" s="44"/>
      <c r="V768" s="44"/>
      <c r="W768" s="44"/>
      <c r="X768" s="44"/>
    </row>
    <row r="769">
      <c r="M769" s="44"/>
      <c r="N769" s="18"/>
      <c r="O769" s="18"/>
      <c r="P769" s="16"/>
      <c r="R769" s="45"/>
      <c r="U769" s="44"/>
      <c r="V769" s="44"/>
      <c r="W769" s="44"/>
      <c r="X769" s="44"/>
    </row>
    <row r="770">
      <c r="M770" s="44"/>
      <c r="N770" s="18"/>
      <c r="O770" s="18"/>
      <c r="P770" s="16"/>
      <c r="R770" s="45"/>
      <c r="U770" s="44"/>
      <c r="V770" s="44"/>
      <c r="W770" s="44"/>
      <c r="X770" s="44"/>
    </row>
    <row r="771">
      <c r="M771" s="44"/>
      <c r="N771" s="18"/>
      <c r="O771" s="18"/>
      <c r="P771" s="16"/>
      <c r="R771" s="45"/>
      <c r="U771" s="44"/>
      <c r="V771" s="44"/>
      <c r="W771" s="44"/>
      <c r="X771" s="44"/>
    </row>
    <row r="772">
      <c r="M772" s="44"/>
      <c r="N772" s="18"/>
      <c r="O772" s="18"/>
      <c r="P772" s="16"/>
      <c r="R772" s="45"/>
      <c r="U772" s="44"/>
      <c r="V772" s="44"/>
      <c r="W772" s="44"/>
      <c r="X772" s="44"/>
    </row>
    <row r="773">
      <c r="M773" s="44"/>
      <c r="N773" s="18"/>
      <c r="O773" s="18"/>
      <c r="P773" s="16"/>
      <c r="R773" s="45"/>
      <c r="U773" s="44"/>
      <c r="V773" s="44"/>
      <c r="W773" s="44"/>
      <c r="X773" s="44"/>
    </row>
    <row r="774">
      <c r="M774" s="44"/>
      <c r="N774" s="18"/>
      <c r="O774" s="18"/>
      <c r="P774" s="16"/>
      <c r="R774" s="45"/>
      <c r="U774" s="44"/>
      <c r="V774" s="44"/>
      <c r="W774" s="44"/>
      <c r="X774" s="44"/>
    </row>
    <row r="775">
      <c r="M775" s="44"/>
      <c r="N775" s="18"/>
      <c r="O775" s="18"/>
      <c r="P775" s="16"/>
      <c r="R775" s="45"/>
      <c r="U775" s="44"/>
      <c r="V775" s="44"/>
      <c r="W775" s="44"/>
      <c r="X775" s="44"/>
    </row>
    <row r="776">
      <c r="M776" s="44"/>
      <c r="N776" s="18"/>
      <c r="O776" s="18"/>
      <c r="P776" s="16"/>
      <c r="R776" s="45"/>
      <c r="U776" s="44"/>
      <c r="V776" s="44"/>
      <c r="W776" s="44"/>
      <c r="X776" s="44"/>
    </row>
    <row r="777">
      <c r="M777" s="44"/>
      <c r="N777" s="18"/>
      <c r="O777" s="18"/>
      <c r="P777" s="16"/>
      <c r="R777" s="45"/>
      <c r="U777" s="44"/>
      <c r="V777" s="44"/>
      <c r="W777" s="44"/>
      <c r="X777" s="44"/>
    </row>
    <row r="778">
      <c r="M778" s="44"/>
      <c r="N778" s="18"/>
      <c r="O778" s="18"/>
      <c r="P778" s="16"/>
      <c r="R778" s="45"/>
      <c r="U778" s="44"/>
      <c r="V778" s="44"/>
      <c r="W778" s="44"/>
      <c r="X778" s="44"/>
    </row>
    <row r="779">
      <c r="M779" s="44"/>
      <c r="N779" s="18"/>
      <c r="O779" s="18"/>
      <c r="P779" s="16"/>
      <c r="R779" s="45"/>
      <c r="U779" s="44"/>
      <c r="V779" s="44"/>
      <c r="W779" s="44"/>
      <c r="X779" s="44"/>
    </row>
    <row r="780">
      <c r="M780" s="44"/>
      <c r="N780" s="18"/>
      <c r="O780" s="18"/>
      <c r="P780" s="16"/>
      <c r="R780" s="45"/>
      <c r="U780" s="44"/>
      <c r="V780" s="44"/>
      <c r="W780" s="44"/>
      <c r="X780" s="44"/>
    </row>
    <row r="781">
      <c r="M781" s="44"/>
      <c r="N781" s="18"/>
      <c r="O781" s="18"/>
      <c r="P781" s="16"/>
      <c r="R781" s="45"/>
      <c r="U781" s="44"/>
      <c r="V781" s="44"/>
      <c r="W781" s="44"/>
      <c r="X781" s="44"/>
    </row>
    <row r="782">
      <c r="M782" s="44"/>
      <c r="N782" s="18"/>
      <c r="O782" s="18"/>
      <c r="P782" s="16"/>
      <c r="R782" s="45"/>
      <c r="U782" s="44"/>
      <c r="V782" s="44"/>
      <c r="W782" s="44"/>
      <c r="X782" s="44"/>
    </row>
    <row r="783">
      <c r="M783" s="44"/>
      <c r="N783" s="18"/>
      <c r="O783" s="18"/>
      <c r="P783" s="16"/>
      <c r="R783" s="45"/>
      <c r="U783" s="44"/>
      <c r="V783" s="44"/>
      <c r="W783" s="44"/>
      <c r="X783" s="44"/>
    </row>
    <row r="784">
      <c r="M784" s="44"/>
      <c r="N784" s="18"/>
      <c r="O784" s="18"/>
      <c r="P784" s="16"/>
      <c r="R784" s="45"/>
      <c r="U784" s="44"/>
      <c r="V784" s="44"/>
      <c r="W784" s="44"/>
      <c r="X784" s="44"/>
    </row>
    <row r="785">
      <c r="M785" s="44"/>
      <c r="N785" s="18"/>
      <c r="O785" s="18"/>
      <c r="P785" s="16"/>
      <c r="R785" s="45"/>
      <c r="U785" s="44"/>
      <c r="V785" s="44"/>
      <c r="W785" s="44"/>
      <c r="X785" s="44"/>
    </row>
    <row r="786">
      <c r="M786" s="44"/>
      <c r="N786" s="18"/>
      <c r="O786" s="18"/>
      <c r="P786" s="16"/>
      <c r="R786" s="45"/>
      <c r="U786" s="44"/>
      <c r="V786" s="44"/>
      <c r="W786" s="44"/>
      <c r="X786" s="44"/>
    </row>
    <row r="787">
      <c r="M787" s="44"/>
      <c r="N787" s="18"/>
      <c r="O787" s="18"/>
      <c r="P787" s="16"/>
      <c r="R787" s="45"/>
      <c r="U787" s="44"/>
      <c r="V787" s="44"/>
      <c r="W787" s="44"/>
      <c r="X787" s="44"/>
    </row>
    <row r="788">
      <c r="M788" s="44"/>
      <c r="N788" s="18"/>
      <c r="O788" s="18"/>
      <c r="P788" s="16"/>
      <c r="R788" s="45"/>
      <c r="U788" s="44"/>
      <c r="V788" s="44"/>
      <c r="W788" s="44"/>
      <c r="X788" s="44"/>
    </row>
    <row r="789">
      <c r="M789" s="44"/>
      <c r="N789" s="18"/>
      <c r="O789" s="18"/>
      <c r="P789" s="16"/>
      <c r="R789" s="45"/>
      <c r="U789" s="44"/>
      <c r="V789" s="44"/>
      <c r="W789" s="44"/>
      <c r="X789" s="44"/>
    </row>
    <row r="790">
      <c r="M790" s="44"/>
      <c r="N790" s="18"/>
      <c r="O790" s="18"/>
      <c r="P790" s="16"/>
      <c r="R790" s="45"/>
      <c r="U790" s="44"/>
      <c r="V790" s="44"/>
      <c r="W790" s="44"/>
      <c r="X790" s="44"/>
    </row>
    <row r="791">
      <c r="M791" s="44"/>
      <c r="N791" s="18"/>
      <c r="O791" s="18"/>
      <c r="P791" s="16"/>
      <c r="R791" s="45"/>
      <c r="U791" s="44"/>
      <c r="V791" s="44"/>
      <c r="W791" s="44"/>
      <c r="X791" s="44"/>
    </row>
    <row r="792">
      <c r="M792" s="44"/>
      <c r="N792" s="18"/>
      <c r="O792" s="18"/>
      <c r="P792" s="16"/>
      <c r="R792" s="45"/>
      <c r="U792" s="44"/>
      <c r="V792" s="44"/>
      <c r="W792" s="44"/>
      <c r="X792" s="44"/>
    </row>
    <row r="793">
      <c r="M793" s="44"/>
      <c r="N793" s="18"/>
      <c r="O793" s="18"/>
      <c r="P793" s="16"/>
      <c r="R793" s="45"/>
      <c r="U793" s="44"/>
      <c r="V793" s="44"/>
      <c r="W793" s="44"/>
      <c r="X793" s="44"/>
    </row>
    <row r="794">
      <c r="M794" s="44"/>
      <c r="N794" s="18"/>
      <c r="O794" s="18"/>
      <c r="P794" s="16"/>
      <c r="R794" s="45"/>
      <c r="U794" s="44"/>
      <c r="V794" s="44"/>
      <c r="W794" s="44"/>
      <c r="X794" s="44"/>
    </row>
    <row r="795">
      <c r="M795" s="44"/>
      <c r="N795" s="18"/>
      <c r="O795" s="18"/>
      <c r="P795" s="16"/>
      <c r="R795" s="45"/>
      <c r="U795" s="44"/>
      <c r="V795" s="44"/>
      <c r="W795" s="44"/>
      <c r="X795" s="44"/>
    </row>
    <row r="796">
      <c r="M796" s="44"/>
      <c r="N796" s="18"/>
      <c r="O796" s="18"/>
      <c r="P796" s="16"/>
      <c r="R796" s="45"/>
      <c r="U796" s="44"/>
      <c r="V796" s="44"/>
      <c r="W796" s="44"/>
      <c r="X796" s="44"/>
    </row>
    <row r="797">
      <c r="M797" s="44"/>
      <c r="N797" s="18"/>
      <c r="O797" s="18"/>
      <c r="P797" s="16"/>
      <c r="R797" s="45"/>
      <c r="U797" s="44"/>
      <c r="V797" s="44"/>
      <c r="W797" s="44"/>
      <c r="X797" s="44"/>
    </row>
    <row r="798">
      <c r="M798" s="44"/>
      <c r="N798" s="18"/>
      <c r="O798" s="18"/>
      <c r="P798" s="16"/>
      <c r="R798" s="45"/>
      <c r="U798" s="44"/>
      <c r="V798" s="44"/>
      <c r="W798" s="44"/>
      <c r="X798" s="44"/>
    </row>
    <row r="799">
      <c r="M799" s="44"/>
      <c r="N799" s="18"/>
      <c r="O799" s="18"/>
      <c r="P799" s="16"/>
      <c r="R799" s="45"/>
      <c r="U799" s="44"/>
      <c r="V799" s="44"/>
      <c r="W799" s="44"/>
      <c r="X799" s="44"/>
    </row>
    <row r="800">
      <c r="M800" s="44"/>
      <c r="N800" s="18"/>
      <c r="O800" s="18"/>
      <c r="P800" s="16"/>
      <c r="R800" s="45"/>
      <c r="U800" s="44"/>
      <c r="V800" s="44"/>
      <c r="W800" s="44"/>
      <c r="X800" s="44"/>
    </row>
    <row r="801">
      <c r="M801" s="44"/>
      <c r="N801" s="18"/>
      <c r="O801" s="18"/>
      <c r="P801" s="16"/>
      <c r="R801" s="45"/>
      <c r="U801" s="44"/>
      <c r="V801" s="44"/>
      <c r="W801" s="44"/>
      <c r="X801" s="44"/>
    </row>
    <row r="802">
      <c r="M802" s="44"/>
      <c r="N802" s="18"/>
      <c r="O802" s="18"/>
      <c r="P802" s="16"/>
      <c r="R802" s="45"/>
      <c r="U802" s="44"/>
      <c r="V802" s="44"/>
      <c r="W802" s="44"/>
      <c r="X802" s="44"/>
    </row>
    <row r="803">
      <c r="M803" s="44"/>
      <c r="N803" s="18"/>
      <c r="O803" s="18"/>
      <c r="P803" s="16"/>
      <c r="R803" s="45"/>
      <c r="U803" s="44"/>
      <c r="V803" s="44"/>
      <c r="W803" s="44"/>
      <c r="X803" s="44"/>
    </row>
    <row r="804">
      <c r="M804" s="44"/>
      <c r="N804" s="18"/>
      <c r="O804" s="18"/>
      <c r="P804" s="16"/>
      <c r="R804" s="45"/>
      <c r="U804" s="44"/>
      <c r="V804" s="44"/>
      <c r="W804" s="44"/>
      <c r="X804" s="44"/>
    </row>
    <row r="805">
      <c r="M805" s="44"/>
      <c r="N805" s="18"/>
      <c r="O805" s="18"/>
      <c r="P805" s="16"/>
      <c r="R805" s="45"/>
      <c r="U805" s="44"/>
      <c r="V805" s="44"/>
      <c r="W805" s="44"/>
      <c r="X805" s="44"/>
    </row>
    <row r="806">
      <c r="M806" s="44"/>
      <c r="N806" s="18"/>
      <c r="O806" s="18"/>
      <c r="P806" s="16"/>
      <c r="R806" s="45"/>
      <c r="U806" s="44"/>
      <c r="V806" s="44"/>
      <c r="W806" s="44"/>
      <c r="X806" s="44"/>
    </row>
    <row r="807">
      <c r="M807" s="44"/>
      <c r="N807" s="18"/>
      <c r="O807" s="18"/>
      <c r="P807" s="16"/>
      <c r="R807" s="45"/>
      <c r="U807" s="44"/>
      <c r="V807" s="44"/>
      <c r="W807" s="44"/>
      <c r="X807" s="44"/>
    </row>
    <row r="808">
      <c r="M808" s="44"/>
      <c r="N808" s="18"/>
      <c r="O808" s="18"/>
      <c r="P808" s="16"/>
      <c r="R808" s="45"/>
      <c r="U808" s="44"/>
      <c r="V808" s="44"/>
      <c r="W808" s="44"/>
      <c r="X808" s="44"/>
    </row>
    <row r="809">
      <c r="M809" s="44"/>
      <c r="N809" s="18"/>
      <c r="O809" s="18"/>
      <c r="P809" s="16"/>
      <c r="R809" s="45"/>
      <c r="U809" s="44"/>
      <c r="V809" s="44"/>
      <c r="W809" s="44"/>
      <c r="X809" s="44"/>
    </row>
    <row r="810">
      <c r="M810" s="44"/>
      <c r="N810" s="18"/>
      <c r="O810" s="18"/>
      <c r="P810" s="16"/>
      <c r="R810" s="45"/>
      <c r="U810" s="44"/>
      <c r="V810" s="44"/>
      <c r="W810" s="44"/>
      <c r="X810" s="44"/>
    </row>
    <row r="811">
      <c r="M811" s="44"/>
      <c r="N811" s="18"/>
      <c r="O811" s="18"/>
      <c r="P811" s="16"/>
      <c r="R811" s="45"/>
      <c r="U811" s="44"/>
      <c r="V811" s="44"/>
      <c r="W811" s="44"/>
      <c r="X811" s="44"/>
    </row>
    <row r="812">
      <c r="M812" s="44"/>
      <c r="N812" s="18"/>
      <c r="O812" s="18"/>
      <c r="P812" s="16"/>
      <c r="R812" s="45"/>
      <c r="U812" s="44"/>
      <c r="V812" s="44"/>
      <c r="W812" s="44"/>
      <c r="X812" s="44"/>
    </row>
    <row r="813">
      <c r="M813" s="44"/>
      <c r="N813" s="18"/>
      <c r="O813" s="18"/>
      <c r="P813" s="16"/>
      <c r="R813" s="45"/>
      <c r="U813" s="44"/>
      <c r="V813" s="44"/>
      <c r="W813" s="44"/>
      <c r="X813" s="44"/>
    </row>
    <row r="814">
      <c r="M814" s="44"/>
      <c r="N814" s="18"/>
      <c r="O814" s="18"/>
      <c r="P814" s="16"/>
      <c r="R814" s="45"/>
      <c r="U814" s="44"/>
      <c r="V814" s="44"/>
      <c r="W814" s="44"/>
      <c r="X814" s="44"/>
    </row>
    <row r="815">
      <c r="M815" s="44"/>
      <c r="N815" s="18"/>
      <c r="O815" s="18"/>
      <c r="P815" s="16"/>
      <c r="R815" s="45"/>
      <c r="U815" s="44"/>
      <c r="V815" s="44"/>
      <c r="W815" s="44"/>
      <c r="X815" s="44"/>
    </row>
    <row r="816">
      <c r="M816" s="44"/>
      <c r="N816" s="18"/>
      <c r="O816" s="18"/>
      <c r="P816" s="16"/>
      <c r="R816" s="45"/>
      <c r="U816" s="44"/>
      <c r="V816" s="44"/>
      <c r="W816" s="44"/>
      <c r="X816" s="44"/>
    </row>
    <row r="817">
      <c r="M817" s="44"/>
      <c r="N817" s="18"/>
      <c r="O817" s="18"/>
      <c r="P817" s="16"/>
      <c r="R817" s="45"/>
      <c r="U817" s="44"/>
      <c r="V817" s="44"/>
      <c r="W817" s="44"/>
      <c r="X817" s="44"/>
    </row>
    <row r="818">
      <c r="M818" s="44"/>
      <c r="N818" s="18"/>
      <c r="O818" s="18"/>
      <c r="P818" s="16"/>
      <c r="R818" s="45"/>
      <c r="U818" s="44"/>
      <c r="V818" s="44"/>
      <c r="W818" s="44"/>
      <c r="X818" s="44"/>
    </row>
    <row r="819">
      <c r="M819" s="44"/>
      <c r="N819" s="18"/>
      <c r="O819" s="18"/>
      <c r="P819" s="16"/>
      <c r="R819" s="45"/>
      <c r="U819" s="44"/>
      <c r="V819" s="44"/>
      <c r="W819" s="44"/>
      <c r="X819" s="44"/>
    </row>
    <row r="820">
      <c r="M820" s="44"/>
      <c r="N820" s="18"/>
      <c r="O820" s="18"/>
      <c r="P820" s="16"/>
      <c r="R820" s="45"/>
      <c r="U820" s="44"/>
      <c r="V820" s="44"/>
      <c r="W820" s="44"/>
      <c r="X820" s="44"/>
    </row>
    <row r="821">
      <c r="M821" s="44"/>
      <c r="N821" s="18"/>
      <c r="O821" s="18"/>
      <c r="P821" s="16"/>
      <c r="R821" s="45"/>
      <c r="U821" s="44"/>
      <c r="V821" s="44"/>
      <c r="W821" s="44"/>
      <c r="X821" s="44"/>
    </row>
    <row r="822">
      <c r="M822" s="44"/>
      <c r="N822" s="18"/>
      <c r="O822" s="18"/>
      <c r="P822" s="16"/>
      <c r="R822" s="45"/>
      <c r="U822" s="44"/>
      <c r="V822" s="44"/>
      <c r="W822" s="44"/>
      <c r="X822" s="44"/>
    </row>
    <row r="823">
      <c r="M823" s="44"/>
      <c r="N823" s="18"/>
      <c r="O823" s="18"/>
      <c r="P823" s="16"/>
      <c r="R823" s="45"/>
      <c r="U823" s="44"/>
      <c r="V823" s="44"/>
      <c r="W823" s="44"/>
      <c r="X823" s="44"/>
    </row>
    <row r="824">
      <c r="M824" s="44"/>
      <c r="N824" s="18"/>
      <c r="O824" s="18"/>
      <c r="P824" s="16"/>
      <c r="R824" s="45"/>
      <c r="U824" s="44"/>
      <c r="V824" s="44"/>
      <c r="W824" s="44"/>
      <c r="X824" s="44"/>
    </row>
    <row r="825">
      <c r="M825" s="44"/>
      <c r="N825" s="18"/>
      <c r="O825" s="18"/>
      <c r="P825" s="16"/>
      <c r="R825" s="45"/>
      <c r="U825" s="44"/>
      <c r="V825" s="44"/>
      <c r="W825" s="44"/>
      <c r="X825" s="44"/>
    </row>
    <row r="826">
      <c r="M826" s="44"/>
      <c r="N826" s="18"/>
      <c r="O826" s="18"/>
      <c r="P826" s="16"/>
      <c r="R826" s="45"/>
      <c r="U826" s="44"/>
      <c r="V826" s="44"/>
      <c r="W826" s="44"/>
      <c r="X826" s="44"/>
    </row>
    <row r="827">
      <c r="M827" s="44"/>
      <c r="N827" s="18"/>
      <c r="O827" s="18"/>
      <c r="P827" s="16"/>
      <c r="R827" s="45"/>
      <c r="U827" s="44"/>
      <c r="V827" s="44"/>
      <c r="W827" s="44"/>
      <c r="X827" s="44"/>
    </row>
    <row r="828">
      <c r="M828" s="44"/>
      <c r="N828" s="18"/>
      <c r="O828" s="18"/>
      <c r="P828" s="16"/>
      <c r="R828" s="45"/>
      <c r="U828" s="44"/>
      <c r="V828" s="44"/>
      <c r="W828" s="44"/>
      <c r="X828" s="44"/>
    </row>
    <row r="829">
      <c r="M829" s="44"/>
      <c r="N829" s="18"/>
      <c r="O829" s="18"/>
      <c r="P829" s="16"/>
      <c r="R829" s="45"/>
      <c r="U829" s="44"/>
      <c r="V829" s="44"/>
      <c r="W829" s="44"/>
      <c r="X829" s="44"/>
    </row>
    <row r="830">
      <c r="M830" s="44"/>
      <c r="N830" s="18"/>
      <c r="O830" s="18"/>
      <c r="P830" s="16"/>
      <c r="R830" s="45"/>
      <c r="U830" s="44"/>
      <c r="V830" s="44"/>
      <c r="W830" s="44"/>
      <c r="X830" s="44"/>
    </row>
    <row r="831">
      <c r="M831" s="44"/>
      <c r="N831" s="18"/>
      <c r="O831" s="18"/>
      <c r="P831" s="16"/>
      <c r="R831" s="45"/>
      <c r="U831" s="44"/>
      <c r="V831" s="44"/>
      <c r="W831" s="44"/>
      <c r="X831" s="44"/>
    </row>
    <row r="832">
      <c r="M832" s="44"/>
      <c r="N832" s="18"/>
      <c r="O832" s="18"/>
      <c r="P832" s="16"/>
      <c r="R832" s="45"/>
      <c r="U832" s="44"/>
      <c r="V832" s="44"/>
      <c r="W832" s="44"/>
      <c r="X832" s="44"/>
    </row>
    <row r="833">
      <c r="M833" s="44"/>
      <c r="N833" s="18"/>
      <c r="O833" s="18"/>
      <c r="P833" s="16"/>
      <c r="R833" s="45"/>
      <c r="U833" s="44"/>
      <c r="V833" s="44"/>
      <c r="W833" s="44"/>
      <c r="X833" s="44"/>
    </row>
    <row r="834">
      <c r="M834" s="44"/>
      <c r="N834" s="18"/>
      <c r="O834" s="18"/>
      <c r="P834" s="16"/>
      <c r="R834" s="45"/>
      <c r="U834" s="44"/>
      <c r="V834" s="44"/>
      <c r="W834" s="44"/>
      <c r="X834" s="44"/>
    </row>
    <row r="835">
      <c r="M835" s="44"/>
      <c r="N835" s="18"/>
      <c r="O835" s="18"/>
      <c r="P835" s="16"/>
      <c r="R835" s="45"/>
      <c r="U835" s="44"/>
      <c r="V835" s="44"/>
      <c r="W835" s="44"/>
      <c r="X835" s="44"/>
    </row>
    <row r="836">
      <c r="M836" s="44"/>
      <c r="N836" s="18"/>
      <c r="O836" s="18"/>
      <c r="P836" s="16"/>
      <c r="R836" s="45"/>
      <c r="U836" s="44"/>
      <c r="V836" s="44"/>
      <c r="W836" s="44"/>
      <c r="X836" s="44"/>
    </row>
    <row r="837">
      <c r="M837" s="44"/>
      <c r="N837" s="18"/>
      <c r="O837" s="18"/>
      <c r="P837" s="16"/>
      <c r="R837" s="45"/>
      <c r="U837" s="44"/>
      <c r="V837" s="44"/>
      <c r="W837" s="44"/>
      <c r="X837" s="44"/>
    </row>
    <row r="838">
      <c r="M838" s="44"/>
      <c r="N838" s="18"/>
      <c r="O838" s="18"/>
      <c r="P838" s="16"/>
      <c r="R838" s="45"/>
      <c r="U838" s="44"/>
      <c r="V838" s="44"/>
      <c r="W838" s="44"/>
      <c r="X838" s="44"/>
    </row>
    <row r="839">
      <c r="M839" s="44"/>
      <c r="N839" s="18"/>
      <c r="O839" s="18"/>
      <c r="P839" s="16"/>
      <c r="R839" s="45"/>
      <c r="U839" s="44"/>
      <c r="V839" s="44"/>
      <c r="W839" s="44"/>
      <c r="X839" s="44"/>
    </row>
    <row r="840">
      <c r="M840" s="44"/>
      <c r="N840" s="18"/>
      <c r="O840" s="18"/>
      <c r="P840" s="16"/>
      <c r="R840" s="45"/>
      <c r="U840" s="44"/>
      <c r="V840" s="44"/>
      <c r="W840" s="44"/>
      <c r="X840" s="44"/>
    </row>
    <row r="841">
      <c r="M841" s="44"/>
      <c r="N841" s="18"/>
      <c r="O841" s="18"/>
      <c r="P841" s="16"/>
      <c r="R841" s="45"/>
      <c r="U841" s="44"/>
      <c r="V841" s="44"/>
      <c r="W841" s="44"/>
      <c r="X841" s="44"/>
    </row>
    <row r="842">
      <c r="M842" s="44"/>
      <c r="N842" s="18"/>
      <c r="O842" s="18"/>
      <c r="P842" s="16"/>
      <c r="R842" s="45"/>
      <c r="U842" s="44"/>
      <c r="V842" s="44"/>
      <c r="W842" s="44"/>
      <c r="X842" s="44"/>
    </row>
    <row r="843">
      <c r="M843" s="44"/>
      <c r="N843" s="18"/>
      <c r="O843" s="18"/>
      <c r="P843" s="16"/>
      <c r="R843" s="45"/>
      <c r="U843" s="44"/>
      <c r="V843" s="44"/>
      <c r="W843" s="44"/>
      <c r="X843" s="44"/>
    </row>
    <row r="844">
      <c r="M844" s="44"/>
      <c r="N844" s="18"/>
      <c r="O844" s="18"/>
      <c r="P844" s="16"/>
      <c r="R844" s="45"/>
      <c r="U844" s="44"/>
      <c r="V844" s="44"/>
      <c r="W844" s="44"/>
      <c r="X844" s="44"/>
    </row>
    <row r="845">
      <c r="M845" s="44"/>
      <c r="N845" s="18"/>
      <c r="O845" s="18"/>
      <c r="P845" s="16"/>
      <c r="R845" s="45"/>
      <c r="U845" s="44"/>
      <c r="V845" s="44"/>
      <c r="W845" s="44"/>
      <c r="X845" s="44"/>
    </row>
    <row r="846">
      <c r="M846" s="44"/>
      <c r="N846" s="18"/>
      <c r="O846" s="18"/>
      <c r="P846" s="16"/>
      <c r="R846" s="45"/>
      <c r="U846" s="44"/>
      <c r="V846" s="44"/>
      <c r="W846" s="44"/>
      <c r="X846" s="44"/>
    </row>
    <row r="847">
      <c r="M847" s="44"/>
      <c r="N847" s="18"/>
      <c r="O847" s="18"/>
      <c r="P847" s="16"/>
      <c r="R847" s="45"/>
      <c r="U847" s="44"/>
      <c r="V847" s="44"/>
      <c r="W847" s="44"/>
      <c r="X847" s="44"/>
    </row>
    <row r="848">
      <c r="M848" s="44"/>
      <c r="N848" s="18"/>
      <c r="O848" s="18"/>
      <c r="P848" s="16"/>
      <c r="R848" s="45"/>
      <c r="U848" s="44"/>
      <c r="V848" s="44"/>
      <c r="W848" s="44"/>
      <c r="X848" s="44"/>
    </row>
    <row r="849">
      <c r="M849" s="44"/>
      <c r="N849" s="18"/>
      <c r="O849" s="18"/>
      <c r="P849" s="16"/>
      <c r="R849" s="45"/>
      <c r="U849" s="44"/>
      <c r="V849" s="44"/>
      <c r="W849" s="44"/>
      <c r="X849" s="44"/>
    </row>
    <row r="850">
      <c r="M850" s="44"/>
      <c r="N850" s="18"/>
      <c r="O850" s="18"/>
      <c r="P850" s="16"/>
      <c r="R850" s="45"/>
      <c r="U850" s="44"/>
      <c r="V850" s="44"/>
      <c r="W850" s="44"/>
      <c r="X850" s="44"/>
    </row>
    <row r="851">
      <c r="M851" s="44"/>
      <c r="N851" s="18"/>
      <c r="O851" s="18"/>
      <c r="P851" s="16"/>
      <c r="R851" s="45"/>
      <c r="U851" s="44"/>
      <c r="V851" s="44"/>
      <c r="W851" s="44"/>
      <c r="X851" s="44"/>
    </row>
    <row r="852">
      <c r="M852" s="44"/>
      <c r="N852" s="18"/>
      <c r="O852" s="18"/>
      <c r="P852" s="16"/>
      <c r="R852" s="45"/>
      <c r="U852" s="44"/>
      <c r="V852" s="44"/>
      <c r="W852" s="44"/>
      <c r="X852" s="44"/>
    </row>
    <row r="853">
      <c r="M853" s="44"/>
      <c r="N853" s="18"/>
      <c r="O853" s="18"/>
      <c r="P853" s="16"/>
      <c r="R853" s="45"/>
      <c r="U853" s="44"/>
      <c r="V853" s="44"/>
      <c r="W853" s="44"/>
      <c r="X853" s="44"/>
    </row>
    <row r="854">
      <c r="M854" s="44"/>
      <c r="N854" s="18"/>
      <c r="O854" s="18"/>
      <c r="P854" s="16"/>
      <c r="R854" s="45"/>
      <c r="U854" s="44"/>
      <c r="V854" s="44"/>
      <c r="W854" s="44"/>
      <c r="X854" s="44"/>
    </row>
    <row r="855">
      <c r="M855" s="44"/>
      <c r="N855" s="18"/>
      <c r="O855" s="18"/>
      <c r="P855" s="16"/>
      <c r="R855" s="45"/>
      <c r="U855" s="44"/>
      <c r="V855" s="44"/>
      <c r="W855" s="44"/>
      <c r="X855" s="44"/>
    </row>
    <row r="856">
      <c r="M856" s="44"/>
      <c r="N856" s="18"/>
      <c r="O856" s="18"/>
      <c r="P856" s="16"/>
      <c r="R856" s="45"/>
      <c r="U856" s="44"/>
      <c r="V856" s="44"/>
      <c r="W856" s="44"/>
      <c r="X856" s="44"/>
    </row>
    <row r="857">
      <c r="M857" s="44"/>
      <c r="N857" s="18"/>
      <c r="O857" s="18"/>
      <c r="P857" s="16"/>
      <c r="R857" s="45"/>
      <c r="U857" s="44"/>
      <c r="V857" s="44"/>
      <c r="W857" s="44"/>
      <c r="X857" s="44"/>
    </row>
    <row r="858">
      <c r="M858" s="44"/>
      <c r="N858" s="18"/>
      <c r="O858" s="18"/>
      <c r="P858" s="16"/>
      <c r="R858" s="45"/>
      <c r="U858" s="44"/>
      <c r="V858" s="44"/>
      <c r="W858" s="44"/>
      <c r="X858" s="44"/>
    </row>
    <row r="859">
      <c r="M859" s="44"/>
      <c r="N859" s="18"/>
      <c r="O859" s="18"/>
      <c r="P859" s="16"/>
      <c r="R859" s="45"/>
      <c r="U859" s="44"/>
      <c r="V859" s="44"/>
      <c r="W859" s="44"/>
      <c r="X859" s="44"/>
    </row>
    <row r="860">
      <c r="M860" s="44"/>
      <c r="N860" s="18"/>
      <c r="O860" s="18"/>
      <c r="P860" s="16"/>
      <c r="R860" s="45"/>
      <c r="U860" s="44"/>
      <c r="V860" s="44"/>
      <c r="W860" s="44"/>
      <c r="X860" s="44"/>
    </row>
    <row r="861">
      <c r="M861" s="44"/>
      <c r="N861" s="18"/>
      <c r="O861" s="18"/>
      <c r="P861" s="16"/>
      <c r="R861" s="45"/>
      <c r="U861" s="44"/>
      <c r="V861" s="44"/>
      <c r="W861" s="44"/>
      <c r="X861" s="44"/>
    </row>
    <row r="862">
      <c r="M862" s="44"/>
      <c r="N862" s="18"/>
      <c r="O862" s="18"/>
      <c r="P862" s="16"/>
      <c r="R862" s="45"/>
      <c r="U862" s="44"/>
      <c r="V862" s="44"/>
      <c r="W862" s="44"/>
      <c r="X862" s="44"/>
    </row>
    <row r="863">
      <c r="M863" s="44"/>
      <c r="N863" s="18"/>
      <c r="O863" s="18"/>
      <c r="P863" s="16"/>
      <c r="R863" s="45"/>
      <c r="U863" s="44"/>
      <c r="V863" s="44"/>
      <c r="W863" s="44"/>
      <c r="X863" s="44"/>
    </row>
    <row r="864">
      <c r="M864" s="44"/>
      <c r="N864" s="18"/>
      <c r="O864" s="18"/>
      <c r="P864" s="16"/>
      <c r="R864" s="45"/>
      <c r="U864" s="44"/>
      <c r="V864" s="44"/>
      <c r="W864" s="44"/>
      <c r="X864" s="44"/>
    </row>
    <row r="865">
      <c r="M865" s="44"/>
      <c r="N865" s="18"/>
      <c r="O865" s="18"/>
      <c r="P865" s="16"/>
      <c r="R865" s="45"/>
      <c r="U865" s="44"/>
      <c r="V865" s="44"/>
      <c r="W865" s="44"/>
      <c r="X865" s="44"/>
    </row>
    <row r="866">
      <c r="M866" s="44"/>
      <c r="N866" s="18"/>
      <c r="O866" s="18"/>
      <c r="P866" s="16"/>
      <c r="R866" s="45"/>
      <c r="U866" s="44"/>
      <c r="V866" s="44"/>
      <c r="W866" s="44"/>
      <c r="X866" s="44"/>
    </row>
    <row r="867">
      <c r="M867" s="44"/>
      <c r="N867" s="18"/>
      <c r="O867" s="18"/>
      <c r="P867" s="16"/>
      <c r="R867" s="45"/>
      <c r="U867" s="44"/>
      <c r="V867" s="44"/>
      <c r="W867" s="44"/>
      <c r="X867" s="44"/>
    </row>
    <row r="868">
      <c r="M868" s="44"/>
      <c r="N868" s="18"/>
      <c r="O868" s="18"/>
      <c r="P868" s="16"/>
      <c r="R868" s="45"/>
      <c r="U868" s="44"/>
      <c r="V868" s="44"/>
      <c r="W868" s="44"/>
      <c r="X868" s="44"/>
    </row>
    <row r="869">
      <c r="M869" s="44"/>
      <c r="N869" s="18"/>
      <c r="O869" s="18"/>
      <c r="P869" s="16"/>
      <c r="R869" s="45"/>
      <c r="U869" s="44"/>
      <c r="V869" s="44"/>
      <c r="W869" s="44"/>
      <c r="X869" s="44"/>
    </row>
    <row r="870">
      <c r="M870" s="44"/>
      <c r="N870" s="18"/>
      <c r="O870" s="18"/>
      <c r="P870" s="16"/>
      <c r="R870" s="45"/>
      <c r="U870" s="44"/>
      <c r="V870" s="44"/>
      <c r="W870" s="44"/>
      <c r="X870" s="44"/>
    </row>
    <row r="871">
      <c r="M871" s="44"/>
      <c r="N871" s="18"/>
      <c r="O871" s="18"/>
      <c r="P871" s="16"/>
      <c r="R871" s="45"/>
      <c r="U871" s="44"/>
      <c r="V871" s="44"/>
      <c r="W871" s="44"/>
      <c r="X871" s="44"/>
    </row>
    <row r="872">
      <c r="M872" s="44"/>
      <c r="N872" s="18"/>
      <c r="O872" s="18"/>
      <c r="P872" s="16"/>
      <c r="R872" s="45"/>
      <c r="U872" s="44"/>
      <c r="V872" s="44"/>
      <c r="W872" s="44"/>
      <c r="X872" s="44"/>
    </row>
    <row r="873">
      <c r="M873" s="44"/>
      <c r="N873" s="18"/>
      <c r="O873" s="18"/>
      <c r="P873" s="16"/>
      <c r="R873" s="45"/>
      <c r="U873" s="44"/>
      <c r="V873" s="44"/>
      <c r="W873" s="44"/>
      <c r="X873" s="44"/>
    </row>
    <row r="874">
      <c r="M874" s="44"/>
      <c r="N874" s="18"/>
      <c r="O874" s="18"/>
      <c r="P874" s="16"/>
      <c r="R874" s="45"/>
      <c r="U874" s="44"/>
      <c r="V874" s="44"/>
      <c r="W874" s="44"/>
      <c r="X874" s="44"/>
    </row>
    <row r="875">
      <c r="M875" s="44"/>
      <c r="N875" s="18"/>
      <c r="O875" s="18"/>
      <c r="P875" s="16"/>
      <c r="R875" s="45"/>
      <c r="U875" s="44"/>
      <c r="V875" s="44"/>
      <c r="W875" s="44"/>
      <c r="X875" s="44"/>
    </row>
    <row r="876">
      <c r="M876" s="44"/>
      <c r="N876" s="18"/>
      <c r="O876" s="18"/>
      <c r="P876" s="16"/>
      <c r="R876" s="45"/>
      <c r="U876" s="44"/>
      <c r="V876" s="44"/>
      <c r="W876" s="44"/>
      <c r="X876" s="44"/>
    </row>
    <row r="877">
      <c r="M877" s="44"/>
      <c r="N877" s="18"/>
      <c r="O877" s="18"/>
      <c r="P877" s="16"/>
      <c r="R877" s="45"/>
      <c r="U877" s="44"/>
      <c r="V877" s="44"/>
      <c r="W877" s="44"/>
      <c r="X877" s="44"/>
    </row>
    <row r="878">
      <c r="M878" s="44"/>
      <c r="N878" s="18"/>
      <c r="O878" s="18"/>
      <c r="P878" s="16"/>
      <c r="R878" s="45"/>
      <c r="U878" s="44"/>
      <c r="V878" s="44"/>
      <c r="W878" s="44"/>
      <c r="X878" s="44"/>
    </row>
    <row r="879">
      <c r="M879" s="44"/>
      <c r="N879" s="18"/>
      <c r="O879" s="18"/>
      <c r="P879" s="16"/>
      <c r="R879" s="45"/>
      <c r="U879" s="44"/>
      <c r="V879" s="44"/>
      <c r="W879" s="44"/>
      <c r="X879" s="44"/>
    </row>
    <row r="880">
      <c r="M880" s="44"/>
      <c r="N880" s="18"/>
      <c r="O880" s="18"/>
      <c r="P880" s="16"/>
      <c r="R880" s="45"/>
      <c r="U880" s="44"/>
      <c r="V880" s="44"/>
      <c r="W880" s="44"/>
      <c r="X880" s="44"/>
    </row>
    <row r="881">
      <c r="M881" s="44"/>
      <c r="N881" s="18"/>
      <c r="O881" s="18"/>
      <c r="P881" s="16"/>
      <c r="R881" s="45"/>
      <c r="U881" s="44"/>
      <c r="V881" s="44"/>
      <c r="W881" s="44"/>
      <c r="X881" s="44"/>
    </row>
    <row r="882">
      <c r="M882" s="44"/>
      <c r="N882" s="18"/>
      <c r="O882" s="18"/>
      <c r="P882" s="16"/>
      <c r="R882" s="45"/>
      <c r="U882" s="44"/>
      <c r="V882" s="44"/>
      <c r="W882" s="44"/>
      <c r="X882" s="44"/>
    </row>
    <row r="883">
      <c r="M883" s="44"/>
      <c r="N883" s="18"/>
      <c r="O883" s="18"/>
      <c r="P883" s="16"/>
      <c r="R883" s="45"/>
      <c r="U883" s="44"/>
      <c r="V883" s="44"/>
      <c r="W883" s="44"/>
      <c r="X883" s="44"/>
    </row>
    <row r="884">
      <c r="M884" s="44"/>
      <c r="N884" s="18"/>
      <c r="O884" s="18"/>
      <c r="P884" s="16"/>
      <c r="R884" s="45"/>
      <c r="U884" s="44"/>
      <c r="V884" s="44"/>
      <c r="W884" s="44"/>
      <c r="X884" s="44"/>
    </row>
    <row r="885">
      <c r="M885" s="44"/>
      <c r="N885" s="18"/>
      <c r="O885" s="18"/>
      <c r="P885" s="16"/>
      <c r="R885" s="45"/>
      <c r="U885" s="44"/>
      <c r="V885" s="44"/>
      <c r="W885" s="44"/>
      <c r="X885" s="44"/>
    </row>
    <row r="886">
      <c r="M886" s="44"/>
      <c r="N886" s="18"/>
      <c r="O886" s="18"/>
      <c r="P886" s="16"/>
      <c r="R886" s="45"/>
      <c r="U886" s="44"/>
      <c r="V886" s="44"/>
      <c r="W886" s="44"/>
      <c r="X886" s="44"/>
    </row>
    <row r="887">
      <c r="M887" s="44"/>
      <c r="N887" s="18"/>
      <c r="O887" s="18"/>
      <c r="P887" s="16"/>
      <c r="R887" s="45"/>
      <c r="U887" s="44"/>
      <c r="V887" s="44"/>
      <c r="W887" s="44"/>
      <c r="X887" s="44"/>
    </row>
    <row r="888">
      <c r="M888" s="44"/>
      <c r="N888" s="18"/>
      <c r="O888" s="18"/>
      <c r="P888" s="16"/>
      <c r="R888" s="45"/>
      <c r="U888" s="44"/>
      <c r="V888" s="44"/>
      <c r="W888" s="44"/>
      <c r="X888" s="44"/>
    </row>
    <row r="889">
      <c r="M889" s="44"/>
      <c r="N889" s="18"/>
      <c r="O889" s="18"/>
      <c r="P889" s="16"/>
      <c r="R889" s="45"/>
      <c r="U889" s="44"/>
      <c r="V889" s="44"/>
      <c r="W889" s="44"/>
      <c r="X889" s="44"/>
    </row>
    <row r="890">
      <c r="M890" s="44"/>
      <c r="N890" s="18"/>
      <c r="O890" s="18"/>
      <c r="P890" s="16"/>
      <c r="R890" s="45"/>
      <c r="U890" s="44"/>
      <c r="V890" s="44"/>
      <c r="W890" s="44"/>
      <c r="X890" s="44"/>
    </row>
    <row r="891">
      <c r="M891" s="44"/>
      <c r="N891" s="18"/>
      <c r="O891" s="18"/>
      <c r="P891" s="16"/>
      <c r="R891" s="45"/>
      <c r="U891" s="44"/>
      <c r="V891" s="44"/>
      <c r="W891" s="44"/>
      <c r="X891" s="44"/>
    </row>
    <row r="892">
      <c r="M892" s="44"/>
      <c r="N892" s="18"/>
      <c r="O892" s="18"/>
      <c r="P892" s="16"/>
      <c r="R892" s="45"/>
      <c r="U892" s="44"/>
      <c r="V892" s="44"/>
      <c r="W892" s="44"/>
      <c r="X892" s="44"/>
    </row>
    <row r="893">
      <c r="M893" s="44"/>
      <c r="N893" s="18"/>
      <c r="O893" s="18"/>
      <c r="P893" s="16"/>
      <c r="R893" s="45"/>
      <c r="U893" s="44"/>
      <c r="V893" s="44"/>
      <c r="W893" s="44"/>
      <c r="X893" s="44"/>
    </row>
    <row r="894">
      <c r="M894" s="44"/>
      <c r="N894" s="18"/>
      <c r="O894" s="18"/>
      <c r="P894" s="16"/>
      <c r="R894" s="45"/>
      <c r="U894" s="44"/>
      <c r="V894" s="44"/>
      <c r="W894" s="44"/>
      <c r="X894" s="44"/>
    </row>
    <row r="895">
      <c r="M895" s="44"/>
      <c r="N895" s="18"/>
      <c r="O895" s="18"/>
      <c r="P895" s="16"/>
      <c r="R895" s="45"/>
      <c r="U895" s="44"/>
      <c r="V895" s="44"/>
      <c r="W895" s="44"/>
      <c r="X895" s="44"/>
    </row>
    <row r="896">
      <c r="M896" s="44"/>
      <c r="N896" s="18"/>
      <c r="O896" s="18"/>
      <c r="P896" s="16"/>
      <c r="R896" s="45"/>
      <c r="U896" s="44"/>
      <c r="V896" s="44"/>
      <c r="W896" s="44"/>
      <c r="X896" s="44"/>
    </row>
    <row r="897">
      <c r="M897" s="44"/>
      <c r="N897" s="18"/>
      <c r="O897" s="18"/>
      <c r="P897" s="16"/>
      <c r="R897" s="45"/>
      <c r="U897" s="44"/>
      <c r="V897" s="44"/>
      <c r="W897" s="44"/>
      <c r="X897" s="44"/>
    </row>
    <row r="898">
      <c r="M898" s="44"/>
      <c r="N898" s="18"/>
      <c r="O898" s="18"/>
      <c r="P898" s="16"/>
      <c r="R898" s="45"/>
      <c r="U898" s="44"/>
      <c r="V898" s="44"/>
      <c r="W898" s="44"/>
      <c r="X898" s="44"/>
    </row>
    <row r="899">
      <c r="M899" s="44"/>
      <c r="N899" s="18"/>
      <c r="O899" s="18"/>
      <c r="P899" s="16"/>
      <c r="R899" s="45"/>
      <c r="U899" s="44"/>
      <c r="V899" s="44"/>
      <c r="W899" s="44"/>
      <c r="X899" s="44"/>
    </row>
    <row r="900">
      <c r="M900" s="44"/>
      <c r="N900" s="18"/>
      <c r="O900" s="18"/>
      <c r="P900" s="16"/>
      <c r="R900" s="45"/>
      <c r="U900" s="44"/>
      <c r="V900" s="44"/>
      <c r="W900" s="44"/>
      <c r="X900" s="44"/>
    </row>
    <row r="901">
      <c r="M901" s="44"/>
      <c r="N901" s="18"/>
      <c r="O901" s="18"/>
      <c r="P901" s="16"/>
      <c r="R901" s="45"/>
      <c r="U901" s="44"/>
      <c r="V901" s="44"/>
      <c r="W901" s="44"/>
      <c r="X901" s="44"/>
    </row>
    <row r="902">
      <c r="M902" s="44"/>
      <c r="N902" s="18"/>
      <c r="O902" s="18"/>
      <c r="P902" s="16"/>
      <c r="R902" s="45"/>
      <c r="U902" s="44"/>
      <c r="V902" s="44"/>
      <c r="W902" s="44"/>
      <c r="X902" s="44"/>
    </row>
    <row r="903">
      <c r="M903" s="44"/>
      <c r="N903" s="18"/>
      <c r="O903" s="18"/>
      <c r="P903" s="16"/>
      <c r="R903" s="45"/>
      <c r="U903" s="44"/>
      <c r="V903" s="44"/>
      <c r="W903" s="44"/>
      <c r="X903" s="44"/>
    </row>
    <row r="904">
      <c r="M904" s="44"/>
      <c r="N904" s="18"/>
      <c r="O904" s="18"/>
      <c r="P904" s="16"/>
      <c r="R904" s="45"/>
      <c r="U904" s="44"/>
      <c r="V904" s="44"/>
      <c r="W904" s="44"/>
      <c r="X904" s="44"/>
    </row>
    <row r="905">
      <c r="M905" s="44"/>
      <c r="N905" s="18"/>
      <c r="O905" s="18"/>
      <c r="P905" s="16"/>
      <c r="R905" s="45"/>
      <c r="U905" s="44"/>
      <c r="V905" s="44"/>
      <c r="W905" s="44"/>
      <c r="X905" s="44"/>
    </row>
    <row r="906">
      <c r="M906" s="44"/>
      <c r="N906" s="18"/>
      <c r="O906" s="18"/>
      <c r="P906" s="16"/>
      <c r="R906" s="45"/>
      <c r="U906" s="44"/>
      <c r="V906" s="44"/>
      <c r="W906" s="44"/>
      <c r="X906" s="44"/>
    </row>
    <row r="907">
      <c r="M907" s="44"/>
      <c r="N907" s="18"/>
      <c r="O907" s="18"/>
      <c r="P907" s="16"/>
      <c r="R907" s="45"/>
      <c r="U907" s="44"/>
      <c r="V907" s="44"/>
      <c r="W907" s="44"/>
      <c r="X907" s="44"/>
    </row>
    <row r="908">
      <c r="M908" s="44"/>
      <c r="N908" s="18"/>
      <c r="O908" s="18"/>
      <c r="P908" s="16"/>
      <c r="R908" s="45"/>
      <c r="U908" s="44"/>
      <c r="V908" s="44"/>
      <c r="W908" s="44"/>
      <c r="X908" s="44"/>
    </row>
    <row r="909">
      <c r="M909" s="44"/>
      <c r="N909" s="18"/>
      <c r="O909" s="18"/>
      <c r="P909" s="16"/>
      <c r="R909" s="45"/>
      <c r="U909" s="44"/>
      <c r="V909" s="44"/>
      <c r="W909" s="44"/>
      <c r="X909" s="44"/>
    </row>
    <row r="910">
      <c r="M910" s="44"/>
      <c r="N910" s="18"/>
      <c r="O910" s="18"/>
      <c r="P910" s="16"/>
      <c r="R910" s="45"/>
      <c r="U910" s="44"/>
      <c r="V910" s="44"/>
      <c r="W910" s="44"/>
      <c r="X910" s="44"/>
    </row>
    <row r="911">
      <c r="M911" s="44"/>
      <c r="N911" s="18"/>
      <c r="O911" s="18"/>
      <c r="P911" s="16"/>
      <c r="R911" s="45"/>
      <c r="U911" s="44"/>
      <c r="V911" s="44"/>
      <c r="W911" s="44"/>
      <c r="X911" s="44"/>
    </row>
    <row r="912">
      <c r="M912" s="44"/>
      <c r="N912" s="18"/>
      <c r="O912" s="18"/>
      <c r="P912" s="16"/>
      <c r="R912" s="45"/>
      <c r="U912" s="44"/>
      <c r="V912" s="44"/>
      <c r="W912" s="44"/>
      <c r="X912" s="44"/>
    </row>
    <row r="913">
      <c r="M913" s="44"/>
      <c r="N913" s="18"/>
      <c r="O913" s="18"/>
      <c r="P913" s="16"/>
      <c r="R913" s="45"/>
      <c r="U913" s="44"/>
      <c r="V913" s="44"/>
      <c r="W913" s="44"/>
      <c r="X913" s="44"/>
    </row>
    <row r="914">
      <c r="M914" s="44"/>
      <c r="N914" s="18"/>
      <c r="O914" s="18"/>
      <c r="P914" s="16"/>
      <c r="R914" s="45"/>
      <c r="U914" s="44"/>
      <c r="V914" s="44"/>
      <c r="W914" s="44"/>
      <c r="X914" s="44"/>
    </row>
    <row r="915">
      <c r="M915" s="44"/>
      <c r="N915" s="18"/>
      <c r="O915" s="18"/>
      <c r="P915" s="16"/>
      <c r="R915" s="45"/>
      <c r="U915" s="44"/>
      <c r="V915" s="44"/>
      <c r="W915" s="44"/>
      <c r="X915" s="44"/>
    </row>
    <row r="916">
      <c r="M916" s="44"/>
      <c r="N916" s="18"/>
      <c r="O916" s="18"/>
      <c r="P916" s="16"/>
      <c r="R916" s="45"/>
      <c r="U916" s="44"/>
      <c r="V916" s="44"/>
      <c r="W916" s="44"/>
      <c r="X916" s="44"/>
    </row>
    <row r="917">
      <c r="M917" s="44"/>
      <c r="N917" s="18"/>
      <c r="O917" s="18"/>
      <c r="P917" s="16"/>
      <c r="R917" s="45"/>
      <c r="U917" s="44"/>
      <c r="V917" s="44"/>
      <c r="W917" s="44"/>
      <c r="X917" s="44"/>
    </row>
    <row r="918">
      <c r="M918" s="44"/>
      <c r="N918" s="18"/>
      <c r="O918" s="18"/>
      <c r="P918" s="16"/>
      <c r="R918" s="45"/>
      <c r="U918" s="44"/>
      <c r="V918" s="44"/>
      <c r="W918" s="44"/>
      <c r="X918" s="44"/>
    </row>
    <row r="919">
      <c r="M919" s="44"/>
      <c r="N919" s="18"/>
      <c r="O919" s="18"/>
      <c r="P919" s="16"/>
      <c r="R919" s="45"/>
      <c r="U919" s="44"/>
      <c r="V919" s="44"/>
      <c r="W919" s="44"/>
      <c r="X919" s="44"/>
    </row>
    <row r="920">
      <c r="M920" s="44"/>
      <c r="N920" s="18"/>
      <c r="O920" s="18"/>
      <c r="P920" s="16"/>
      <c r="R920" s="45"/>
      <c r="U920" s="44"/>
      <c r="V920" s="44"/>
      <c r="W920" s="44"/>
      <c r="X920" s="44"/>
    </row>
    <row r="921">
      <c r="M921" s="44"/>
      <c r="N921" s="18"/>
      <c r="O921" s="18"/>
      <c r="P921" s="16"/>
      <c r="R921" s="45"/>
      <c r="U921" s="44"/>
      <c r="V921" s="44"/>
      <c r="W921" s="44"/>
      <c r="X921" s="44"/>
    </row>
    <row r="922">
      <c r="M922" s="44"/>
      <c r="N922" s="18"/>
      <c r="O922" s="18"/>
      <c r="P922" s="16"/>
      <c r="R922" s="45"/>
      <c r="U922" s="44"/>
      <c r="V922" s="44"/>
      <c r="W922" s="44"/>
      <c r="X922" s="44"/>
    </row>
    <row r="923">
      <c r="M923" s="44"/>
      <c r="N923" s="18"/>
      <c r="O923" s="18"/>
      <c r="P923" s="16"/>
      <c r="R923" s="45"/>
      <c r="U923" s="44"/>
      <c r="V923" s="44"/>
      <c r="W923" s="44"/>
      <c r="X923" s="44"/>
    </row>
    <row r="924">
      <c r="M924" s="44"/>
      <c r="N924" s="18"/>
      <c r="O924" s="18"/>
      <c r="P924" s="16"/>
      <c r="R924" s="45"/>
      <c r="U924" s="44"/>
      <c r="V924" s="44"/>
      <c r="W924" s="44"/>
      <c r="X924" s="44"/>
    </row>
    <row r="925">
      <c r="M925" s="44"/>
      <c r="N925" s="18"/>
      <c r="O925" s="18"/>
      <c r="P925" s="16"/>
      <c r="R925" s="45"/>
      <c r="U925" s="44"/>
      <c r="V925" s="44"/>
      <c r="W925" s="44"/>
      <c r="X925" s="44"/>
    </row>
    <row r="926">
      <c r="M926" s="44"/>
      <c r="N926" s="18"/>
      <c r="O926" s="18"/>
      <c r="P926" s="16"/>
      <c r="R926" s="45"/>
      <c r="U926" s="44"/>
      <c r="V926" s="44"/>
      <c r="W926" s="44"/>
      <c r="X926" s="44"/>
    </row>
    <row r="927">
      <c r="M927" s="44"/>
      <c r="N927" s="18"/>
      <c r="O927" s="18"/>
      <c r="P927" s="16"/>
      <c r="R927" s="45"/>
      <c r="U927" s="44"/>
      <c r="V927" s="44"/>
      <c r="W927" s="44"/>
      <c r="X927" s="44"/>
    </row>
    <row r="928">
      <c r="M928" s="44"/>
      <c r="N928" s="18"/>
      <c r="O928" s="18"/>
      <c r="P928" s="16"/>
      <c r="R928" s="45"/>
      <c r="U928" s="44"/>
      <c r="V928" s="44"/>
      <c r="W928" s="44"/>
      <c r="X928" s="44"/>
    </row>
    <row r="929">
      <c r="M929" s="44"/>
      <c r="N929" s="18"/>
      <c r="O929" s="18"/>
      <c r="P929" s="16"/>
      <c r="R929" s="45"/>
      <c r="U929" s="44"/>
      <c r="V929" s="44"/>
      <c r="W929" s="44"/>
      <c r="X929" s="44"/>
    </row>
    <row r="930">
      <c r="M930" s="44"/>
      <c r="N930" s="18"/>
      <c r="O930" s="18"/>
      <c r="P930" s="16"/>
      <c r="R930" s="45"/>
      <c r="U930" s="44"/>
      <c r="V930" s="44"/>
      <c r="W930" s="44"/>
      <c r="X930" s="44"/>
    </row>
    <row r="931">
      <c r="M931" s="44"/>
      <c r="N931" s="18"/>
      <c r="O931" s="18"/>
      <c r="P931" s="16"/>
      <c r="R931" s="45"/>
      <c r="U931" s="44"/>
      <c r="V931" s="44"/>
      <c r="W931" s="44"/>
      <c r="X931" s="44"/>
    </row>
    <row r="932">
      <c r="M932" s="44"/>
      <c r="N932" s="18"/>
      <c r="O932" s="18"/>
      <c r="P932" s="16"/>
      <c r="R932" s="45"/>
      <c r="U932" s="44"/>
      <c r="V932" s="44"/>
      <c r="W932" s="44"/>
      <c r="X932" s="44"/>
    </row>
    <row r="933">
      <c r="M933" s="44"/>
      <c r="N933" s="18"/>
      <c r="O933" s="18"/>
      <c r="P933" s="16"/>
      <c r="R933" s="45"/>
      <c r="U933" s="44"/>
      <c r="V933" s="44"/>
      <c r="W933" s="44"/>
      <c r="X933" s="44"/>
    </row>
    <row r="934">
      <c r="M934" s="44"/>
      <c r="N934" s="18"/>
      <c r="O934" s="18"/>
      <c r="P934" s="16"/>
      <c r="R934" s="45"/>
      <c r="U934" s="44"/>
      <c r="V934" s="44"/>
      <c r="W934" s="44"/>
      <c r="X934" s="44"/>
    </row>
    <row r="935">
      <c r="M935" s="44"/>
      <c r="N935" s="18"/>
      <c r="O935" s="18"/>
      <c r="P935" s="16"/>
      <c r="R935" s="45"/>
      <c r="U935" s="44"/>
      <c r="V935" s="44"/>
      <c r="W935" s="44"/>
      <c r="X935" s="44"/>
    </row>
    <row r="936">
      <c r="M936" s="44"/>
      <c r="N936" s="18"/>
      <c r="O936" s="18"/>
      <c r="P936" s="16"/>
      <c r="R936" s="45"/>
      <c r="U936" s="44"/>
      <c r="V936" s="44"/>
      <c r="W936" s="44"/>
      <c r="X936" s="44"/>
    </row>
    <row r="937">
      <c r="M937" s="44"/>
      <c r="N937" s="18"/>
      <c r="O937" s="18"/>
      <c r="P937" s="16"/>
      <c r="R937" s="45"/>
      <c r="U937" s="44"/>
      <c r="V937" s="44"/>
      <c r="W937" s="44"/>
      <c r="X937" s="44"/>
    </row>
    <row r="938">
      <c r="M938" s="44"/>
      <c r="N938" s="18"/>
      <c r="O938" s="18"/>
      <c r="P938" s="16"/>
      <c r="R938" s="45"/>
      <c r="U938" s="44"/>
      <c r="V938" s="44"/>
      <c r="W938" s="44"/>
      <c r="X938" s="44"/>
    </row>
    <row r="939">
      <c r="M939" s="44"/>
      <c r="N939" s="18"/>
      <c r="O939" s="18"/>
      <c r="P939" s="16"/>
      <c r="R939" s="45"/>
      <c r="U939" s="44"/>
      <c r="V939" s="44"/>
      <c r="W939" s="44"/>
      <c r="X939" s="44"/>
    </row>
    <row r="940">
      <c r="M940" s="44"/>
      <c r="N940" s="18"/>
      <c r="O940" s="18"/>
      <c r="P940" s="16"/>
      <c r="R940" s="45"/>
      <c r="U940" s="44"/>
      <c r="V940" s="44"/>
      <c r="W940" s="44"/>
      <c r="X940" s="44"/>
    </row>
    <row r="941">
      <c r="M941" s="44"/>
      <c r="N941" s="18"/>
      <c r="O941" s="18"/>
      <c r="P941" s="16"/>
      <c r="R941" s="45"/>
      <c r="U941" s="44"/>
      <c r="V941" s="44"/>
      <c r="W941" s="44"/>
      <c r="X941" s="44"/>
    </row>
    <row r="942">
      <c r="M942" s="44"/>
      <c r="N942" s="18"/>
      <c r="O942" s="18"/>
      <c r="P942" s="16"/>
      <c r="R942" s="45"/>
      <c r="U942" s="44"/>
      <c r="V942" s="44"/>
      <c r="W942" s="44"/>
      <c r="X942" s="44"/>
    </row>
    <row r="943">
      <c r="M943" s="44"/>
      <c r="N943" s="18"/>
      <c r="O943" s="18"/>
      <c r="P943" s="16"/>
      <c r="R943" s="45"/>
      <c r="U943" s="44"/>
      <c r="V943" s="44"/>
      <c r="W943" s="44"/>
      <c r="X943" s="44"/>
    </row>
    <row r="944">
      <c r="M944" s="44"/>
      <c r="N944" s="18"/>
      <c r="O944" s="18"/>
      <c r="P944" s="16"/>
      <c r="R944" s="45"/>
      <c r="U944" s="44"/>
      <c r="V944" s="44"/>
      <c r="W944" s="44"/>
      <c r="X944" s="44"/>
    </row>
    <row r="945">
      <c r="M945" s="44"/>
      <c r="N945" s="18"/>
      <c r="O945" s="18"/>
      <c r="P945" s="16"/>
      <c r="R945" s="45"/>
      <c r="U945" s="44"/>
      <c r="V945" s="44"/>
      <c r="W945" s="44"/>
      <c r="X945" s="44"/>
    </row>
    <row r="946">
      <c r="M946" s="44"/>
      <c r="N946" s="18"/>
      <c r="O946" s="18"/>
      <c r="P946" s="16"/>
      <c r="R946" s="45"/>
      <c r="U946" s="44"/>
      <c r="V946" s="44"/>
      <c r="W946" s="44"/>
      <c r="X946" s="44"/>
    </row>
    <row r="947">
      <c r="M947" s="44"/>
      <c r="N947" s="18"/>
      <c r="O947" s="18"/>
      <c r="P947" s="16"/>
      <c r="R947" s="45"/>
      <c r="U947" s="44"/>
      <c r="V947" s="44"/>
      <c r="W947" s="44"/>
      <c r="X947" s="44"/>
    </row>
    <row r="948">
      <c r="M948" s="44"/>
      <c r="N948" s="18"/>
      <c r="O948" s="18"/>
      <c r="P948" s="16"/>
      <c r="R948" s="45"/>
      <c r="U948" s="44"/>
      <c r="V948" s="44"/>
      <c r="W948" s="44"/>
      <c r="X948" s="44"/>
    </row>
    <row r="949">
      <c r="M949" s="44"/>
      <c r="N949" s="18"/>
      <c r="O949" s="18"/>
      <c r="P949" s="16"/>
      <c r="R949" s="45"/>
      <c r="U949" s="44"/>
      <c r="V949" s="44"/>
      <c r="W949" s="44"/>
      <c r="X949" s="44"/>
    </row>
    <row r="950">
      <c r="M950" s="44"/>
      <c r="N950" s="18"/>
      <c r="O950" s="18"/>
      <c r="P950" s="16"/>
      <c r="R950" s="45"/>
      <c r="U950" s="44"/>
      <c r="V950" s="44"/>
      <c r="W950" s="44"/>
      <c r="X950" s="44"/>
    </row>
    <row r="951">
      <c r="M951" s="44"/>
      <c r="N951" s="18"/>
      <c r="O951" s="18"/>
      <c r="P951" s="16"/>
      <c r="R951" s="45"/>
      <c r="U951" s="44"/>
      <c r="V951" s="44"/>
      <c r="W951" s="44"/>
      <c r="X951" s="44"/>
    </row>
    <row r="952">
      <c r="M952" s="44"/>
      <c r="N952" s="18"/>
      <c r="O952" s="18"/>
      <c r="P952" s="16"/>
      <c r="R952" s="45"/>
      <c r="U952" s="44"/>
      <c r="V952" s="44"/>
      <c r="W952" s="44"/>
      <c r="X952" s="44"/>
    </row>
    <row r="953">
      <c r="M953" s="44"/>
      <c r="N953" s="18"/>
      <c r="O953" s="18"/>
      <c r="P953" s="16"/>
      <c r="R953" s="45"/>
      <c r="U953" s="44"/>
      <c r="V953" s="44"/>
      <c r="W953" s="44"/>
      <c r="X953" s="44"/>
    </row>
    <row r="954">
      <c r="M954" s="44"/>
      <c r="N954" s="18"/>
      <c r="O954" s="18"/>
      <c r="P954" s="16"/>
      <c r="R954" s="45"/>
      <c r="U954" s="44"/>
      <c r="V954" s="44"/>
      <c r="W954" s="44"/>
      <c r="X954" s="44"/>
    </row>
    <row r="955">
      <c r="M955" s="44"/>
      <c r="N955" s="18"/>
      <c r="O955" s="18"/>
      <c r="P955" s="16"/>
      <c r="R955" s="45"/>
      <c r="U955" s="44"/>
      <c r="V955" s="44"/>
      <c r="W955" s="44"/>
      <c r="X955" s="44"/>
    </row>
    <row r="956">
      <c r="M956" s="44"/>
      <c r="N956" s="18"/>
      <c r="O956" s="18"/>
      <c r="P956" s="16"/>
      <c r="R956" s="45"/>
      <c r="U956" s="44"/>
      <c r="V956" s="44"/>
      <c r="W956" s="44"/>
      <c r="X956" s="44"/>
    </row>
    <row r="957">
      <c r="M957" s="44"/>
      <c r="N957" s="18"/>
      <c r="O957" s="18"/>
      <c r="P957" s="16"/>
      <c r="R957" s="45"/>
      <c r="U957" s="44"/>
      <c r="V957" s="44"/>
      <c r="W957" s="44"/>
      <c r="X957" s="44"/>
    </row>
    <row r="958">
      <c r="M958" s="44"/>
      <c r="N958" s="18"/>
      <c r="O958" s="18"/>
      <c r="P958" s="16"/>
      <c r="R958" s="45"/>
      <c r="U958" s="44"/>
      <c r="V958" s="44"/>
      <c r="W958" s="44"/>
      <c r="X958" s="44"/>
    </row>
    <row r="959">
      <c r="M959" s="44"/>
      <c r="N959" s="18"/>
      <c r="O959" s="18"/>
      <c r="P959" s="16"/>
      <c r="R959" s="45"/>
      <c r="U959" s="44"/>
      <c r="V959" s="44"/>
      <c r="W959" s="44"/>
      <c r="X959" s="44"/>
    </row>
    <row r="960">
      <c r="M960" s="44"/>
      <c r="N960" s="18"/>
      <c r="O960" s="18"/>
      <c r="P960" s="16"/>
      <c r="R960" s="45"/>
      <c r="U960" s="44"/>
      <c r="V960" s="44"/>
      <c r="W960" s="44"/>
      <c r="X960" s="44"/>
    </row>
    <row r="961">
      <c r="M961" s="44"/>
      <c r="N961" s="18"/>
      <c r="O961" s="18"/>
      <c r="P961" s="16"/>
      <c r="R961" s="45"/>
      <c r="U961" s="44"/>
      <c r="V961" s="44"/>
      <c r="W961" s="44"/>
      <c r="X961" s="44"/>
    </row>
    <row r="962">
      <c r="M962" s="44"/>
      <c r="N962" s="18"/>
      <c r="O962" s="18"/>
      <c r="P962" s="16"/>
      <c r="R962" s="45"/>
      <c r="U962" s="44"/>
      <c r="V962" s="44"/>
      <c r="W962" s="44"/>
      <c r="X962" s="44"/>
    </row>
    <row r="963">
      <c r="M963" s="44"/>
      <c r="N963" s="18"/>
      <c r="O963" s="18"/>
      <c r="P963" s="16"/>
      <c r="R963" s="45"/>
      <c r="U963" s="44"/>
      <c r="V963" s="44"/>
      <c r="W963" s="44"/>
      <c r="X963" s="44"/>
    </row>
    <row r="964">
      <c r="M964" s="44"/>
      <c r="N964" s="18"/>
      <c r="O964" s="18"/>
      <c r="P964" s="16"/>
      <c r="R964" s="45"/>
      <c r="U964" s="44"/>
      <c r="V964" s="44"/>
      <c r="W964" s="44"/>
      <c r="X964" s="44"/>
    </row>
    <row r="965">
      <c r="M965" s="44"/>
      <c r="N965" s="18"/>
      <c r="O965" s="18"/>
      <c r="P965" s="16"/>
      <c r="R965" s="45"/>
      <c r="U965" s="44"/>
      <c r="V965" s="44"/>
      <c r="W965" s="44"/>
      <c r="X965" s="44"/>
    </row>
    <row r="966">
      <c r="M966" s="44"/>
      <c r="N966" s="18"/>
      <c r="O966" s="18"/>
      <c r="P966" s="16"/>
      <c r="R966" s="45"/>
      <c r="U966" s="44"/>
      <c r="V966" s="44"/>
      <c r="W966" s="44"/>
      <c r="X966" s="44"/>
    </row>
    <row r="967">
      <c r="M967" s="44"/>
      <c r="N967" s="18"/>
      <c r="O967" s="18"/>
      <c r="P967" s="16"/>
      <c r="R967" s="45"/>
      <c r="U967" s="44"/>
      <c r="V967" s="44"/>
      <c r="W967" s="44"/>
      <c r="X967" s="44"/>
    </row>
    <row r="968">
      <c r="M968" s="44"/>
      <c r="N968" s="18"/>
      <c r="O968" s="18"/>
      <c r="P968" s="16"/>
      <c r="R968" s="45"/>
      <c r="U968" s="44"/>
      <c r="V968" s="44"/>
      <c r="W968" s="44"/>
      <c r="X968" s="44"/>
    </row>
    <row r="969">
      <c r="M969" s="44"/>
      <c r="N969" s="18"/>
      <c r="O969" s="18"/>
      <c r="P969" s="16"/>
      <c r="R969" s="45"/>
      <c r="U969" s="44"/>
      <c r="V969" s="44"/>
      <c r="W969" s="44"/>
      <c r="X969" s="44"/>
    </row>
    <row r="970">
      <c r="M970" s="44"/>
      <c r="N970" s="18"/>
      <c r="O970" s="18"/>
      <c r="P970" s="16"/>
      <c r="R970" s="45"/>
      <c r="U970" s="44"/>
      <c r="V970" s="44"/>
      <c r="W970" s="44"/>
      <c r="X970" s="44"/>
    </row>
    <row r="971">
      <c r="M971" s="44"/>
      <c r="N971" s="18"/>
      <c r="O971" s="18"/>
      <c r="P971" s="16"/>
      <c r="R971" s="45"/>
      <c r="U971" s="44"/>
      <c r="V971" s="44"/>
      <c r="W971" s="44"/>
      <c r="X971" s="44"/>
    </row>
    <row r="972">
      <c r="M972" s="44"/>
      <c r="N972" s="18"/>
      <c r="O972" s="18"/>
      <c r="P972" s="16"/>
      <c r="R972" s="45"/>
      <c r="U972" s="44"/>
      <c r="V972" s="44"/>
      <c r="W972" s="44"/>
      <c r="X972" s="44"/>
    </row>
    <row r="973">
      <c r="M973" s="44"/>
      <c r="N973" s="18"/>
      <c r="O973" s="18"/>
      <c r="P973" s="16"/>
      <c r="R973" s="45"/>
      <c r="U973" s="44"/>
      <c r="V973" s="44"/>
      <c r="W973" s="44"/>
      <c r="X973" s="44"/>
    </row>
    <row r="974">
      <c r="M974" s="44"/>
      <c r="N974" s="18"/>
      <c r="O974" s="18"/>
      <c r="P974" s="16"/>
      <c r="R974" s="45"/>
      <c r="U974" s="44"/>
      <c r="V974" s="44"/>
      <c r="W974" s="44"/>
      <c r="X974" s="44"/>
    </row>
    <row r="975">
      <c r="M975" s="44"/>
      <c r="N975" s="18"/>
      <c r="O975" s="18"/>
      <c r="P975" s="16"/>
      <c r="R975" s="45"/>
      <c r="U975" s="44"/>
      <c r="V975" s="44"/>
      <c r="W975" s="44"/>
      <c r="X975" s="44"/>
    </row>
    <row r="976">
      <c r="M976" s="44"/>
      <c r="N976" s="18"/>
      <c r="O976" s="18"/>
      <c r="P976" s="16"/>
      <c r="R976" s="45"/>
      <c r="U976" s="44"/>
      <c r="V976" s="44"/>
      <c r="W976" s="44"/>
      <c r="X976" s="44"/>
    </row>
    <row r="977">
      <c r="M977" s="44"/>
      <c r="N977" s="18"/>
      <c r="O977" s="18"/>
      <c r="P977" s="16"/>
      <c r="R977" s="45"/>
      <c r="U977" s="44"/>
      <c r="V977" s="44"/>
      <c r="W977" s="44"/>
      <c r="X977" s="44"/>
    </row>
    <row r="978">
      <c r="M978" s="44"/>
      <c r="N978" s="18"/>
      <c r="O978" s="18"/>
      <c r="P978" s="16"/>
      <c r="R978" s="45"/>
      <c r="U978" s="44"/>
      <c r="V978" s="44"/>
      <c r="W978" s="44"/>
      <c r="X978" s="44"/>
    </row>
    <row r="979">
      <c r="M979" s="44"/>
      <c r="N979" s="18"/>
      <c r="O979" s="18"/>
      <c r="P979" s="16"/>
      <c r="R979" s="45"/>
      <c r="U979" s="44"/>
      <c r="V979" s="44"/>
      <c r="W979" s="44"/>
      <c r="X979" s="44"/>
    </row>
    <row r="980">
      <c r="M980" s="44"/>
      <c r="N980" s="18"/>
      <c r="O980" s="18"/>
      <c r="P980" s="16"/>
      <c r="R980" s="45"/>
      <c r="U980" s="44"/>
      <c r="V980" s="44"/>
      <c r="W980" s="44"/>
      <c r="X980" s="44"/>
    </row>
    <row r="981">
      <c r="M981" s="44"/>
      <c r="N981" s="18"/>
      <c r="O981" s="18"/>
      <c r="P981" s="16"/>
      <c r="R981" s="45"/>
      <c r="U981" s="44"/>
      <c r="V981" s="44"/>
      <c r="W981" s="44"/>
      <c r="X981" s="44"/>
    </row>
    <row r="982">
      <c r="M982" s="44"/>
      <c r="N982" s="18"/>
      <c r="O982" s="18"/>
      <c r="P982" s="16"/>
      <c r="R982" s="45"/>
      <c r="U982" s="44"/>
      <c r="V982" s="44"/>
      <c r="W982" s="44"/>
      <c r="X982" s="44"/>
    </row>
    <row r="983">
      <c r="M983" s="44"/>
      <c r="N983" s="18"/>
      <c r="O983" s="18"/>
      <c r="P983" s="16"/>
      <c r="R983" s="45"/>
      <c r="U983" s="44"/>
      <c r="V983" s="44"/>
      <c r="W983" s="44"/>
      <c r="X983" s="44"/>
    </row>
    <row r="984">
      <c r="M984" s="44"/>
      <c r="N984" s="18"/>
      <c r="O984" s="18"/>
      <c r="P984" s="16"/>
      <c r="R984" s="45"/>
      <c r="U984" s="44"/>
      <c r="V984" s="44"/>
      <c r="W984" s="44"/>
      <c r="X984" s="44"/>
    </row>
    <row r="985">
      <c r="M985" s="44"/>
      <c r="N985" s="18"/>
      <c r="O985" s="18"/>
      <c r="P985" s="16"/>
      <c r="R985" s="45"/>
      <c r="U985" s="44"/>
      <c r="V985" s="44"/>
      <c r="W985" s="44"/>
      <c r="X985" s="44"/>
    </row>
    <row r="986">
      <c r="M986" s="44"/>
      <c r="N986" s="18"/>
      <c r="O986" s="18"/>
      <c r="P986" s="16"/>
      <c r="R986" s="45"/>
      <c r="U986" s="44"/>
      <c r="V986" s="44"/>
      <c r="W986" s="44"/>
      <c r="X986" s="44"/>
    </row>
    <row r="987">
      <c r="M987" s="44"/>
      <c r="N987" s="18"/>
      <c r="O987" s="18"/>
      <c r="P987" s="16"/>
      <c r="R987" s="45"/>
      <c r="U987" s="44"/>
      <c r="V987" s="44"/>
      <c r="W987" s="44"/>
      <c r="X987" s="44"/>
    </row>
    <row r="988">
      <c r="M988" s="44"/>
      <c r="N988" s="18"/>
      <c r="O988" s="18"/>
      <c r="P988" s="16"/>
      <c r="R988" s="45"/>
      <c r="U988" s="44"/>
      <c r="V988" s="44"/>
      <c r="W988" s="44"/>
      <c r="X988" s="44"/>
    </row>
    <row r="989">
      <c r="M989" s="44"/>
      <c r="N989" s="18"/>
      <c r="O989" s="18"/>
      <c r="P989" s="16"/>
      <c r="R989" s="45"/>
      <c r="U989" s="44"/>
      <c r="V989" s="44"/>
      <c r="W989" s="44"/>
      <c r="X989" s="44"/>
    </row>
    <row r="990">
      <c r="M990" s="44"/>
      <c r="N990" s="18"/>
      <c r="O990" s="18"/>
      <c r="P990" s="16"/>
      <c r="R990" s="45"/>
      <c r="U990" s="44"/>
      <c r="V990" s="44"/>
      <c r="W990" s="44"/>
      <c r="X990" s="44"/>
    </row>
    <row r="991">
      <c r="M991" s="44"/>
      <c r="N991" s="18"/>
      <c r="O991" s="18"/>
      <c r="P991" s="16"/>
      <c r="R991" s="45"/>
      <c r="U991" s="44"/>
      <c r="V991" s="44"/>
      <c r="W991" s="44"/>
      <c r="X991" s="44"/>
    </row>
    <row r="992">
      <c r="M992" s="44"/>
      <c r="N992" s="18"/>
      <c r="O992" s="18"/>
      <c r="P992" s="16"/>
      <c r="R992" s="45"/>
      <c r="U992" s="44"/>
      <c r="V992" s="44"/>
      <c r="W992" s="44"/>
      <c r="X992" s="44"/>
    </row>
    <row r="993">
      <c r="M993" s="44"/>
      <c r="N993" s="18"/>
      <c r="O993" s="18"/>
      <c r="P993" s="16"/>
      <c r="R993" s="45"/>
      <c r="U993" s="44"/>
      <c r="V993" s="44"/>
      <c r="W993" s="44"/>
      <c r="X993" s="44"/>
    </row>
    <row r="994">
      <c r="M994" s="44"/>
      <c r="N994" s="18"/>
      <c r="O994" s="18"/>
      <c r="P994" s="16"/>
      <c r="R994" s="45"/>
      <c r="U994" s="44"/>
      <c r="V994" s="44"/>
      <c r="W994" s="44"/>
      <c r="X994" s="44"/>
    </row>
    <row r="995">
      <c r="M995" s="44"/>
      <c r="N995" s="18"/>
      <c r="O995" s="18"/>
      <c r="P995" s="16"/>
      <c r="R995" s="45"/>
      <c r="U995" s="44"/>
      <c r="V995" s="44"/>
      <c r="W995" s="44"/>
      <c r="X995" s="44"/>
    </row>
    <row r="996">
      <c r="M996" s="44"/>
      <c r="N996" s="18"/>
      <c r="O996" s="18"/>
      <c r="P996" s="16"/>
      <c r="R996" s="45"/>
      <c r="U996" s="44"/>
      <c r="V996" s="44"/>
      <c r="W996" s="44"/>
      <c r="X996" s="44"/>
    </row>
    <row r="997">
      <c r="M997" s="44"/>
      <c r="N997" s="18"/>
      <c r="O997" s="18"/>
      <c r="P997" s="16"/>
      <c r="R997" s="45"/>
      <c r="U997" s="44"/>
      <c r="V997" s="44"/>
      <c r="W997" s="44"/>
      <c r="X997" s="44"/>
    </row>
    <row r="998">
      <c r="M998" s="44"/>
      <c r="N998" s="18"/>
      <c r="O998" s="18"/>
      <c r="P998" s="16"/>
      <c r="R998" s="45"/>
      <c r="U998" s="44"/>
      <c r="V998" s="44"/>
      <c r="W998" s="44"/>
      <c r="X998" s="44"/>
    </row>
    <row r="999">
      <c r="M999" s="44"/>
      <c r="N999" s="18"/>
      <c r="O999" s="18"/>
      <c r="P999" s="16"/>
      <c r="R999" s="45"/>
      <c r="U999" s="44"/>
      <c r="V999" s="44"/>
      <c r="W999" s="44"/>
      <c r="X999" s="44"/>
    </row>
    <row r="1000">
      <c r="M1000" s="44"/>
      <c r="N1000" s="18"/>
      <c r="O1000" s="18"/>
      <c r="P1000" s="16"/>
      <c r="R1000" s="45"/>
      <c r="U1000" s="44"/>
      <c r="V1000" s="44"/>
      <c r="W1000" s="44"/>
      <c r="X1000" s="4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0"/>
  </cols>
  <sheetData>
    <row r="1">
      <c r="A1" s="1" t="s">
        <v>123</v>
      </c>
    </row>
    <row r="2">
      <c r="A2" t="str">
        <f>"        &lt;MarketItem&gt;
          &lt;TypeId&gt;MyObjectBuilder_AmmoMagazine&lt;/TypeId&gt;
          &lt;SubtypeName&gt;NATO_5p56x45mm&lt;/SubtypeName&gt;
          &lt;Quantity&gt;0&lt;/Quantity&gt;
          &lt;SellPrice&gt;"&amp;ROUNDDOWN(ComponentPrices!S4,2)&amp;"&lt;/SellPrice&gt;
          &lt;BuyPrice&gt;"&amp;ROUNDDOWN(ComponentPrices!R4,2)&amp;"&lt;/BuyPrice&gt;
          &lt;IsBlacklisted&gt;false&lt;/IsBlacklisted&gt;
        &lt;/MarketItem&gt;"</f>
        <v>        &lt;MarketItem&gt;
          &lt;TypeId&gt;MyObjectBuilder_AmmoMagazine&lt;/TypeId&gt;
          &lt;SubtypeName&gt;NATO_5p56x45mm&lt;/SubtypeName&gt;
          &lt;Quantity&gt;0&lt;/Quantity&gt;
          &lt;SellPrice&gt;7.53&lt;/SellPrice&gt;
          &lt;BuyPrice&gt;6.28&lt;/BuyPrice&gt;
          &lt;IsBlacklisted&gt;false&lt;/IsBlacklisted&gt;
        &lt;/MarketItem&gt;</v>
      </c>
    </row>
    <row r="3">
      <c r="A3" s="1" t="str">
        <f>"        &lt;MarketItem&gt;
          &lt;TypeId&gt;MyObjectBuilder_AmmoMagazine&lt;/TypeId&gt;
          &lt;SubtypeName&gt;NATO_25x184mm&lt;/SubtypeName&gt;
          &lt;Quantity&gt;0&lt;/Quantity&gt;
          &lt;SellPrice&gt;"&amp;ROUNDDOWN(ComponentPrices!S3,2)&amp;"&lt;/SellPrice&gt;
          &lt;BuyPrice&gt;"&amp;ROUNDDOWN(ComponentPrices!R3,2)&amp;"&lt;/BuyPrice&gt;
          &lt;IsBlacklisted&gt;false&lt;/IsBlacklisted&gt;
        &lt;/MarketItem&gt;"</f>
        <v>        &lt;MarketItem&gt;
          &lt;TypeId&gt;MyObjectBuilder_AmmoMagazine&lt;/TypeId&gt;
          &lt;SubtypeName&gt;NATO_25x184mm&lt;/SubtypeName&gt;
          &lt;Quantity&gt;0&lt;/Quantity&gt;
          &lt;SellPrice&gt;161.61&lt;/SellPrice&gt;
          &lt;BuyPrice&gt;134.68&lt;/BuyPrice&gt;
          &lt;IsBlacklisted&gt;false&lt;/IsBlacklisted&gt;
        &lt;/MarketItem&gt;</v>
      </c>
    </row>
    <row r="4">
      <c r="A4" s="1" t="str">
        <f>"        &lt;MarketItem&gt;
          &lt;TypeId&gt;MyObjectBuilder_AmmoMagazine&lt;/TypeId&gt;
          &lt;SubtypeName&gt;Missile200mm&lt;/SubtypeName&gt;
          &lt;Quantity&gt;0&lt;/Quantity&gt;
          &lt;SellPrice&gt;"&amp;ROUNDDOWN(ComponentPrices!S2,2)&amp;"&lt;/SellPrice&gt;
          &lt;BuyPrice&gt;"&amp;ROUNDDOWN(ComponentPrices!R2,2)&amp;"&lt;/BuyPrice&gt;
          &lt;IsBlacklisted&gt;false&lt;/IsBlacklisted&gt;
        &lt;/MarketItem&gt;"</f>
        <v>        &lt;MarketItem&gt;
          &lt;TypeId&gt;MyObjectBuilder_AmmoMagazine&lt;/TypeId&gt;
          &lt;SubtypeName&gt;Missile200mm&lt;/SubtypeName&gt;
          &lt;Quantity&gt;0&lt;/Quantity&gt;
          &lt;SellPrice&gt;94.09&lt;/SellPrice&gt;
          &lt;BuyPrice&gt;78.41&lt;/BuyPrice&gt;
          &lt;IsBlacklisted&gt;false&lt;/IsBlacklisted&gt;
        &lt;/MarketItem&gt;</v>
      </c>
    </row>
    <row r="5">
      <c r="A5" s="1" t="str">
        <f>"        &lt;MarketItem&gt;
          &lt;TypeId&gt;MyObjectBuilder_Component&lt;/TypeId&gt;
          &lt;SubtypeName&gt;Construction&lt;/SubtypeName&gt;
          &lt;Quantity&gt;100000&lt;/Quantity&gt;
          &lt;SellPrice&gt;"&amp;ROUNDDOWN(ComponentPrices!S9,2)&amp;"&lt;/SellPrice&gt;
          &lt;BuyPrice&gt;"&amp;ROUNDDOWN(ComponentPrices!R9,2)&amp;"&lt;/BuyPrice&gt;
          &lt;IsBlacklisted&gt;false&lt;/IsBlacklisted&gt;
        &lt;/MarketItem&gt;"</f>
        <v>        &lt;MarketItem&gt;
          &lt;TypeId&gt;MyObjectBuilder_Component&lt;/TypeId&gt;
          &lt;SubtypeName&gt;Construction&lt;/SubtypeName&gt;
          &lt;Quantity&gt;100000&lt;/Quantity&gt;
          &lt;SellPrice&gt;3.34&lt;/SellPrice&gt;
          &lt;BuyPrice&gt;2.79&lt;/BuyPrice&gt;
          &lt;IsBlacklisted&gt;false&lt;/IsBlacklisted&gt;
        &lt;/MarketItem&gt;</v>
      </c>
    </row>
    <row r="6">
      <c r="A6" s="1" t="str">
        <f>"        &lt;MarketItem&gt;
          &lt;TypeId&gt;MyObjectBuilder_Component&lt;/TypeId&gt;
          &lt;SubtypeName&gt;MetalGrid&lt;/SubtypeName&gt;
          &lt;Quantity&gt;100000&lt;/Quantity&gt;
          &lt;SellPrice&gt;"&amp;ROUNDDOWN(ComponentPrices!S28,2)&amp;"&lt;/SellPrice&gt;
          &lt;BuyPrice&gt;"&amp;ROUNDDOWN(ComponentPrices!R28,2)&amp;"&lt;/BuyPrice&gt;
          &lt;IsBlacklisted&gt;false&lt;/IsBlacklisted&gt;
        &lt;/MarketItem&gt;"</f>
        <v>        &lt;MarketItem&gt;
          &lt;TypeId&gt;MyObjectBuilder_Component&lt;/TypeId&gt;
          &lt;SubtypeName&gt;MetalGrid&lt;/SubtypeName&gt;
          &lt;Quantity&gt;100000&lt;/Quantity&gt;
          &lt;SellPrice&gt;8.52&lt;/SellPrice&gt;
          &lt;BuyPrice&gt;7.1&lt;/BuyPrice&gt;
          &lt;IsBlacklisted&gt;false&lt;/IsBlacklisted&gt;
        &lt;/MarketItem&gt;</v>
      </c>
    </row>
    <row r="7">
      <c r="A7" s="1" t="str">
        <f>"        &lt;MarketItem&gt;
          &lt;TypeId&gt;MyObjectBuilder_Component&lt;/TypeId&gt;
          &lt;SubtypeName&gt;InteriorPlate&lt;/SubtypeName&gt;
          &lt;Quantity&gt;100000&lt;/Quantity&gt;
          &lt;SellPrice&gt;"&amp;ROUNDDOWN(ComponentPrices!S25,2)&amp;"&lt;/SellPrice&gt;
          &lt;BuyPrice&gt;"&amp;ROUNDDOWN(ComponentPrices!R25,2)&amp;"&lt;/BuyPrice&gt;
          &lt;IsBlacklisted&gt;false&lt;/IsBlacklisted&gt;
        &lt;/MarketItem&gt;"</f>
        <v>        &lt;MarketItem&gt;
          &lt;TypeId&gt;MyObjectBuilder_Component&lt;/TypeId&gt;
          &lt;SubtypeName&gt;InteriorPlate&lt;/SubtypeName&gt;
          &lt;Quantity&gt;100000&lt;/Quantity&gt;
          &lt;SellPrice&gt;1.17&lt;/SellPrice&gt;
          &lt;BuyPrice&gt;0.98&lt;/BuyPrice&gt;
          &lt;IsBlacklisted&gt;false&lt;/IsBlacklisted&gt;
        &lt;/MarketItem&gt;</v>
      </c>
    </row>
    <row r="8">
      <c r="A8" s="1" t="str">
        <f>"        &lt;MarketItem&gt;
          &lt;TypeId&gt;MyObjectBuilder_Component&lt;/TypeId&gt;
          &lt;SubtypeName&gt;SteelPlate&lt;/SubtypeName&gt;
          &lt;Quantity&gt;100000&lt;/Quantity&gt;
          &lt;SellPrice&gt;"&amp;ROUNDDOWN(ComponentPrices!S41,2)&amp;"&lt;/SellPrice&gt;
          &lt;BuyPrice&gt;"&amp;ROUNDDOWN(ComponentPrices!R41,2)&amp;"&lt;/BuyPrice&gt;
          &lt;IsBlacklisted&gt;false&lt;/IsBlacklisted&gt;
        &lt;/MarketItem&gt;"</f>
        <v>        &lt;MarketItem&gt;
          &lt;TypeId&gt;MyObjectBuilder_Component&lt;/TypeId&gt;
          &lt;SubtypeName&gt;SteelPlate&lt;/SubtypeName&gt;
          &lt;Quantity&gt;100000&lt;/Quantity&gt;
          &lt;SellPrice&gt;7.03&lt;/SellPrice&gt;
          &lt;BuyPrice&gt;5.86&lt;/BuyPrice&gt;
          &lt;IsBlacklisted&gt;false&lt;/IsBlacklisted&gt;
        &lt;/MarketItem&gt;</v>
      </c>
    </row>
    <row r="9">
      <c r="A9" s="1" t="str">
        <f>"        &lt;MarketItem&gt;
          &lt;TypeId&gt;MyObjectBuilder_Component&lt;/TypeId&gt;
          &lt;SubtypeName&gt;Girder&lt;/SubtypeName&gt;
          &lt;Quantity&gt;100000&lt;/Quantity&gt;
          &lt;SellPrice&gt;"&amp;ROUNDDOWN(ComponentPrices!S20,2)&amp;"&lt;/SellPrice&gt;
          &lt;BuyPrice&gt;"&amp;ROUNDDOWN(ComponentPrices!R20,2)&amp;"&lt;/BuyPrice&gt;
          &lt;IsBlacklisted&gt;false&lt;/IsBlacklisted&gt;
        &lt;/MarketItem&gt;"</f>
        <v>        &lt;MarketItem&gt;
          &lt;TypeId&gt;MyObjectBuilder_Component&lt;/TypeId&gt;
          &lt;SubtypeName&gt;Girder&lt;/SubtypeName&gt;
          &lt;Quantity&gt;100000&lt;/Quantity&gt;
          &lt;SellPrice&gt;2.34&lt;/SellPrice&gt;
          &lt;BuyPrice&gt;1.95&lt;/BuyPrice&gt;
          &lt;IsBlacklisted&gt;false&lt;/IsBlacklisted&gt;
        &lt;/MarketItem&gt;</v>
      </c>
    </row>
    <row r="10">
      <c r="A10" s="1" t="str">
        <f>"        &lt;MarketItem&gt;
          &lt;TypeId&gt;MyObjectBuilder_Component&lt;/TypeId&gt;
          &lt;SubtypeName&gt;SmallTube&lt;/SubtypeName&gt;
          &lt;Quantity&gt;100000&lt;/Quantity&gt;
          &lt;SellPrice&gt;"&amp;ROUNDDOWN(ComponentPrices!S39,2)&amp;"&lt;/SellPrice&gt;
          &lt;BuyPrice&gt;"&amp;ROUNDDOWN(ComponentPrices!R39,2)&amp;"&lt;/BuyPrice&gt;
          &lt;IsBlacklisted&gt;false&lt;/IsBlacklisted&gt;
        &lt;/MarketItem&gt;"</f>
        <v>        &lt;MarketItem&gt;
          &lt;TypeId&gt;MyObjectBuilder_Component&lt;/TypeId&gt;
          &lt;SubtypeName&gt;SmallTube&lt;/SubtypeName&gt;
          &lt;Quantity&gt;100000&lt;/Quantity&gt;
          &lt;SellPrice&gt;1.67&lt;/SellPrice&gt;
          &lt;BuyPrice&gt;1.39&lt;/BuyPrice&gt;
          &lt;IsBlacklisted&gt;false&lt;/IsBlacklisted&gt;
        &lt;/MarketItem&gt;</v>
      </c>
    </row>
    <row r="11">
      <c r="A11" s="1" t="str">
        <f>"        &lt;MarketItem&gt;
          &lt;TypeId&gt;MyObjectBuilder_Component&lt;/TypeId&gt;
          &lt;SubtypeName&gt;LargeTube&lt;/SubtypeName&gt;
          &lt;Quantity&gt;100000&lt;/Quantity&gt;
          &lt;SellPrice&gt;"&amp;ROUNDDOWN(ComponentPrices!S26,2)&amp;"&lt;/SellPrice&gt;
          &lt;BuyPrice&gt;"&amp;ROUNDDOWN(ComponentPrices!R26,2)&amp;"&lt;/BuyPrice&gt;
          &lt;IsBlacklisted&gt;false&lt;/IsBlacklisted&gt;
        &lt;/MarketItem&gt;"</f>
        <v>        &lt;MarketItem&gt;
          &lt;TypeId&gt;MyObjectBuilder_Component&lt;/TypeId&gt;
          &lt;SubtypeName&gt;LargeTube&lt;/SubtypeName&gt;
          &lt;Quantity&gt;100000&lt;/Quantity&gt;
          &lt;SellPrice&gt;10.19&lt;/SellPrice&gt;
          &lt;BuyPrice&gt;8.49&lt;/BuyPrice&gt;
          &lt;IsBlacklisted&gt;false&lt;/IsBlacklisted&gt;
        &lt;/MarketItem&gt;</v>
      </c>
    </row>
    <row r="12">
      <c r="A12" s="1" t="str">
        <f>"        &lt;MarketItem&gt;
          &lt;TypeId&gt;MyObjectBuilder_Component&lt;/TypeId&gt;
          &lt;SubtypeName&gt;Motor&lt;/SubtypeName&gt;
          &lt;Quantity&gt;100000&lt;/Quantity&gt;
          &lt;SellPrice&gt;"&amp;ROUNDDOWN(ComponentPrices!S29,2)&amp;"&lt;/SellPrice&gt;
          &lt;BuyPrice&gt;"&amp;ROUNDDOWN(ComponentPrices!R29,2)&amp;"&lt;/BuyPrice&gt;
          &lt;IsBlacklisted&gt;false&lt;/IsBlacklisted&gt;
        &lt;/MarketItem&gt;"</f>
        <v>        &lt;MarketItem&gt;
          &lt;TypeId&gt;MyObjectBuilder_Component&lt;/TypeId&gt;
          &lt;SubtypeName&gt;Motor&lt;/SubtypeName&gt;
          &lt;Quantity&gt;100000&lt;/Quantity&gt;
          &lt;SellPrice&gt;8.84&lt;/SellPrice&gt;
          &lt;BuyPrice&gt;7.36&lt;/BuyPrice&gt;
          &lt;IsBlacklisted&gt;false&lt;/IsBlacklisted&gt;
        &lt;/MarketItem&gt;</v>
      </c>
    </row>
    <row r="13">
      <c r="A13" s="1" t="str">
        <f>"        &lt;MarketItem&gt;
          &lt;TypeId&gt;MyObjectBuilder_Component&lt;/TypeId&gt;
          &lt;SubtypeName&gt;Display&lt;/SubtypeName&gt;
          &lt;Quantity&gt;100000&lt;/Quantity&gt;
          &lt;SellPrice&gt;"&amp;ROUNDDOWN(ComponentPrices!S11,2)&amp;"&lt;/SellPrice&gt;
          &lt;BuyPrice&gt;"&amp;ROUNDDOWN(ComponentPrices!R11,2)&amp;"&lt;/BuyPrice&gt;
          &lt;IsBlacklisted&gt;false&lt;/IsBlacklisted&gt;
        &lt;/MarketItem&gt;"</f>
        <v>        &lt;MarketItem&gt;
          &lt;TypeId&gt;MyObjectBuilder_Component&lt;/TypeId&gt;
          &lt;SubtypeName&gt;Display&lt;/SubtypeName&gt;
          &lt;Quantity&gt;100000&lt;/Quantity&gt;
          &lt;SellPrice&gt;1.35&lt;/SellPrice&gt;
          &lt;BuyPrice&gt;1.13&lt;/BuyPrice&gt;
          &lt;IsBlacklisted&gt;false&lt;/IsBlacklisted&gt;
        &lt;/MarketItem&gt;</v>
      </c>
    </row>
    <row r="14">
      <c r="A14" s="1" t="str">
        <f>"        &lt;MarketItem&gt;
          &lt;TypeId&gt;MyObjectBuilder_Component&lt;/TypeId&gt;
          &lt;SubtypeName&gt;BulletproofGlass&lt;/SubtypeName&gt;
          &lt;Quantity&gt;100000&lt;/Quantity&gt;
          &lt;SellPrice&gt;"&amp;ROUNDDOWN(ComponentPrices!S6,2)&amp;"&lt;/SellPrice&gt;
          &lt;BuyPrice&gt;"&amp;ROUNDDOWN(ComponentPrices!R6,2)&amp;"&lt;/BuyPrice&gt;
          &lt;IsBlacklisted&gt;false&lt;/IsBlacklisted&gt;
        &lt;/MarketItem&gt;"</f>
        <v>        &lt;MarketItem&gt;
          &lt;TypeId&gt;MyObjectBuilder_Component&lt;/TypeId&gt;
          &lt;SubtypeName&gt;BulletproofGlass&lt;/SubtypeName&gt;
          &lt;Quantity&gt;100000&lt;/Quantity&gt;
          &lt;SellPrice&gt;3.07&lt;/SellPrice&gt;
          &lt;BuyPrice&gt;2.55&lt;/BuyPrice&gt;
          &lt;IsBlacklisted&gt;false&lt;/IsBlacklisted&gt;
        &lt;/MarketItem&gt;</v>
      </c>
    </row>
    <row r="15">
      <c r="A15" s="1" t="str">
        <f>"        &lt;MarketItem&gt;
          &lt;TypeId&gt;MyObjectBuilder_Component&lt;/TypeId&gt;
          &lt;SubtypeName&gt;Computer&lt;/SubtypeName&gt;
          &lt;Quantity&gt;100000&lt;/Quantity&gt;
          &lt;SellPrice&gt;"&amp;ROUNDDOWN(ComponentPrices!S8,2)&amp;"&lt;/SellPrice&gt;
          &lt;BuyPrice&gt;"&amp;ROUNDDOWN(ComponentPrices!R8,2)&amp;"&lt;/BuyPrice&gt;
          &lt;IsBlacklisted&gt;false&lt;/IsBlacklisted&gt;
        &lt;/MarketItem&gt;"</f>
        <v>        &lt;MarketItem&gt;
          &lt;TypeId&gt;MyObjectBuilder_Component&lt;/TypeId&gt;
          &lt;SubtypeName&gt;Computer&lt;/SubtypeName&gt;
          &lt;Quantity&gt;100000&lt;/Quantity&gt;
          &lt;SellPrice&gt;0.21&lt;/SellPrice&gt;
          &lt;BuyPrice&gt;0.17&lt;/BuyPrice&gt;
          &lt;IsBlacklisted&gt;false&lt;/IsBlacklisted&gt;
        &lt;/MarketItem&gt;</v>
      </c>
    </row>
    <row r="16">
      <c r="A16" s="1" t="str">
        <f>"        &lt;MarketItem&gt;
          &lt;TypeId&gt;MyObjectBuilder_Component&lt;/TypeId&gt;
          &lt;SubtypeName&gt;Reactor&lt;/SubtypeName&gt;
          &lt;Quantity&gt;0&lt;/Quantity&gt;
          &lt;SellPrice&gt;"&amp;ROUNDDOWN(ComponentPrices!S38,2)&amp;"&lt;/SellPrice&gt;
          &lt;BuyPrice&gt;"&amp;ROUNDDOWN(ComponentPrices!R38,2)&amp;"&lt;/BuyPrice&gt;
          &lt;IsBlacklisted&gt;false&lt;/IsBlacklisted&gt;
        &lt;/MarketItem&gt;"</f>
        <v>        &lt;MarketItem&gt;
          &lt;TypeId&gt;MyObjectBuilder_Component&lt;/TypeId&gt;
          &lt;SubtypeName&gt;Reactor&lt;/SubtypeName&gt;
          &lt;Quantity&gt;0&lt;/Quantity&gt;
          &lt;SellPrice&gt;26.04&lt;/SellPrice&gt;
          &lt;BuyPrice&gt;21.7&lt;/BuyPrice&gt;
          &lt;IsBlacklisted&gt;false&lt;/IsBlacklisted&gt;
        &lt;/MarketItem&gt;</v>
      </c>
    </row>
    <row r="17">
      <c r="A17" s="1" t="str">
        <f>"        &lt;MarketItem&gt;
          &lt;TypeId&gt;MyObjectBuilder_Component&lt;/TypeId&gt;
          &lt;SubtypeName&gt;Thrust&lt;/SubtypeName&gt;
          &lt;Quantity&gt;0&lt;/Quantity&gt;
          &lt;SellPrice&gt;"&amp;ROUNDDOWN(ComponentPrices!S43,2)&amp;"&lt;/SellPrice&gt;
          &lt;BuyPrice&gt;"&amp;ROUNDDOWN(ComponentPrices!R43,2)&amp;"&lt;/BuyPrice&gt;
          &lt;IsBlacklisted&gt;false&lt;/IsBlacklisted&gt;
        &lt;/MarketItem&gt;"</f>
        <v>        &lt;MarketItem&gt;
          &lt;TypeId&gt;MyObjectBuilder_Component&lt;/TypeId&gt;
          &lt;SubtypeName&gt;Thrust&lt;/SubtypeName&gt;
          &lt;Quantity&gt;0&lt;/Quantity&gt;
          &lt;SellPrice&gt;96.19&lt;/SellPrice&gt;
          &lt;BuyPrice&gt;80.16&lt;/BuyPrice&gt;
          &lt;IsBlacklisted&gt;false&lt;/IsBlacklisted&gt;
        &lt;/MarketItem&gt;</v>
      </c>
    </row>
    <row r="18">
      <c r="A18" s="1" t="str">
        <f>"        &lt;MarketItem&gt;
          &lt;TypeId&gt;MyObjectBuilder_Component&lt;/TypeId&gt;
          &lt;SubtypeName&gt;GravityGenerator&lt;/SubtypeName&gt;
          &lt;Quantity&gt;0&lt;/Quantity&gt;
          &lt;SellPrice&gt;"&amp;ROUNDDOWN(ComponentPrices!S21,2)&amp;"&lt;/SellPrice&gt;
          &lt;BuyPrice&gt;"&amp;ROUNDDOWN(ComponentPrices!R21,2)&amp;"&lt;/BuyPrice&gt;
          &lt;IsBlacklisted&gt;false&lt;/IsBlacklisted&gt;
        &lt;/MarketItem&gt;"</f>
        <v>        &lt;MarketItem&gt;
          &lt;TypeId&gt;MyObjectBuilder_Component&lt;/TypeId&gt;
          &lt;SubtypeName&gt;GravityGenerator&lt;/SubtypeName&gt;
          &lt;Quantity&gt;0&lt;/Quantity&gt;
          &lt;SellPrice&gt;923.68&lt;/SellPrice&gt;
          &lt;BuyPrice&gt;769.73&lt;/BuyPrice&gt;
          &lt;IsBlacklisted&gt;false&lt;/IsBlacklisted&gt;
        &lt;/MarketItem&gt;</v>
      </c>
    </row>
    <row r="19">
      <c r="A19" s="1" t="str">
        <f>"        &lt;MarketItem&gt;
          &lt;TypeId&gt;MyObjectBuilder_Component&lt;/TypeId&gt;
          &lt;SubtypeName&gt;Medical&lt;/SubtypeName&gt;
          &lt;Quantity&gt;100000&lt;/Quantity&gt;
          &lt;SellPrice&gt;"&amp;ROUNDDOWN(ComponentPrices!S27,2)&amp;"&lt;/SellPrice&gt;
          &lt;BuyPrice&gt;"&amp;ROUNDDOWN(ComponentPrices!R27,2)&amp;"&lt;/BuyPrice&gt;
          &lt;IsBlacklisted&gt;false&lt;/IsBlacklisted&gt;
        &lt;/MarketItem&gt;"</f>
        <v>        &lt;MarketItem&gt;
          &lt;TypeId&gt;MyObjectBuilder_Component&lt;/TypeId&gt;
          &lt;SubtypeName&gt;Medical&lt;/SubtypeName&gt;
          &lt;Quantity&gt;100000&lt;/Quantity&gt;
          &lt;SellPrice&gt;145.17&lt;/SellPrice&gt;
          &lt;BuyPrice&gt;120.97&lt;/BuyPrice&gt;
          &lt;IsBlacklisted&gt;false&lt;/IsBlacklisted&gt;
        &lt;/MarketItem&gt;</v>
      </c>
    </row>
    <row r="20">
      <c r="A20" s="1" t="str">
        <f>"        &lt;MarketItem&gt;
          &lt;TypeId&gt;MyObjectBuilder_Component&lt;/TypeId&gt;
          &lt;SubtypeName&gt;RadioCommunication&lt;/SubtypeName&gt;
          &lt;Quantity&gt;100000&lt;/Quantity&gt;
          &lt;SellPrice&gt;"&amp;ROUNDDOWN(ComponentPrices!S36,2)&amp;"&lt;/SellPrice&gt;
          &lt;BuyPrice&gt;"&amp;ROUNDDOWN(ComponentPrices!R36,2)&amp;"&lt;/BuyPrice&gt;
          &lt;IsBlacklisted&gt;false&lt;/IsBlacklisted&gt;
        &lt;/MarketItem&gt;"</f>
        <v>        &lt;MarketItem&gt;
          &lt;TypeId&gt;MyObjectBuilder_Component&lt;/TypeId&gt;
          &lt;SubtypeName&gt;RadioCommunication&lt;/SubtypeName&gt;
          &lt;Quantity&gt;100000&lt;/Quantity&gt;
          &lt;SellPrice&gt;2.96&lt;/SellPrice&gt;
          &lt;BuyPrice&gt;2.47&lt;/BuyPrice&gt;
          &lt;IsBlacklisted&gt;false&lt;/IsBlacklisted&gt;
        &lt;/MarketItem&gt;</v>
      </c>
    </row>
    <row r="21">
      <c r="A21" s="1" t="str">
        <f>"        &lt;MarketItem&gt;
          &lt;TypeId&gt;MyObjectBuilder_Component&lt;/TypeId&gt;
          &lt;SubtypeName&gt;Detector&lt;/SubtypeName&gt;
          &lt;Quantity&gt;100000&lt;/Quantity&gt;
          &lt;SellPrice&gt;"&amp;ROUNDDOWN(ComponentPrices!S10,2)&amp;"&lt;/SellPrice&gt;
          &lt;BuyPrice&gt;"&amp;ROUNDDOWN(ComponentPrices!R10,2)&amp;"&lt;/BuyPrice&gt;
          &lt;IsBlacklisted&gt;false&lt;/IsBlacklisted&gt;
        &lt;/MarketItem&gt;"</f>
        <v>        &lt;MarketItem&gt;
          &lt;TypeId&gt;MyObjectBuilder_Component&lt;/TypeId&gt;
          &lt;SubtypeName&gt;Detector&lt;/SubtypeName&gt;
          &lt;Quantity&gt;100000&lt;/Quantity&gt;
          &lt;SellPrice&gt;8.03&lt;/SellPrice&gt;
          &lt;BuyPrice&gt;6.69&lt;/BuyPrice&gt;
          &lt;IsBlacklisted&gt;false&lt;/IsBlacklisted&gt;
        &lt;/MarketItem&gt;</v>
      </c>
    </row>
    <row r="22">
      <c r="A22" s="1" t="str">
        <f>"        &lt;MarketItem&gt;
          &lt;TypeId&gt;MyObjectBuilder_Component&lt;/TypeId&gt;
          &lt;SubtypeName&gt;Explosives&lt;/SubtypeName&gt;
          &lt;Quantity&gt;0&lt;/Quantity&gt;
          &lt;SellPrice&gt;"&amp;ROUNDDOWN(ComponentPrices!S19,2)&amp;"&lt;/SellPrice&gt;
          &lt;BuyPrice&gt;"&amp;ROUNDDOWN(ComponentPrices!R19,2)&amp;"&lt;/BuyPrice&gt;
          &lt;IsBlacklisted&gt;false&lt;/IsBlacklisted&gt;
        &lt;/MarketItem&gt;"</f>
        <v>        &lt;MarketItem&gt;
          &lt;TypeId&gt;MyObjectBuilder_Component&lt;/TypeId&gt;
          &lt;SubtypeName&gt;Explosives&lt;/SubtypeName&gt;
          &lt;Quantity&gt;0&lt;/Quantity&gt;
          &lt;SellPrice&gt;95.35&lt;/SellPrice&gt;
          &lt;BuyPrice&gt;79.46&lt;/BuyPrice&gt;
          &lt;IsBlacklisted&gt;false&lt;/IsBlacklisted&gt;
        &lt;/MarketItem&gt;</v>
      </c>
    </row>
    <row r="23">
      <c r="A23" s="1" t="str">
        <f>"        &lt;MarketItem&gt;
          &lt;TypeId&gt;MyObjectBuilder_Component&lt;/TypeId&gt;
          &lt;SubtypeName&gt;SolarCell&lt;/SubtypeName&gt;
          &lt;Quantity&gt;100000&lt;/Quantity&gt;
          &lt;SellPrice&gt;"&amp;ROUNDDOWN(ComponentPrices!S40,2)&amp;"&lt;/SellPrice&gt;
          &lt;BuyPrice&gt;"&amp;ROUNDDOWN(ComponentPrices!R40,2)&amp;"&lt;/BuyPrice&gt;
          &lt;IsBlacklisted&gt;false&lt;/IsBlacklisted&gt;
        &lt;/MarketItem&gt;"</f>
        <v>        &lt;MarketItem&gt;
          &lt;TypeId&gt;MyObjectBuilder_Component&lt;/TypeId&gt;
          &lt;SubtypeName&gt;SolarCell&lt;/SubtypeName&gt;
          &lt;Quantity&gt;100000&lt;/Quantity&gt;
          &lt;SellPrice&gt;5.98&lt;/SellPrice&gt;
          &lt;BuyPrice&gt;4.98&lt;/BuyPrice&gt;
          &lt;IsBlacklisted&gt;false&lt;/IsBlacklisted&gt;
        &lt;/MarketItem&gt;</v>
      </c>
    </row>
    <row r="24">
      <c r="A24" s="1" t="str">
        <f>"        &lt;MarketItem&gt;
          &lt;TypeId&gt;MyObjectBuilder_Component&lt;/TypeId&gt;
          &lt;SubtypeName&gt;PowerCell&lt;/SubtypeName&gt;
          &lt;Quantity&gt;100000&lt;/Quantity&gt;
          &lt;SellPrice&gt;"&amp;ROUNDDOWN(ComponentPrices!S31,2)&amp;"&lt;/SellPrice&gt;
          &lt;BuyPrice&gt;"&amp;ROUNDDOWN(ComponentPrices!R31,2)&amp;"&lt;/BuyPrice&gt;
          &lt;IsBlacklisted&gt;false&lt;/IsBlacklisted&gt;
        &lt;/MarketItem&gt;"</f>
        <v>        &lt;MarketItem&gt;
          &lt;TypeId&gt;MyObjectBuilder_Component&lt;/TypeId&gt;
          &lt;SubtypeName&gt;PowerCell&lt;/SubtypeName&gt;
          &lt;Quantity&gt;100000&lt;/Quantity&gt;
          &lt;SellPrice&gt;4.49&lt;/SellPrice&gt;
          &lt;BuyPrice&gt;3.74&lt;/BuyPrice&gt;
          &lt;IsBlacklisted&gt;false&lt;/IsBlacklisted&gt;
        &lt;/MarketItem&gt;</v>
      </c>
    </row>
    <row r="25">
      <c r="A25" s="1" t="str">
        <f>"        &lt;MarketItem&gt;
          &lt;TypeId&gt;MyObjectBuilder_Ore&lt;/TypeId&gt;
          &lt;SubtypeName&gt;Stone&lt;/SubtypeName&gt;
          &lt;Quantity&gt;0&lt;/Quantity&gt;
          &lt;SellPrice&gt;"&amp;ROUNDDOWN(OrePrices!G4,4)&amp;"&lt;/SellPrice&gt;
          &lt;BuyPrice&gt;"&amp;ROUNDDOWN(OrePrices!F4,4)&amp;"&lt;/BuyPrice&gt;
          &lt;IsBlacklisted&gt;false&lt;/IsBlacklisted&gt;
        &lt;/MarketItem&gt;"</f>
        <v>        &lt;MarketItem&gt;
          &lt;TypeId&gt;MyObjectBuilder_Ore&lt;/TypeId&gt;
          &lt;SubtypeName&gt;Stone&lt;/SubtypeName&gt;
          &lt;Quantity&gt;0&lt;/Quantity&gt;
          &lt;SellPrice&gt;0.024&lt;/SellPrice&gt;
          &lt;BuyPrice&gt;0.02&lt;/BuyPrice&gt;
          &lt;IsBlacklisted&gt;false&lt;/IsBlacklisted&gt;
        &lt;/MarketItem&gt;</v>
      </c>
    </row>
    <row r="26">
      <c r="A26" s="1" t="str">
        <f>"        &lt;MarketItem&gt;
          &lt;TypeId&gt;MyObjectBuilder_Ore&lt;/TypeId&gt;
          &lt;SubtypeName&gt;Iron&lt;/SubtypeName&gt;
          &lt;Quantity&gt;100000&lt;/Quantity&gt;
          &lt;SellPrice&gt;"&amp;ROUNDDOWN(OrePrices!G5,4)&amp;"&lt;/SellPrice&gt;
          &lt;BuyPrice&gt;"&amp;ROUNDDOWN(OrePrices!F5,4)&amp;"&lt;/BuyPrice&gt;
          &lt;IsBlacklisted&gt;false&lt;/IsBlacklisted&gt;
        &lt;/MarketItem&gt;"</f>
        <v>        &lt;MarketItem&gt;
          &lt;TypeId&gt;MyObjectBuilder_Ore&lt;/TypeId&gt;
          &lt;SubtypeName&gt;Iron&lt;/SubtypeName&gt;
          &lt;Quantity&gt;100000&lt;/Quantity&gt;
          &lt;SellPrice&gt;0.465&lt;/SellPrice&gt;
          &lt;BuyPrice&gt;0.3875&lt;/BuyPrice&gt;
          &lt;IsBlacklisted&gt;false&lt;/IsBlacklisted&gt;
        &lt;/MarketItem&gt;</v>
      </c>
    </row>
    <row r="27">
      <c r="A27" s="1" t="str">
        <f>"        &lt;MarketItem&gt;
          &lt;TypeId&gt;MyObjectBuilder_Ore&lt;/TypeId&gt;
          &lt;SubtypeName&gt;Nickel&lt;/SubtypeName&gt;
          &lt;Quantity&gt;100000&lt;/Quantity&gt;
          &lt;SellPrice&gt;"&amp;ROUNDDOWN(OrePrices!G7,4)&amp;"&lt;/SellPrice&gt;
          &lt;BuyPrice&gt;"&amp;ROUNDDOWN(OrePrices!F7,4)&amp;"&lt;/BuyPrice&gt;
          &lt;IsBlacklisted&gt;false&lt;/IsBlacklisted&gt;
        &lt;/MarketItem&gt;"</f>
        <v>        &lt;MarketItem&gt;
          &lt;TypeId&gt;MyObjectBuilder_Ore&lt;/TypeId&gt;
          &lt;SubtypeName&gt;Nickel&lt;/SubtypeName&gt;
          &lt;Quantity&gt;100000&lt;/Quantity&gt;
          &lt;SellPrice&gt;0.36&lt;/SellPrice&gt;
          &lt;BuyPrice&gt;0.3&lt;/BuyPrice&gt;
          &lt;IsBlacklisted&gt;false&lt;/IsBlacklisted&gt;
        &lt;/MarketItem&gt;</v>
      </c>
    </row>
    <row r="28">
      <c r="A28" s="1" t="str">
        <f>"        &lt;MarketItem&gt;
          &lt;TypeId&gt;MyObjectBuilder_Ore&lt;/TypeId&gt;
          &lt;SubtypeName&gt;Cobalt&lt;/SubtypeName&gt;
          &lt;Quantity&gt;100000&lt;/Quantity&gt;
          &lt;SellPrice&gt;"&amp;ROUNDDOWN(OrePrices!G2,4)&amp;"&lt;/SellPrice&gt;
          &lt;BuyPrice&gt;"&amp;ROUNDDOWN(OrePrices!F2,4)&amp;"&lt;/BuyPrice&gt;
          &lt;IsBlacklisted&gt;false&lt;/IsBlacklisted&gt;
        &lt;/MarketItem&gt;"</f>
        <v>        &lt;MarketItem&gt;
          &lt;TypeId&gt;MyObjectBuilder_Ore&lt;/TypeId&gt;
          &lt;SubtypeName&gt;Cobalt&lt;/SubtypeName&gt;
          &lt;Quantity&gt;100000&lt;/Quantity&gt;
          &lt;SellPrice&gt;0.51&lt;/SellPrice&gt;
          &lt;BuyPrice&gt;0.425&lt;/BuyPrice&gt;
          &lt;IsBlacklisted&gt;false&lt;/IsBlacklisted&gt;
        &lt;/MarketItem&gt;</v>
      </c>
    </row>
    <row r="29">
      <c r="A29" s="1" t="str">
        <f>"        &lt;MarketItem&gt;
          &lt;TypeId&gt;MyObjectBuilder_Ore&lt;/TypeId&gt;
          &lt;SubtypeName&gt;Magnesium&lt;/SubtypeName&gt;
          &lt;Quantity&gt;0&lt;/Quantity&gt;
          &lt;SellPrice&gt;"&amp;ROUNDDOWN(OrePrices!G6,4)&amp;"&lt;/SellPrice&gt;
          &lt;BuyPrice&gt;"&amp;ROUNDDOWN(OrePrices!F6,4)&amp;"&lt;/BuyPrice&gt;
          &lt;IsBlacklisted&gt;false&lt;/IsBlacklisted&gt;
        &lt;/MarketItem&gt;"</f>
        <v>        &lt;MarketItem&gt;
          &lt;TypeId&gt;MyObjectBuilder_Ore&lt;/TypeId&gt;
          &lt;SubtypeName&gt;Magnesium&lt;/SubtypeName&gt;
          &lt;Quantity&gt;0&lt;/Quantity&gt;
          &lt;SellPrice&gt;0.66&lt;/SellPrice&gt;
          &lt;BuyPrice&gt;0.55&lt;/BuyPrice&gt;
          &lt;IsBlacklisted&gt;false&lt;/IsBlacklisted&gt;
        &lt;/MarketItem&gt;</v>
      </c>
    </row>
    <row r="30">
      <c r="A30" s="1" t="str">
        <f>"        &lt;MarketItem&gt;
          &lt;TypeId&gt;MyObjectBuilder_Ore&lt;/TypeId&gt;
          &lt;SubtypeName&gt;Silicon&lt;/SubtypeName&gt;
          &lt;Quantity&gt;100000&lt;/Quantity&gt;
          &lt;SellPrice&gt;"&amp;ROUNDDOWN(OrePrices!G9,4)&amp;"&lt;/SellPrice&gt;
          &lt;BuyPrice&gt;"&amp;ROUNDDOWN(OrePrices!F9,4)&amp;"&lt;/BuyPrice&gt;
          &lt;IsBlacklisted&gt;false&lt;/IsBlacklisted&gt;
        &lt;/MarketItem&gt;"</f>
        <v>        &lt;MarketItem&gt;
          &lt;TypeId&gt;MyObjectBuilder_Ore&lt;/TypeId&gt;
          &lt;SubtypeName&gt;Silicon&lt;/SubtypeName&gt;
          &lt;Quantity&gt;100000&lt;/Quantity&gt;
          &lt;SellPrice&gt;0.285&lt;/SellPrice&gt;
          &lt;BuyPrice&gt;0.2375&lt;/BuyPrice&gt;
          &lt;IsBlacklisted&gt;false&lt;/IsBlacklisted&gt;
        &lt;/MarketItem&gt;</v>
      </c>
    </row>
    <row r="31">
      <c r="A31" s="1" t="str">
        <f>"        &lt;MarketItem&gt;
          &lt;TypeId&gt;MyObjectBuilder_Ore&lt;/TypeId&gt;
          &lt;SubtypeName&gt;Silver&lt;/SubtypeName&gt;
          &lt;Quantity&gt;0&lt;/Quantity&gt;
          &lt;SellPrice&gt;"&amp;ROUNDDOWN(OrePrices!G10,4)&amp;"&lt;/SellPrice&gt;
          &lt;BuyPrice&gt;"&amp;ROUNDDOWN(OrePrices!F10,4)&amp;"&lt;/BuyPrice&gt;
          &lt;IsBlacklisted&gt;false&lt;/IsBlacklisted&gt;
        &lt;/MarketItem&gt;"</f>
        <v>        &lt;MarketItem&gt;
          &lt;TypeId&gt;MyObjectBuilder_Ore&lt;/TypeId&gt;
          &lt;SubtypeName&gt;Silver&lt;/SubtypeName&gt;
          &lt;Quantity&gt;0&lt;/Quantity&gt;
          &lt;SellPrice&gt;0.75&lt;/SellPrice&gt;
          &lt;BuyPrice&gt;0.625&lt;/BuyPrice&gt;
          &lt;IsBlacklisted&gt;false&lt;/IsBlacklisted&gt;
        &lt;/MarketItem&gt;</v>
      </c>
    </row>
    <row r="32">
      <c r="A32" s="1" t="str">
        <f>"        &lt;MarketItem&gt;
          &lt;TypeId&gt;MyObjectBuilder_Ore&lt;/TypeId&gt;
          &lt;SubtypeName&gt;Gold&lt;/SubtypeName&gt;
          &lt;Quantity&gt;0&lt;/Quantity&gt;
          &lt;SellPrice&gt;"&amp;ROUNDDOWN(OrePrices!G3,4)&amp;"&lt;/SellPrice&gt;
          &lt;BuyPrice&gt;"&amp;ROUNDDOWN(OrePrices!F3,4)&amp;"&lt;/BuyPrice&gt;
          &lt;IsBlacklisted&gt;false&lt;/IsBlacklisted&gt;
        &lt;/MarketItem&gt;"</f>
        <v>        &lt;MarketItem&gt;
          &lt;TypeId&gt;MyObjectBuilder_Ore&lt;/TypeId&gt;
          &lt;SubtypeName&gt;Gold&lt;/SubtypeName&gt;
          &lt;Quantity&gt;0&lt;/Quantity&gt;
          &lt;SellPrice&gt;0.81&lt;/SellPrice&gt;
          &lt;BuyPrice&gt;0.675&lt;/BuyPrice&gt;
          &lt;IsBlacklisted&gt;false&lt;/IsBlacklisted&gt;
        &lt;/MarketItem&gt;</v>
      </c>
    </row>
    <row r="33">
      <c r="A33" s="1" t="str">
        <f>"        &lt;MarketItem&gt;
          &lt;TypeId&gt;MyObjectBuilder_Ore&lt;/TypeId&gt;
          &lt;SubtypeName&gt;Platinum&lt;/SubtypeName&gt;
          &lt;Quantity&gt;0&lt;/Quantity&gt;
          &lt;SellPrice&gt;"&amp;ROUNDDOWN(OrePrices!G8,4)&amp;"&lt;/SellPrice&gt;
          &lt;BuyPrice&gt;"&amp;ROUNDDOWN(OrePrices!F8,4)&amp;"&lt;/BuyPrice&gt;
          &lt;IsBlacklisted&gt;false&lt;/IsBlacklisted&gt;
        &lt;/MarketItem&gt;"</f>
        <v>        &lt;MarketItem&gt;
          &lt;TypeId&gt;MyObjectBuilder_Ore&lt;/TypeId&gt;
          &lt;SubtypeName&gt;Platinum&lt;/SubtypeName&gt;
          &lt;Quantity&gt;0&lt;/Quantity&gt;
          &lt;SellPrice&gt;0.9&lt;/SellPrice&gt;
          &lt;BuyPrice&gt;0.75&lt;/BuyPrice&gt;
          &lt;IsBlacklisted&gt;false&lt;/IsBlacklisted&gt;
        &lt;/MarketItem&gt;</v>
      </c>
    </row>
    <row r="34">
      <c r="A34" s="1" t="str">
        <f>"        &lt;MarketItem&gt;
          &lt;TypeId&gt;MyObjectBuilder_Ore&lt;/TypeId&gt;
          &lt;SubtypeName&gt;Uranium&lt;/SubtypeName&gt;
          &lt;Quantity&gt;0&lt;/Quantity&gt;
          &lt;SellPrice&gt;"&amp;ROUNDDOWN(OrePrices!G11,4)&amp;"&lt;/SellPrice&gt;
          &lt;BuyPrice&gt;"&amp;ROUNDDOWN(OrePrices!F11,4)&amp;"&lt;/BuyPrice&gt;
          &lt;IsBlacklisted&gt;false&lt;/IsBlacklisted&gt;
        &lt;/MarketItem&gt;"</f>
        <v>        &lt;MarketItem&gt;
          &lt;TypeId&gt;MyObjectBuilder_Ore&lt;/TypeId&gt;
          &lt;SubtypeName&gt;Uranium&lt;/SubtypeName&gt;
          &lt;Quantity&gt;0&lt;/Quantity&gt;
          &lt;SellPrice&gt;1.065&lt;/SellPrice&gt;
          &lt;BuyPrice&gt;0.8875&lt;/BuyPrice&gt;
          &lt;IsBlacklisted&gt;false&lt;/IsBlacklisted&gt;
        &lt;/MarketItem&gt;</v>
      </c>
    </row>
    <row r="35">
      <c r="A35" s="1" t="str">
        <f>"        &lt;MarketItem&gt;
          &lt;TypeId&gt;MyObjectBuilder_Ingot&lt;/TypeId&gt;
          &lt;SubtypeName&gt;Stone&lt;/SubtypeName&gt;
          &lt;Quantity&gt;0&lt;/Quantity&gt;
          &lt;SellPrice&gt;"&amp;ROUNDDOWN(IngotPrices!J4,4)&amp;"&lt;/SellPrice&gt;
          &lt;BuyPrice&gt;"&amp;ROUNDDOWN(IngotPrices!I4,4)&amp;"&lt;/BuyPrice&gt;
          &lt;IsBlacklisted&gt;false&lt;/IsBlacklisted&gt;
        &lt;/MarketItem&gt;"</f>
        <v>        &lt;MarketItem&gt;
          &lt;TypeId&gt;MyObjectBuilder_Ingot&lt;/TypeId&gt;
          &lt;SubtypeName&gt;Stone&lt;/SubtypeName&gt;
          &lt;Quantity&gt;0&lt;/Quantity&gt;
          &lt;SellPrice&gt;0.0328&lt;/SellPrice&gt;
          &lt;BuyPrice&gt;0.0273&lt;/BuyPrice&gt;
          &lt;IsBlacklisted&gt;false&lt;/IsBlacklisted&gt;
        &lt;/MarketItem&gt;</v>
      </c>
    </row>
    <row r="36">
      <c r="A36" s="1" t="str">
        <f>"        &lt;MarketItem&gt;
          &lt;TypeId&gt;MyObjectBuilder_Ingot&lt;/TypeId&gt;
          &lt;SubtypeName&gt;Iron&lt;/SubtypeName&gt;
          &lt;Quantity&gt;100000&lt;/Quantity&gt;
          &lt;SellPrice&gt;"&amp;ROUNDDOWN(IngotPrices!J5,4)&amp;"&lt;/SellPrice&gt;
          &lt;BuyPrice&gt;"&amp;ROUNDDOWN(IngotPrices!I5,4)&amp;"&lt;/BuyPrice&gt;
          &lt;IsBlacklisted&gt;false&lt;/IsBlacklisted&gt;
        &lt;/MarketItem&gt;"</f>
        <v>        &lt;MarketItem&gt;
          &lt;TypeId&gt;MyObjectBuilder_Ingot&lt;/TypeId&gt;
          &lt;SubtypeName&gt;Iron&lt;/SubtypeName&gt;
          &lt;Quantity&gt;100000&lt;/Quantity&gt;
          &lt;SellPrice&gt;0.8084&lt;/SellPrice&gt;
          &lt;BuyPrice&gt;0.6737&lt;/BuyPrice&gt;
          &lt;IsBlacklisted&gt;false&lt;/IsBlacklisted&gt;
        &lt;/MarketItem&gt;</v>
      </c>
    </row>
    <row r="37">
      <c r="A37" s="1" t="str">
        <f>"        &lt;MarketItem&gt;
          &lt;TypeId&gt;MyObjectBuilder_Ingot&lt;/TypeId&gt;
          &lt;SubtypeName&gt;Nickel&lt;/SubtypeName&gt;
          &lt;Quantity&gt;100000&lt;/Quantity&gt;
          &lt;SellPrice&gt;"&amp;ROUNDDOWN(IngotPrices!J7,4)&amp;"&lt;/SellPrice&gt;
          &lt;BuyPrice&gt;"&amp;ROUNDDOWN(IngotPrices!I7,4)&amp;"&lt;/BuyPrice&gt;
          &lt;IsBlacklisted&gt;false&lt;/IsBlacklisted&gt;
        &lt;/MarketItem&gt;"</f>
        <v>        &lt;MarketItem&gt;
          &lt;TypeId&gt;MyObjectBuilder_Ingot&lt;/TypeId&gt;
          &lt;SubtypeName&gt;Nickel&lt;/SubtypeName&gt;
          &lt;Quantity&gt;100000&lt;/Quantity&gt;
          &lt;SellPrice&gt;1.0199&lt;/SellPrice&gt;
          &lt;BuyPrice&gt;0.8499&lt;/BuyPrice&gt;
          &lt;IsBlacklisted&gt;false&lt;/IsBlacklisted&gt;
        &lt;/MarketItem&gt;</v>
      </c>
    </row>
    <row r="38">
      <c r="A38" s="1" t="str">
        <f>"        &lt;MarketItem&gt;
          &lt;TypeId&gt;MyObjectBuilder_Ingot&lt;/TypeId&gt;
          &lt;SubtypeName&gt;Cobalt&lt;/SubtypeName&gt;
          &lt;Quantity&gt;100000&lt;/Quantity&gt;
          &lt;SellPrice&gt;"&amp;ROUNDDOWN(IngotPrices!J2,4)&amp;"&lt;/SellPrice&gt;
          &lt;BuyPrice&gt;"&amp;ROUNDDOWN(IngotPrices!I2,4)&amp;"&lt;/BuyPrice&gt;
          &lt;IsBlacklisted&gt;false&lt;/IsBlacklisted&gt;
        &lt;/MarketItem&gt;"</f>
        <v>        &lt;MarketItem&gt;
          &lt;TypeId&gt;MyObjectBuilder_Ingot&lt;/TypeId&gt;
          &lt;SubtypeName&gt;Cobalt&lt;/SubtypeName&gt;
          &lt;Quantity&gt;100000&lt;/Quantity&gt;
          &lt;SellPrice&gt;1.8765&lt;/SellPrice&gt;
          &lt;BuyPrice&gt;1.5638&lt;/BuyPrice&gt;
          &lt;IsBlacklisted&gt;false&lt;/IsBlacklisted&gt;
        &lt;/MarketItem&gt;</v>
      </c>
    </row>
    <row r="39">
      <c r="A39" s="1" t="str">
        <f>"        &lt;MarketItem&gt;
          &lt;TypeId&gt;MyObjectBuilder_Ingot&lt;/TypeId&gt;
          &lt;SubtypeName&gt;Magnesium&lt;/SubtypeName&gt;
          &lt;Quantity&gt;100000&lt;/Quantity&gt;
          &lt;SellPrice&gt;"&amp;ROUNDDOWN(IngotPrices!J6,4)&amp;"&lt;/SellPrice&gt;
          &lt;BuyPrice&gt;"&amp;ROUNDDOWN(IngotPrices!I6,4)&amp;"&lt;/BuyPrice&gt;
          &lt;IsBlacklisted&gt;false&lt;/IsBlacklisted&gt;
        &lt;/MarketItem&gt;"</f>
        <v>        &lt;MarketItem&gt;
          &lt;TypeId&gt;MyObjectBuilder_Ingot&lt;/TypeId&gt;
          &lt;SubtypeName&gt;Magnesium&lt;/SubtypeName&gt;
          &lt;Quantity&gt;100000&lt;/Quantity&gt;
          &lt;SellPrice&gt;94.6946&lt;/SellPrice&gt;
          &lt;BuyPrice&gt;78.9122&lt;/BuyPrice&gt;
          &lt;IsBlacklisted&gt;false&lt;/IsBlacklisted&gt;
        &lt;/MarketItem&gt;</v>
      </c>
    </row>
    <row r="40">
      <c r="A40" s="1" t="str">
        <f>"        &lt;MarketItem&gt;
          &lt;TypeId&gt;MyObjectBuilder_Ingot&lt;/TypeId&gt;
          &lt;SubtypeName&gt;Silicon&lt;/SubtypeName&gt;
          &lt;Quantity&gt;100000&lt;/Quantity&gt;
          &lt;SellPrice&gt;"&amp;ROUNDDOWN(IngotPrices!J9,4)&amp;"&lt;/SellPrice&gt;
          &lt;BuyPrice&gt;"&amp;ROUNDDOWN(IngotPrices!I9,4)&amp;"&lt;/BuyPrice&gt;
          &lt;IsBlacklisted&gt;false&lt;/IsBlacklisted&gt;
        &lt;/MarketItem&gt;"</f>
        <v>        &lt;MarketItem&gt;
          &lt;TypeId&gt;MyObjectBuilder_Ingot&lt;/TypeId&gt;
          &lt;SubtypeName&gt;Silicon&lt;/SubtypeName&gt;
          &lt;Quantity&gt;100000&lt;/Quantity&gt;
          &lt;SellPrice&gt;0.4929&lt;/SellPrice&gt;
          &lt;BuyPrice&gt;0.4107&lt;/BuyPrice&gt;
          &lt;IsBlacklisted&gt;false&lt;/IsBlacklisted&gt;
        &lt;/MarketItem&gt;</v>
      </c>
    </row>
    <row r="41">
      <c r="A41" s="1" t="str">
        <f>"        &lt;MarketItem&gt;
          &lt;TypeId&gt;MyObjectBuilder_Ingot&lt;/TypeId&gt;
          &lt;SubtypeName&gt;Silver&lt;/SubtypeName&gt;
          &lt;Quantity&gt;100000&lt;/Quantity&gt;
          &lt;SellPrice&gt;"&amp;ROUNDDOWN(IngotPrices!J10,4)&amp;"&lt;/SellPrice&gt;
          &lt;BuyPrice&gt;"&amp;ROUNDDOWN(IngotPrices!I10,4)&amp;"&lt;/BuyPrice&gt;
          &lt;IsBlacklisted&gt;false&lt;/IsBlacklisted&gt;
        &lt;/MarketItem&gt;"</f>
        <v>        &lt;MarketItem&gt;
          &lt;TypeId&gt;MyObjectBuilder_Ingot&lt;/TypeId&gt;
          &lt;SubtypeName&gt;Silver&lt;/SubtypeName&gt;
          &lt;Quantity&gt;100000&lt;/Quantity&gt;
          &lt;SellPrice&gt;7.9426&lt;/SellPrice&gt;
          &lt;BuyPrice&gt;6.6189&lt;/BuyPrice&gt;
          &lt;IsBlacklisted&gt;false&lt;/IsBlacklisted&gt;
        &lt;/MarketItem&gt;</v>
      </c>
    </row>
    <row r="42">
      <c r="A42" s="1" t="str">
        <f>"        &lt;MarketItem&gt;
          &lt;TypeId&gt;MyObjectBuilder_Ingot&lt;/TypeId&gt;
          &lt;SubtypeName&gt;Gold&lt;/SubtypeName&gt;
          &lt;Quantity&gt;0&lt;/Quantity&gt;
          &lt;SellPrice&gt;"&amp;ROUNDDOWN(IngotPrices!J3,4)&amp;"&lt;/SellPrice&gt;
          &lt;BuyPrice&gt;"&amp;ROUNDDOWN(IngotPrices!I3,4)&amp;"&lt;/BuyPrice&gt;
          &lt;IsBlacklisted&gt;false&lt;/IsBlacklisted&gt;
        &lt;/MarketItem&gt;"</f>
        <v>        &lt;MarketItem&gt;
          &lt;TypeId&gt;MyObjectBuilder_Ingot&lt;/TypeId&gt;
          &lt;SubtypeName&gt;Gold&lt;/SubtypeName&gt;
          &lt;Quantity&gt;0&lt;/Quantity&gt;
          &lt;SellPrice&gt;81.474&lt;/SellPrice&gt;
          &lt;BuyPrice&gt;67.895&lt;/BuyPrice&gt;
          &lt;IsBlacklisted&gt;false&lt;/IsBlacklisted&gt;
        &lt;/MarketItem&gt;</v>
      </c>
    </row>
    <row r="43">
      <c r="A43" s="1" t="str">
        <f>"        &lt;MarketItem&gt;
          &lt;TypeId&gt;MyObjectBuilder_Ingot&lt;/TypeId&gt;
          &lt;SubtypeName&gt;Platinum&lt;/SubtypeName&gt;
          &lt;Quantity&gt;0&lt;/Quantity&gt;
          &lt;SellPrice&gt;"&amp;ROUNDDOWN(IngotPrices!J8,4)&amp;"&lt;/SellPrice&gt;
          &lt;BuyPrice&gt;"&amp;ROUNDDOWN(IngotPrices!I8,4)&amp;"&lt;/BuyPrice&gt;
          &lt;IsBlacklisted&gt;false&lt;/IsBlacklisted&gt;
        &lt;/MarketItem&gt;"</f>
        <v>        &lt;MarketItem&gt;
          &lt;TypeId&gt;MyObjectBuilder_Ingot&lt;/TypeId&gt;
          &lt;SubtypeName&gt;Platinum&lt;/SubtypeName&gt;
          &lt;Quantity&gt;0&lt;/Quantity&gt;
          &lt;SellPrice&gt;180.5547&lt;/SellPrice&gt;
          &lt;BuyPrice&gt;150.4622&lt;/BuyPrice&gt;
          &lt;IsBlacklisted&gt;false&lt;/IsBlacklisted&gt;
        &lt;/MarketItem&gt;</v>
      </c>
    </row>
    <row r="44">
      <c r="A44" s="1" t="str">
        <f>"        &lt;MarketItem&gt;
          &lt;TypeId&gt;MyObjectBuilder_Ingot&lt;/TypeId&gt;
          &lt;SubtypeName&gt;Uranium&lt;/SubtypeName&gt;
          &lt;Quantity&gt;0&lt;/Quantity&gt;
          &lt;SellPrice&gt;"&amp;ROUNDDOWN(IngotPrices!J11,4)&amp;"&lt;/SellPrice&gt;
          &lt;BuyPrice&gt;"&amp;ROUNDDOWN(IngotPrices!I11,4)&amp;"&lt;/BuyPrice&gt;
          &lt;IsBlacklisted&gt;false&lt;/IsBlacklisted&gt;
        &lt;/MarketItem&gt;"</f>
        <v>        &lt;MarketItem&gt;
          &lt;TypeId&gt;MyObjectBuilder_Ingot&lt;/TypeId&gt;
          &lt;SubtypeName&gt;Uranium&lt;/SubtypeName&gt;
          &lt;Quantity&gt;0&lt;/Quantity&gt;
          &lt;SellPrice&gt;152.8366&lt;/SellPrice&gt;
          &lt;BuyPrice&gt;127.3638&lt;/BuyPrice&gt;
          &lt;IsBlacklisted&gt;false&lt;/IsBlacklisted&gt;
        &lt;/MarketItem&gt;</v>
      </c>
    </row>
    <row r="45">
      <c r="A45" s="1" t="str">
        <f>"        &lt;MarketItem&gt;
          &lt;TypeId&gt;MyObjectBuilder_PhysicalGunObject&lt;/TypeId&gt;
          &lt;SubtypeName&gt;AutomaticRifleItem&lt;/SubtypeName&gt;
          &lt;Quantity&gt;0&lt;/Quantity&gt;
          &lt;SellPrice&gt;"&amp;ROUNDDOWN(ComponentPrices!S5,2)&amp;"&lt;/SellPrice&gt;
          &lt;BuyPrice&gt;"&amp;ROUNDDOWN(ComponentPrices!R5,2)&amp;"&lt;/BuyPrice&gt;
          &lt;IsBlacklisted&gt;false&lt;/IsBlacklisted&gt;
        &lt;/MarketItem&gt;"</f>
        <v>        &lt;MarketItem&gt;
          &lt;TypeId&gt;MyObjectBuilder_PhysicalGunObject&lt;/TypeId&gt;
          &lt;SubtypeName&gt;AutomaticRifleItem&lt;/SubtypeName&gt;
          &lt;Quantity&gt;0&lt;/Quantity&gt;
          &lt;SellPrice&gt;1.43&lt;/SellPrice&gt;
          &lt;BuyPrice&gt;1.19&lt;/BuyPrice&gt;
          &lt;IsBlacklisted&gt;false&lt;/IsBlacklisted&gt;
        &lt;/MarketItem&gt;</v>
      </c>
    </row>
    <row r="46">
      <c r="A46" s="1" t="str">
        <f>"        &lt;MarketItem&gt;
          &lt;TypeId&gt;MyObjectBuilder_PhysicalGunObject&lt;/TypeId&gt;
          &lt;SubtypeName&gt;PreciseAutomaticRifleItem&lt;/SubtypeName&gt;
          &lt;Quantity&gt;0&lt;/Quantity&gt;
          &lt;SellPrice&gt;"&amp;ROUNDDOWN(ComponentPrices!S32,2)&amp;"&lt;/SellPrice&gt;
          &lt;BuyPrice&gt;"&amp;ROUNDDOWN(ComponentPrices!R32,2)&amp;"&lt;/BuyPrice&gt;
          &lt;IsBlacklisted&gt;false&lt;/IsBlacklisted&gt;
        &lt;/MarketItem&gt;"</f>
        <v>        &lt;MarketItem&gt;
          &lt;TypeId&gt;MyObjectBuilder_PhysicalGunObject&lt;/TypeId&gt;
          &lt;SubtypeName&gt;PreciseAutomaticRifleItem&lt;/SubtypeName&gt;
          &lt;Quantity&gt;0&lt;/Quantity&gt;
          &lt;SellPrice&gt;5.43&lt;/SellPrice&gt;
          &lt;BuyPrice&gt;4.53&lt;/BuyPrice&gt;
          &lt;IsBlacklisted&gt;false&lt;/IsBlacklisted&gt;
        &lt;/MarketItem&gt;</v>
      </c>
    </row>
    <row r="47">
      <c r="A47" s="1" t="str">
        <f>"        &lt;MarketItem&gt;
          &lt;TypeId&gt;MyObjectBuilder_PhysicalGunObject&lt;/TypeId&gt;
          &lt;SubtypeName&gt;RapidFireAutomaticRifleItem&lt;/SubtypeName&gt;
          &lt;Quantity&gt;0&lt;/Quantity&gt;
          &lt;SellPrice&gt;"&amp;ROUNDDOWN(ComponentPrices!S37,2)&amp;"&lt;/SellPrice&gt;
          &lt;BuyPrice&gt;"&amp;ROUNDDOWN(ComponentPrices!R37,2)&amp;"&lt;/BuyPrice&gt;
          &lt;IsBlacklisted&gt;false&lt;/IsBlacklisted&gt;
        &lt;/MarketItem&gt;"</f>
        <v>        &lt;MarketItem&gt;
          &lt;TypeId&gt;MyObjectBuilder_PhysicalGunObject&lt;/TypeId&gt;
          &lt;SubtypeName&gt;RapidFireAutomaticRifleItem&lt;/SubtypeName&gt;
          &lt;Quantity&gt;0&lt;/Quantity&gt;
          &lt;SellPrice&gt;4.48&lt;/SellPrice&gt;
          &lt;BuyPrice&gt;3.74&lt;/BuyPrice&gt;
          &lt;IsBlacklisted&gt;false&lt;/IsBlacklisted&gt;
        &lt;/MarketItem&gt;</v>
      </c>
    </row>
    <row r="48">
      <c r="A48" s="1" t="str">
        <f>"        &lt;MarketItem&gt;
          &lt;TypeId&gt;MyObjectBuilder_PhysicalGunObject&lt;/TypeId&gt;
          &lt;SubtypeName&gt;UltimateAutomaticRifleItem&lt;/SubtypeName&gt;
          &lt;Quantity&gt;0&lt;/Quantity&gt;
          &lt;SellPrice&gt;"&amp;ROUNDDOWN(ComponentPrices!S12,2)&amp;"&lt;/SellPrice&gt;
          &lt;BuyPrice&gt;"&amp;ROUNDDOWN(ComponentPrices!R12,2)&amp;"&lt;/BuyPrice&gt;
          &lt;IsBlacklisted&gt;false&lt;/IsBlacklisted&gt;
        &lt;/MarketItem&gt;"</f>
        <v>        &lt;MarketItem&gt;
          &lt;TypeId&gt;MyObjectBuilder_PhysicalGunObject&lt;/TypeId&gt;
          &lt;SubtypeName&gt;UltimateAutomaticRifleItem&lt;/SubtypeName&gt;
          &lt;Quantity&gt;0&lt;/Quantity&gt;
          &lt;SellPrice&gt;405.55&lt;/SellPrice&gt;
          &lt;BuyPrice&gt;337.96&lt;/BuyPrice&gt;
          &lt;IsBlacklisted&gt;false&lt;/IsBlacklisted&gt;
        &lt;/MarketItem&gt;</v>
      </c>
    </row>
    <row r="49">
      <c r="A49" s="1" t="str">
        <f>"        &lt;MarketItem&gt;
          &lt;TypeId&gt;MyObjectBuilder_OxygenContainerObject&lt;/TypeId&gt;
          &lt;SubtypeName&gt;OxygenBottle&lt;/SubtypeName&gt;
          &lt;Quantity&gt;100000&lt;/Quantity&gt;
          &lt;SellPrice&gt;"&amp;ROUNDDOWN(ComponentPrices!S30,2)&amp;"&lt;/SellPrice&gt;
          &lt;BuyPrice&gt;"&amp;ROUNDDOWN(ComponentPrices!R30,2)&amp;"&lt;/BuyPrice&gt;
          &lt;IsBlacklisted&gt;false&lt;/IsBlacklisted&gt;
        &lt;/MarketItem&gt;"</f>
        <v>        &lt;MarketItem&gt;
          &lt;TypeId&gt;MyObjectBuilder_OxygenContainerObject&lt;/TypeId&gt;
          &lt;SubtypeName&gt;OxygenBottle&lt;/SubtypeName&gt;
          &lt;Quantity&gt;100000&lt;/Quantity&gt;
          &lt;SellPrice&gt;90.8&lt;/SellPrice&gt;
          &lt;BuyPrice&gt;75.67&lt;/BuyPrice&gt;
          &lt;IsBlacklisted&gt;false&lt;/IsBlacklisted&gt;
        &lt;/MarketItem&gt;</v>
      </c>
    </row>
    <row r="50">
      <c r="A50" s="1" t="str">
        <f>"        &lt;MarketItem&gt;
          &lt;TypeId&gt;MyObjectBuilder_PhysicalGunObject&lt;/TypeId&gt;
          &lt;SubtypeName&gt;WelderItem&lt;/SubtypeName&gt;
          &lt;Quantity&gt;100000&lt;/Quantity&gt;
          &lt;SellPrice&gt;"&amp;ROUNDDOWN(ComponentPrices!S44,2)&amp;"&lt;/SellPrice&gt;
          &lt;BuyPrice&gt;"&amp;ROUNDDOWN(ComponentPrices!R44,2)&amp;"&lt;/BuyPrice&gt;
          &lt;IsBlacklisted&gt;false&lt;/IsBlacklisted&gt;
        &lt;/MarketItem&gt;"</f>
        <v>        &lt;MarketItem&gt;
          &lt;TypeId&gt;MyObjectBuilder_PhysicalGunObject&lt;/TypeId&gt;
          &lt;SubtypeName&gt;WelderItem&lt;/SubtypeName&gt;
          &lt;Quantity&gt;100000&lt;/Quantity&gt;
          &lt;SellPrice&gt;2.26&lt;/SellPrice&gt;
          &lt;BuyPrice&gt;1.88&lt;/BuyPrice&gt;
          &lt;IsBlacklisted&gt;false&lt;/IsBlacklisted&gt;
        &lt;/MarketItem&gt;</v>
      </c>
    </row>
    <row r="51">
      <c r="A51" s="1" t="str">
        <f>"        &lt;MarketItem&gt;
          &lt;TypeId&gt;MyObjectBuilder_PhysicalGunObject&lt;/TypeId&gt;
          &lt;SubtypeName&gt;Welder2Item&lt;/SubtypeName&gt;
          &lt;Quantity&gt;0&lt;/Quantity&gt;
          &lt;SellPrice&gt;"&amp;ROUNDDOWN(ComponentPrices!S18,2)&amp;"&lt;/SellPrice&gt;
          &lt;BuyPrice&gt;"&amp;ROUNDDOWN(ComponentPrices!R18,2)&amp;"&lt;/BuyPrice&gt;
          &lt;IsBlacklisted&gt;false&lt;/IsBlacklisted&gt;
        &lt;/MarketItem&gt;"</f>
        <v>        &lt;MarketItem&gt;
          &lt;TypeId&gt;MyObjectBuilder_PhysicalGunObject&lt;/TypeId&gt;
          &lt;SubtypeName&gt;Welder2Item&lt;/SubtypeName&gt;
          &lt;Quantity&gt;0&lt;/Quantity&gt;
          &lt;SellPrice&gt;2.72&lt;/SellPrice&gt;
          &lt;BuyPrice&gt;2.27&lt;/BuyPrice&gt;
          &lt;IsBlacklisted&gt;false&lt;/IsBlacklisted&gt;
        &lt;/MarketItem&gt;</v>
      </c>
    </row>
    <row r="52">
      <c r="A52" s="1" t="str">
        <f>"        &lt;MarketItem&gt;
          &lt;TypeId&gt;MyObjectBuilder_PhysicalGunObject&lt;/TypeId&gt;
          &lt;SubtypeName&gt;Welder3Item&lt;/SubtypeName&gt;
          &lt;Quantity&gt;0&lt;/Quantity&gt;
          &lt;SellPrice&gt;"&amp;ROUNDDOWN(ComponentPrices!S35,2)&amp;"&lt;/SellPrice&gt;
          &lt;BuyPrice&gt;"&amp;ROUNDDOWN(ComponentPrices!R35,2)&amp;"&lt;/BuyPrice&gt;
          &lt;IsBlacklisted&gt;false&lt;/IsBlacklisted&gt;
        &lt;/MarketItem&gt;"</f>
        <v>        &lt;MarketItem&gt;
          &lt;TypeId&gt;MyObjectBuilder_PhysicalGunObject&lt;/TypeId&gt;
          &lt;SubtypeName&gt;Welder3Item&lt;/SubtypeName&gt;
          &lt;Quantity&gt;0&lt;/Quantity&gt;
          &lt;SellPrice&gt;11.1&lt;/SellPrice&gt;
          &lt;BuyPrice&gt;9.25&lt;/BuyPrice&gt;
          &lt;IsBlacklisted&gt;false&lt;/IsBlacklisted&gt;
        &lt;/MarketItem&gt;</v>
      </c>
    </row>
    <row r="53">
      <c r="A53" s="1" t="str">
        <f>"        &lt;MarketItem&gt;
          &lt;TypeId&gt;MyObjectBuilder_PhysicalGunObject&lt;/TypeId&gt;
          &lt;SubtypeName&gt;Welder4Item&lt;/SubtypeName&gt;
          &lt;Quantity&gt;0&lt;/Quantity&gt;
          &lt;SellPrice&gt;"&amp;ROUNDDOWN(ComponentPrices!S15,2)&amp;"&lt;/SellPrice&gt;
          &lt;BuyPrice&gt;"&amp;ROUNDDOWN(ComponentPrices!R15,2)&amp;"&lt;/BuyPrice&gt;
          &lt;IsBlacklisted&gt;false&lt;/IsBlacklisted&gt;
        &lt;/MarketItem&gt;"</f>
        <v>        &lt;MarketItem&gt;
          &lt;TypeId&gt;MyObjectBuilder_PhysicalGunObject&lt;/TypeId&gt;
          &lt;SubtypeName&gt;Welder4Item&lt;/SubtypeName&gt;
          &lt;Quantity&gt;0&lt;/Quantity&gt;
          &lt;SellPrice&gt;194.49&lt;/SellPrice&gt;
          &lt;BuyPrice&gt;162.08&lt;/BuyPrice&gt;
          &lt;IsBlacklisted&gt;false&lt;/IsBlacklisted&gt;
        &lt;/MarketItem&gt;</v>
      </c>
    </row>
    <row r="54">
      <c r="A54" s="1" t="str">
        <f>"        &lt;MarketItem&gt;
          &lt;TypeId&gt;MyObjectBuilder_PhysicalGunObject&lt;/TypeId&gt;
          &lt;SubtypeName&gt;AngleGrinderItem&lt;/SubtypeName&gt;
          &lt;Quantity&gt;100000&lt;/Quantity&gt;
          &lt;SellPrice&gt;"&amp;ROUNDDOWN(ComponentPrices!S22,2)&amp;"&lt;/SellPrice&gt;
          &lt;BuyPrice&gt;"&amp;ROUNDDOWN(ComponentPrices!R22,2)&amp;"&lt;/BuyPrice&gt;
          &lt;IsBlacklisted&gt;false&lt;/IsBlacklisted&gt;
        &lt;/MarketItem&gt;"</f>
        <v>        &lt;MarketItem&gt;
          &lt;TypeId&gt;MyObjectBuilder_PhysicalGunObject&lt;/TypeId&gt;
          &lt;SubtypeName&gt;AngleGrinderItem&lt;/SubtypeName&gt;
          &lt;Quantity&gt;100000&lt;/Quantity&gt;
          &lt;SellPrice&gt;2.41&lt;/SellPrice&gt;
          &lt;BuyPrice&gt;2.01&lt;/BuyPrice&gt;
          &lt;IsBlacklisted&gt;false&lt;/IsBlacklisted&gt;
        &lt;/MarketItem&gt;</v>
      </c>
    </row>
    <row r="55">
      <c r="A55" s="1" t="str">
        <f>"        &lt;MarketItem&gt;
          &lt;TypeId&gt;MyObjectBuilder_PhysicalGunObject&lt;/TypeId&gt;
          &lt;SubtypeName&gt;AngleGrinder2Item&lt;/SubtypeName&gt;
          &lt;Quantity&gt;0&lt;/Quantity&gt;
          &lt;SellPrice&gt;"&amp;ROUNDDOWN(ComponentPrices!S16,2)&amp;"&lt;/SellPrice&gt;
          &lt;BuyPrice&gt;"&amp;ROUNDDOWN(ComponentPrices!R16,2)&amp;"&lt;/BuyPrice&gt;
          &lt;IsBlacklisted&gt;false&lt;/IsBlacklisted&gt;
        &lt;/MarketItem&gt;"</f>
        <v>        &lt;MarketItem&gt;
          &lt;TypeId&gt;MyObjectBuilder_PhysicalGunObject&lt;/TypeId&gt;
          &lt;SubtypeName&gt;AngleGrinder2Item&lt;/SubtypeName&gt;
          &lt;Quantity&gt;0&lt;/Quantity&gt;
          &lt;SellPrice&gt;4.31&lt;/SellPrice&gt;
          &lt;BuyPrice&gt;3.59&lt;/BuyPrice&gt;
          &lt;IsBlacklisted&gt;false&lt;/IsBlacklisted&gt;
        &lt;/MarketItem&gt;</v>
      </c>
    </row>
    <row r="56">
      <c r="A56" s="1" t="str">
        <f>"        &lt;MarketItem&gt;
          &lt;TypeId&gt;MyObjectBuilder_PhysicalGunObject&lt;/TypeId&gt;
          &lt;SubtypeName&gt;AngleGrinder3Item&lt;/SubtypeName&gt;
          &lt;Quantity&gt;0&lt;/Quantity&gt;
          &lt;SellPrice&gt;"&amp;ROUNDDOWN(ComponentPrices!S33,2)&amp;"&lt;/SellPrice&gt;
          &lt;BuyPrice&gt;"&amp;ROUNDDOWN(ComponentPrices!R33,2)&amp;"&lt;/BuyPrice&gt;
          &lt;IsBlacklisted&gt;false&lt;/IsBlacklisted&gt;
        &lt;/MarketItem&gt;"</f>
        <v>        &lt;MarketItem&gt;
          &lt;TypeId&gt;MyObjectBuilder_PhysicalGunObject&lt;/TypeId&gt;
          &lt;SubtypeName&gt;AngleGrinder3Item&lt;/SubtypeName&gt;
          &lt;Quantity&gt;0&lt;/Quantity&gt;
          &lt;SellPrice&gt;11.58&lt;/SellPrice&gt;
          &lt;BuyPrice&gt;9.65&lt;/BuyPrice&gt;
          &lt;IsBlacklisted&gt;false&lt;/IsBlacklisted&gt;
        &lt;/MarketItem&gt;</v>
      </c>
    </row>
    <row r="57">
      <c r="A57" s="1" t="str">
        <f>"        &lt;MarketItem&gt;
          &lt;TypeId&gt;MyObjectBuilder_PhysicalGunObject&lt;/TypeId&gt;
          &lt;SubtypeName&gt;AngleGrinder4Item&lt;/SubtypeName&gt;
          &lt;Quantity&gt;0&lt;/Quantity&gt;
          &lt;SellPrice&gt;"&amp;ROUNDDOWN(ComponentPrices!S13,2)&amp;"&lt;/SellPrice&gt;
          &lt;BuyPrice&gt;"&amp;ROUNDDOWN(ComponentPrices!R13,2)&amp;"&lt;/BuyPrice&gt;
          &lt;IsBlacklisted&gt;false&lt;/IsBlacklisted&gt;
        &lt;/MarketItem&gt;"</f>
        <v>        &lt;MarketItem&gt;
          &lt;TypeId&gt;MyObjectBuilder_PhysicalGunObject&lt;/TypeId&gt;
          &lt;SubtypeName&gt;AngleGrinder4Item&lt;/SubtypeName&gt;
          &lt;Quantity&gt;0&lt;/Quantity&gt;
          &lt;SellPrice&gt;195.67&lt;/SellPrice&gt;
          &lt;BuyPrice&gt;163.06&lt;/BuyPrice&gt;
          &lt;IsBlacklisted&gt;false&lt;/IsBlacklisted&gt;
        &lt;/MarketItem&gt;</v>
      </c>
    </row>
    <row r="58">
      <c r="A58" s="1" t="str">
        <f>"        &lt;MarketItem&gt;
          &lt;TypeId&gt;MyObjectBuilder_PhysicalGunObject&lt;/TypeId&gt;
          &lt;SubtypeName&gt;HandDrillItem&lt;/SubtypeName&gt;
          &lt;Quantity&gt;100000&lt;/Quantity&gt;
          &lt;SellPrice&gt;"&amp;ROUNDDOWN(ComponentPrices!S23,2)&amp;"&lt;/SellPrice&gt;
          &lt;BuyPrice&gt;"&amp;ROUNDDOWN(ComponentPrices!R23,2)&amp;"&lt;/BuyPrice&gt;
          &lt;IsBlacklisted&gt;false&lt;/IsBlacklisted&gt;
        &lt;/MarketItem&gt;"</f>
        <v>        &lt;MarketItem&gt;
          &lt;TypeId&gt;MyObjectBuilder_PhysicalGunObject&lt;/TypeId&gt;
          &lt;SubtypeName&gt;HandDrillItem&lt;/SubtypeName&gt;
          &lt;Quantity&gt;100000&lt;/Quantity&gt;
          &lt;SellPrice&gt;8.66&lt;/SellPrice&gt;
          &lt;BuyPrice&gt;7.21&lt;/BuyPrice&gt;
          &lt;IsBlacklisted&gt;false&lt;/IsBlacklisted&gt;
        &lt;/MarketItem&gt;</v>
      </c>
    </row>
    <row r="59">
      <c r="A59" s="1" t="str">
        <f>"        &lt;MarketItem&gt;
          &lt;TypeId&gt;MyObjectBuilder_PhysicalGunObject&lt;/TypeId&gt;
          &lt;SubtypeName&gt;HandDrill2Item&lt;/SubtypeName&gt;
          &lt;Quantity&gt;0&lt;/Quantity&gt;
          &lt;SellPrice&gt;"&amp;ROUNDDOWN(ComponentPrices!S17,2)&amp;"&lt;/SellPrice&gt;
          &lt;BuyPrice&gt;"&amp;ROUNDDOWN(ComponentPrices!R17,2)&amp;"&lt;/BuyPrice&gt;
          &lt;IsBlacklisted&gt;false&lt;/IsBlacklisted&gt;
        &lt;/MarketItem&gt;"</f>
        <v>        &lt;MarketItem&gt;
          &lt;TypeId&gt;MyObjectBuilder_PhysicalGunObject&lt;/TypeId&gt;
          &lt;SubtypeName&gt;HandDrill2Item&lt;/SubtypeName&gt;
          &lt;Quantity&gt;0&lt;/Quantity&gt;
          &lt;SellPrice&gt;9.23&lt;/SellPrice&gt;
          &lt;BuyPrice&gt;7.69&lt;/BuyPrice&gt;
          &lt;IsBlacklisted&gt;false&lt;/IsBlacklisted&gt;
        &lt;/MarketItem&gt;</v>
      </c>
    </row>
    <row r="60">
      <c r="A60" s="1" t="str">
        <f>"        &lt;MarketItem&gt;
          &lt;TypeId&gt;MyObjectBuilder_PhysicalGunObject&lt;/TypeId&gt;
          &lt;SubtypeName&gt;HandDrill3Item&lt;/SubtypeName&gt;
          &lt;Quantity&gt;0&lt;/Quantity&gt;
          &lt;SellPrice&gt;"&amp;ROUNDDOWN(ComponentPrices!S34,2)&amp;"&lt;/SellPrice&gt;
          &lt;BuyPrice&gt;"&amp;ROUNDDOWN(ComponentPrices!R34,2)&amp;"&lt;/BuyPrice&gt;
          &lt;IsBlacklisted&gt;false&lt;/IsBlacklisted&gt;
        &lt;/MarketItem&gt;"</f>
        <v>        &lt;MarketItem&gt;
          &lt;TypeId&gt;MyObjectBuilder_PhysicalGunObject&lt;/TypeId&gt;
          &lt;SubtypeName&gt;HandDrill3Item&lt;/SubtypeName&gt;
          &lt;Quantity&gt;0&lt;/Quantity&gt;
          &lt;SellPrice&gt;19.12&lt;/SellPrice&gt;
          &lt;BuyPrice&gt;15.94&lt;/BuyPrice&gt;
          &lt;IsBlacklisted&gt;false&lt;/IsBlacklisted&gt;
        &lt;/MarketItem&gt;</v>
      </c>
    </row>
    <row r="61">
      <c r="A61" s="1" t="str">
        <f>"        &lt;MarketItem&gt;
          &lt;TypeId&gt;MyObjectBuilder_PhysicalGunObject&lt;/TypeId&gt;
          &lt;SubtypeName&gt;HandDrill4Item&lt;/SubtypeName&gt;
          &lt;Quantity&gt;0&lt;/Quantity&gt;
          &lt;SellPrice&gt;"&amp;ROUNDDOWN(ComponentPrices!S14,2)&amp;"&lt;/SellPrice&gt;
          &lt;BuyPrice&gt;"&amp;ROUNDDOWN(ComponentPrices!R14,2)&amp;"&lt;/BuyPrice&gt;
          &lt;IsBlacklisted&gt;false&lt;/IsBlacklisted&gt;
        &lt;/MarketItem&gt;"</f>
        <v>        &lt;MarketItem&gt;
          &lt;TypeId&gt;MyObjectBuilder_PhysicalGunObject&lt;/TypeId&gt;
          &lt;SubtypeName&gt;HandDrill4Item&lt;/SubtypeName&gt;
          &lt;Quantity&gt;0&lt;/Quantity&gt;
          &lt;SellPrice&gt;203.64&lt;/SellPrice&gt;
          &lt;BuyPrice&gt;169.7&lt;/BuyPrice&gt;
          &lt;IsBlacklisted&gt;false&lt;/IsBlacklisted&gt;
        &lt;/MarketItem&gt;</v>
      </c>
    </row>
    <row r="62">
      <c r="A62" s="1" t="str">
        <f>"        &lt;MarketItem&gt;
          &lt;TypeId&gt;MyObjectBuilder_Ore&lt;/TypeId&gt;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&lt;TypeId&gt;MyObjectBuilder_Ore&lt;/TypeId&gt;
          &lt;SubtypeName&gt;Scrap&lt;/SubtypeName&gt;
          &lt;Quantity&gt;0&lt;/Quantity&gt;
          &lt;SellPrice&gt;0.378&lt;/SellPrice&gt;
          &lt;BuyPrice&gt;0.315&lt;/BuyPrice&gt;
          &lt;IsBlacklisted&gt;false&lt;/IsBlacklisted&gt;
        &lt;/MarketItem&gt;</v>
      </c>
    </row>
    <row r="63">
      <c r="A63" s="1" t="str">
        <f>"        &lt;MarketItem&gt;
          &lt;TypeId&gt;MyObjectBuilder_Ingot&lt;/TypeId&gt;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&lt;TypeId&gt;MyObjectBuilder_Ingot&lt;/TypeId&gt;
          &lt;SubtypeName&gt;Scrap&lt;/SubtypeName&gt;
          &lt;Quantity&gt;0&lt;/Quantity&gt;
          &lt;SellPrice&gt;0.378&lt;/SellPrice&gt;
          &lt;BuyPrice&gt;0.315&lt;/BuyPrice&gt;
          &lt;IsBlacklisted&gt;false&lt;/IsBlacklisted&gt;
        &lt;/MarketItem&gt;</v>
      </c>
    </row>
    <row r="64">
      <c r="A64" s="1" t="str">
        <f>"        &lt;MarketItem&gt;
          &lt;TypeId&gt;MyObjectBuilder_Ore&lt;/TypeId&gt;
          &lt;SubtypeName&gt;Ice&lt;/SubtypeName&gt;
          &lt;Quantity&gt;100000&lt;/Quantity&gt;
          &lt;SellPrice&gt;"&amp;ROUNDDOWN(OrePrices!G12,4)&amp;"&lt;/SellPrice&gt;
          &lt;BuyPrice&gt;"&amp;ROUNDDOWN(OrePrices!F12,4)&amp;"&lt;/BuyPrice&gt;
          &lt;IsBlacklisted&gt;false&lt;/IsBlacklisted&gt;
        &lt;/MarketItem&gt;"</f>
        <v>        &lt;MarketItem&gt;
          &lt;TypeId&gt;MyObjectBuilder_Ore&lt;/TypeId&gt;
          &lt;SubtypeName&gt;Ice&lt;/SubtypeName&gt;
          &lt;Quantity&gt;100000&lt;/Quantity&gt;
          &lt;SellPrice&gt;0.33&lt;/SellPrice&gt;
          &lt;BuyPrice&gt;0.275&lt;/BuyPrice&gt;
          &lt;IsBlacklisted&gt;false&lt;/IsBlacklisted&gt;
        &lt;/MarketItem&gt;</v>
      </c>
    </row>
    <row r="65">
      <c r="A65" s="1" t="s">
        <v>124</v>
      </c>
    </row>
    <row r="66">
      <c r="A66" s="1" t="str">
        <f>"        &lt;MarketItem&gt;
          &lt;TypeId&gt;MyObjectBuilder_GasContainerObject&lt;/TypeId&gt;
          &lt;SubtypeName&gt;HydrogenBottle&lt;/SubtypeName&gt;
          &lt;Quantity&gt;100000&lt;/Quantity&gt;
          &lt;SellPrice&gt;"&amp;ROUNDDOWN(ComponentPrices!S24,2)&amp;"&lt;/SellPrice&gt;
          &lt;BuyPrice&gt;"&amp;ROUNDDOWN(ComponentPrices!R24,2)&amp;"&lt;/BuyPrice&gt;
          &lt;IsBlacklisted&gt;false&lt;/IsBlacklisted&gt;
        &lt;/MarketItem&gt;"</f>
        <v>        &lt;MarketItem&gt;
          &lt;TypeId&gt;MyObjectBuilder_GasContainerObject&lt;/TypeId&gt;
          &lt;SubtypeName&gt;HydrogenBottle&lt;/SubtypeName&gt;
          &lt;Quantity&gt;100000&lt;/Quantity&gt;
          &lt;SellPrice&gt;90.8&lt;/SellPrice&gt;
          &lt;BuyPrice&gt;75.67&lt;/BuyPrice&gt;
          &lt;IsBlacklisted&gt;false&lt;/IsBlacklisted&gt;
        &lt;/MarketItem&gt;</v>
      </c>
    </row>
    <row r="67">
      <c r="A67" s="1" t="str">
        <f>"        &lt;MarketItem&gt;
          &lt;TypeId&gt;MyObjectBuilder_Component&lt;/TypeId&gt;
          &lt;SubtypeName&gt;Superconductor&lt;/SubtypeName&gt;
          &lt;Quantity&gt;0&lt;/Quantity&gt;
          &lt;SellPrice&gt;"&amp;ROUNDDOWN(ComponentPrices!S42,2)&amp;"&lt;/SellPrice&gt;
          &lt;BuyPrice&gt;"&amp;ROUNDDOWN(ComponentPrices!R42,2)&amp;"&lt;/BuyPrice&gt;
          &lt;IsBlacklisted&gt;false&lt;/IsBlacklisted&gt;
        &lt;/MarketItem&gt;"</f>
        <v>        &lt;MarketItem&gt;
          &lt;TypeId&gt;MyObjectBuilder_Component&lt;/TypeId&gt;
          &lt;SubtypeName&gt;Superconductor&lt;/SubtypeName&gt;
          &lt;Quantity&gt;0&lt;/Quantity&gt;
          &lt;SellPrice&gt;85.91&lt;/SellPrice&gt;
          &lt;BuyPrice&gt;71.59&lt;/BuyPrice&gt;
          &lt;IsBlacklisted&gt;false&lt;/IsBlacklisted&gt;
        &lt;/MarketItem&gt;</v>
      </c>
    </row>
    <row r="68">
      <c r="A68" s="1" t="s">
        <v>125</v>
      </c>
    </row>
    <row r="69">
      <c r="A69" s="1" t="str">
        <f>"        &lt;MarketItem&gt;
          &lt;TypeId&gt;MyObjectBuilder_Component&lt;/TypeId&gt;
          &lt;SubtypeName&gt;Canvas&lt;/SubtypeName&gt;
          &lt;Quantity&gt;0&lt;/Quantity&gt;
          &lt;SellPrice&gt;"&amp;ROUNDDOWN(ComponentPrices!S7,2)&amp;"&lt;/SellPrice&gt;
          &lt;BuyPrice&gt;"&amp;ROUNDDOWN(ComponentPrices!R7,2)&amp;"&lt;/BuyPrice&gt;
          &lt;IsBlacklisted&gt;false&lt;/IsBlacklisted&gt;
        &lt;/MarketItem&gt;"</f>
        <v>        &lt;MarketItem&gt;
          &lt;TypeId&gt;MyObjectBuilder_Component&lt;/TypeId&gt;
          &lt;SubtypeName&gt;Canvas&lt;/SubtypeName&gt;
          &lt;Quantity&gt;0&lt;/Quantity&gt;
          &lt;SellPrice&gt;7.88&lt;/SellPrice&gt;
          &lt;BuyPrice&gt;6.56&lt;/BuyPrice&gt;
          &lt;IsBlacklisted&gt;false&lt;/IsBlacklisted&gt;
        &lt;/MarketItem&gt;</v>
      </c>
    </row>
    <row r="70">
      <c r="A70" s="1" t="s">
        <v>126</v>
      </c>
    </row>
    <row r="71">
      <c r="A71" s="1" t="s">
        <v>127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128</v>
      </c>
    </row>
    <row r="2">
      <c r="A2" s="1" t="s">
        <v>129</v>
      </c>
    </row>
    <row r="3">
      <c r="A3" s="1" t="s">
        <v>130</v>
      </c>
    </row>
    <row r="4">
      <c r="A4" s="1" t="s">
        <v>131</v>
      </c>
    </row>
    <row r="6">
      <c r="A6" s="1" t="s">
        <v>132</v>
      </c>
    </row>
    <row r="7">
      <c r="A7" s="47" t="s">
        <v>133</v>
      </c>
    </row>
    <row r="9">
      <c r="A9" s="1" t="s">
        <v>134</v>
      </c>
    </row>
    <row r="10">
      <c r="A10" s="47" t="s">
        <v>135</v>
      </c>
    </row>
    <row r="12">
      <c r="A12" s="1" t="s">
        <v>136</v>
      </c>
    </row>
  </sheetData>
  <hyperlinks>
    <hyperlink r:id="rId1" ref="A7"/>
    <hyperlink r:id="rId2" ref="A10"/>
  </hyperlinks>
  <drawing r:id="rId3"/>
</worksheet>
</file>