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iscteiul365-my.sharepoint.com/personal/afgse1_iscte-iul_pt/Documents/4_Optimização para Ciência de Dados/_OCD_Trabalho de Grupo/"/>
    </mc:Choice>
  </mc:AlternateContent>
  <xr:revisionPtr revIDLastSave="0" documentId="8_{FF5D5F41-E517-4C4B-BA10-76DE7160EBB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Dados" sheetId="2" r:id="rId1"/>
    <sheet name="Ex. 2 | Modelo em PL" sheetId="1" r:id="rId2"/>
    <sheet name="Ex. 3 &amp; Ex. 4 | Solução Ótima" sheetId="8" r:id="rId3"/>
    <sheet name="Ex. 5 | Rel. de Sensibilidade" sheetId="14" r:id="rId4"/>
    <sheet name="Ex. 5" sheetId="10" r:id="rId5"/>
    <sheet name="Ex. 6" sheetId="13" r:id="rId6"/>
    <sheet name="Ex. 7" sheetId="20" r:id="rId7"/>
    <sheet name="Ex. 7 | Gráficos" sheetId="21" r:id="rId8"/>
  </sheets>
  <definedNames>
    <definedName name="DadosExternos_1" localSheetId="0" hidden="1">Dados!#REF!</definedName>
    <definedName name="solver_adj" localSheetId="1" hidden="1">'Ex. 2 | Modelo em PL'!$D$5:$S$5</definedName>
    <definedName name="solver_adj" localSheetId="5" hidden="1">'Ex. 6'!$D$5:$S$5</definedName>
    <definedName name="solver_adj" localSheetId="6" hidden="1">'Ex. 7'!$D$5:$U$5</definedName>
    <definedName name="solver_cvg" localSheetId="1" hidden="1">0.0001</definedName>
    <definedName name="solver_cvg" localSheetId="5" hidden="1">0.0001</definedName>
    <definedName name="solver_cvg" localSheetId="6" hidden="1">0.0001</definedName>
    <definedName name="solver_drv" localSheetId="1" hidden="1">1</definedName>
    <definedName name="solver_drv" localSheetId="5" hidden="1">1</definedName>
    <definedName name="solver_drv" localSheetId="6" hidden="1">1</definedName>
    <definedName name="solver_eng" localSheetId="1" hidden="1">2</definedName>
    <definedName name="solver_eng" localSheetId="5" hidden="1">2</definedName>
    <definedName name="solver_eng" localSheetId="6" hidden="1">2</definedName>
    <definedName name="solver_est" localSheetId="1" hidden="1">1</definedName>
    <definedName name="solver_est" localSheetId="5" hidden="1">1</definedName>
    <definedName name="solver_est" localSheetId="6" hidden="1">1</definedName>
    <definedName name="solver_itr" localSheetId="1" hidden="1">2147483647</definedName>
    <definedName name="solver_itr" localSheetId="5" hidden="1">2147483647</definedName>
    <definedName name="solver_itr" localSheetId="6" hidden="1">2147483647</definedName>
    <definedName name="solver_lhs1" localSheetId="1" hidden="1">'Ex. 2 | Modelo em PL'!$T$16:$T$17</definedName>
    <definedName name="solver_lhs1" localSheetId="5" hidden="1">'Ex. 6'!$T$16:$T$17</definedName>
    <definedName name="solver_lhs1" localSheetId="6" hidden="1">'Ex. 7'!$V$17:$V$18</definedName>
    <definedName name="solver_lhs2" localSheetId="1" hidden="1">'Ex. 2 | Modelo em PL'!$T$9:$T$14</definedName>
    <definedName name="solver_lhs2" localSheetId="5" hidden="1">'Ex. 6'!$T$9:$T$14</definedName>
    <definedName name="solver_lhs2" localSheetId="6" hidden="1">'Ex. 7'!$V$9:$V$15</definedName>
    <definedName name="solver_lhs3" localSheetId="6" hidden="1">'Ex. 7'!$V$9:$V$14</definedName>
    <definedName name="solver_mip" localSheetId="1" hidden="1">2147483647</definedName>
    <definedName name="solver_mip" localSheetId="5" hidden="1">2147483647</definedName>
    <definedName name="solver_mip" localSheetId="6" hidden="1">2147483647</definedName>
    <definedName name="solver_mni" localSheetId="1" hidden="1">30</definedName>
    <definedName name="solver_mni" localSheetId="5" hidden="1">30</definedName>
    <definedName name="solver_mni" localSheetId="6" hidden="1">30</definedName>
    <definedName name="solver_mrt" localSheetId="1" hidden="1">0.075</definedName>
    <definedName name="solver_mrt" localSheetId="5" hidden="1">0.075</definedName>
    <definedName name="solver_mrt" localSheetId="6" hidden="1">0.075</definedName>
    <definedName name="solver_msl" localSheetId="1" hidden="1">2</definedName>
    <definedName name="solver_msl" localSheetId="5" hidden="1">2</definedName>
    <definedName name="solver_msl" localSheetId="6" hidden="1">2</definedName>
    <definedName name="solver_neg" localSheetId="1" hidden="1">1</definedName>
    <definedName name="solver_neg" localSheetId="5" hidden="1">1</definedName>
    <definedName name="solver_neg" localSheetId="6" hidden="1">1</definedName>
    <definedName name="solver_nod" localSheetId="1" hidden="1">2147483647</definedName>
    <definedName name="solver_nod" localSheetId="5" hidden="1">2147483647</definedName>
    <definedName name="solver_nod" localSheetId="6" hidden="1">2147483647</definedName>
    <definedName name="solver_num" localSheetId="1" hidden="1">2</definedName>
    <definedName name="solver_num" localSheetId="5" hidden="1">2</definedName>
    <definedName name="solver_num" localSheetId="6" hidden="1">2</definedName>
    <definedName name="solver_nwt" localSheetId="1" hidden="1">1</definedName>
    <definedName name="solver_nwt" localSheetId="5" hidden="1">1</definedName>
    <definedName name="solver_nwt" localSheetId="6" hidden="1">1</definedName>
    <definedName name="solver_opt" localSheetId="1" hidden="1">'Ex. 2 | Modelo em PL'!$T$6</definedName>
    <definedName name="solver_opt" localSheetId="5" hidden="1">'Ex. 6'!$T$6</definedName>
    <definedName name="solver_opt" localSheetId="6" hidden="1">'Ex. 7'!$V$6</definedName>
    <definedName name="solver_pre" localSheetId="1" hidden="1">0.000001</definedName>
    <definedName name="solver_pre" localSheetId="5" hidden="1">0.000001</definedName>
    <definedName name="solver_pre" localSheetId="6" hidden="1">0.000001</definedName>
    <definedName name="solver_rbv" localSheetId="1" hidden="1">1</definedName>
    <definedName name="solver_rbv" localSheetId="5" hidden="1">1</definedName>
    <definedName name="solver_rbv" localSheetId="6" hidden="1">1</definedName>
    <definedName name="solver_rel1" localSheetId="1" hidden="1">1</definedName>
    <definedName name="solver_rel1" localSheetId="5" hidden="1">1</definedName>
    <definedName name="solver_rel1" localSheetId="6" hidden="1">1</definedName>
    <definedName name="solver_rel2" localSheetId="1" hidden="1">2</definedName>
    <definedName name="solver_rel2" localSheetId="5" hidden="1">2</definedName>
    <definedName name="solver_rel2" localSheetId="6" hidden="1">2</definedName>
    <definedName name="solver_rel3" localSheetId="6" hidden="1">2</definedName>
    <definedName name="solver_rhs1" localSheetId="1" hidden="1">'Ex. 2 | Modelo em PL'!$V$16:$V$17</definedName>
    <definedName name="solver_rhs1" localSheetId="5" hidden="1">'Ex. 6'!$V$16:$V$17</definedName>
    <definedName name="solver_rhs1" localSheetId="6" hidden="1">'Ex. 7'!$X$17:$X$18</definedName>
    <definedName name="solver_rhs2" localSheetId="1" hidden="1">'Ex. 2 | Modelo em PL'!$V$9:$V$14</definedName>
    <definedName name="solver_rhs2" localSheetId="5" hidden="1">'Ex. 6'!$V$9:$V$14</definedName>
    <definedName name="solver_rhs2" localSheetId="6" hidden="1">'Ex. 7'!$X$9:$X$15</definedName>
    <definedName name="solver_rhs3" localSheetId="6" hidden="1">'Ex. 7'!$X$9:$X$14</definedName>
    <definedName name="solver_rlx" localSheetId="1" hidden="1">2</definedName>
    <definedName name="solver_rlx" localSheetId="5" hidden="1">2</definedName>
    <definedName name="solver_rlx" localSheetId="6" hidden="1">2</definedName>
    <definedName name="solver_rsd" localSheetId="1" hidden="1">0</definedName>
    <definedName name="solver_rsd" localSheetId="5" hidden="1">0</definedName>
    <definedName name="solver_rsd" localSheetId="6" hidden="1">0</definedName>
    <definedName name="solver_scl" localSheetId="1" hidden="1">1</definedName>
    <definedName name="solver_scl" localSheetId="5" hidden="1">1</definedName>
    <definedName name="solver_scl" localSheetId="6" hidden="1">1</definedName>
    <definedName name="solver_sho" localSheetId="1" hidden="1">2</definedName>
    <definedName name="solver_sho" localSheetId="5" hidden="1">2</definedName>
    <definedName name="solver_sho" localSheetId="6" hidden="1">2</definedName>
    <definedName name="solver_ssz" localSheetId="1" hidden="1">100</definedName>
    <definedName name="solver_ssz" localSheetId="5" hidden="1">100</definedName>
    <definedName name="solver_ssz" localSheetId="6" hidden="1">100</definedName>
    <definedName name="solver_tim" localSheetId="1" hidden="1">2147483647</definedName>
    <definedName name="solver_tim" localSheetId="5" hidden="1">2147483647</definedName>
    <definedName name="solver_tim" localSheetId="6" hidden="1">2147483647</definedName>
    <definedName name="solver_tol" localSheetId="1" hidden="1">0.01</definedName>
    <definedName name="solver_tol" localSheetId="5" hidden="1">0.01</definedName>
    <definedName name="solver_tol" localSheetId="6" hidden="1">0.01</definedName>
    <definedName name="solver_typ" localSheetId="1" hidden="1">2</definedName>
    <definedName name="solver_typ" localSheetId="5" hidden="1">2</definedName>
    <definedName name="solver_typ" localSheetId="6" hidden="1">2</definedName>
    <definedName name="solver_val" localSheetId="1" hidden="1">0</definedName>
    <definedName name="solver_val" localSheetId="5" hidden="1">0</definedName>
    <definedName name="solver_val" localSheetId="6" hidden="1">0</definedName>
    <definedName name="solver_ver" localSheetId="1" hidden="1">3</definedName>
    <definedName name="solver_ver" localSheetId="5" hidden="1">3</definedName>
    <definedName name="solver_ver" localSheetId="6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6" i="10" l="1"/>
  <c r="N25" i="13"/>
  <c r="O25" i="13"/>
  <c r="P25" i="13"/>
  <c r="Q25" i="13"/>
  <c r="R25" i="13"/>
  <c r="N26" i="13"/>
  <c r="O26" i="13"/>
  <c r="P26" i="13"/>
  <c r="Q26" i="13"/>
  <c r="R26" i="13"/>
  <c r="N27" i="13"/>
  <c r="O27" i="13"/>
  <c r="P27" i="13"/>
  <c r="Q27" i="13"/>
  <c r="R27" i="13"/>
  <c r="N28" i="13"/>
  <c r="O28" i="13"/>
  <c r="P28" i="13"/>
  <c r="Q28" i="13"/>
  <c r="R28" i="13"/>
  <c r="N29" i="13"/>
  <c r="O29" i="13"/>
  <c r="P29" i="13"/>
  <c r="Q29" i="13"/>
  <c r="R29" i="13"/>
  <c r="N30" i="13"/>
  <c r="O30" i="13"/>
  <c r="P30" i="13"/>
  <c r="Q30" i="13"/>
  <c r="R30" i="13"/>
  <c r="N31" i="13"/>
  <c r="O31" i="13"/>
  <c r="P31" i="13"/>
  <c r="Q31" i="13"/>
  <c r="R31" i="13"/>
  <c r="N32" i="13"/>
  <c r="O32" i="13"/>
  <c r="P32" i="13"/>
  <c r="Q32" i="13"/>
  <c r="R32" i="13"/>
  <c r="N33" i="13"/>
  <c r="O33" i="13"/>
  <c r="P33" i="13"/>
  <c r="Q33" i="13"/>
  <c r="R33" i="13"/>
  <c r="N34" i="13"/>
  <c r="O34" i="13"/>
  <c r="P34" i="13"/>
  <c r="Q34" i="13"/>
  <c r="R34" i="13"/>
  <c r="M26" i="13"/>
  <c r="M27" i="13"/>
  <c r="M28" i="13"/>
  <c r="M29" i="13"/>
  <c r="M30" i="13"/>
  <c r="M31" i="13"/>
  <c r="M32" i="13"/>
  <c r="M33" i="13"/>
  <c r="M34" i="13"/>
  <c r="M25" i="13"/>
  <c r="K24" i="10"/>
  <c r="D17" i="20"/>
  <c r="F27" i="20"/>
  <c r="F28" i="20"/>
  <c r="F29" i="20"/>
  <c r="F30" i="20"/>
  <c r="F31" i="20"/>
  <c r="F26" i="20"/>
  <c r="N13" i="21"/>
  <c r="P11" i="21"/>
  <c r="O13" i="21"/>
  <c r="O12" i="21"/>
  <c r="O11" i="21"/>
  <c r="O10" i="21"/>
  <c r="O9" i="21"/>
  <c r="N12" i="21"/>
  <c r="N11" i="21"/>
  <c r="N10" i="21"/>
  <c r="N9" i="21"/>
  <c r="N8" i="21"/>
  <c r="N7" i="21"/>
  <c r="K13" i="21"/>
  <c r="J13" i="21"/>
  <c r="F13" i="21"/>
  <c r="F12" i="21"/>
  <c r="F11" i="21"/>
  <c r="F10" i="21"/>
  <c r="F9" i="21"/>
  <c r="F8" i="21"/>
  <c r="F7" i="21"/>
  <c r="I27" i="20"/>
  <c r="H27" i="20"/>
  <c r="V15" i="20"/>
  <c r="X14" i="20"/>
  <c r="X13" i="20"/>
  <c r="X12" i="20"/>
  <c r="X11" i="20"/>
  <c r="X10" i="20"/>
  <c r="X9" i="20"/>
  <c r="P6" i="20"/>
  <c r="P7" i="21" s="1"/>
  <c r="U6" i="20"/>
  <c r="P12" i="21" s="1"/>
  <c r="T6" i="20"/>
  <c r="S6" i="20"/>
  <c r="P10" i="21" s="1"/>
  <c r="R6" i="20"/>
  <c r="P9" i="21" s="1"/>
  <c r="Q6" i="20"/>
  <c r="P8" i="21" s="1"/>
  <c r="N14" i="21" l="1"/>
  <c r="O14" i="21"/>
  <c r="P14" i="21"/>
  <c r="V6" i="20"/>
  <c r="E15" i="21" s="1"/>
  <c r="X18" i="20"/>
  <c r="N18" i="20"/>
  <c r="K12" i="21" s="1"/>
  <c r="M18" i="20"/>
  <c r="K11" i="21" s="1"/>
  <c r="L18" i="20"/>
  <c r="K10" i="21" s="1"/>
  <c r="K18" i="20"/>
  <c r="K9" i="21" s="1"/>
  <c r="X17" i="20"/>
  <c r="I17" i="20"/>
  <c r="J12" i="21" s="1"/>
  <c r="H17" i="20"/>
  <c r="J11" i="21" s="1"/>
  <c r="G17" i="20"/>
  <c r="J10" i="21" s="1"/>
  <c r="F17" i="20"/>
  <c r="J9" i="21" s="1"/>
  <c r="E17" i="20"/>
  <c r="J8" i="21" s="1"/>
  <c r="J7" i="21"/>
  <c r="V14" i="20"/>
  <c r="V13" i="20"/>
  <c r="V12" i="20"/>
  <c r="V11" i="20"/>
  <c r="V10" i="20"/>
  <c r="V9" i="20"/>
  <c r="T9" i="1"/>
  <c r="T6" i="1"/>
  <c r="K14" i="21" l="1"/>
  <c r="J14" i="21"/>
  <c r="Q14" i="21"/>
  <c r="V18" i="20"/>
  <c r="V17" i="20"/>
  <c r="C20" i="2"/>
  <c r="J12" i="8"/>
  <c r="V17" i="13"/>
  <c r="M17" i="13"/>
  <c r="L17" i="13"/>
  <c r="K17" i="13"/>
  <c r="J17" i="13"/>
  <c r="V16" i="13"/>
  <c r="I16" i="13"/>
  <c r="H16" i="13"/>
  <c r="G16" i="13"/>
  <c r="F16" i="13"/>
  <c r="E16" i="13"/>
  <c r="D16" i="13"/>
  <c r="T16" i="13"/>
  <c r="T14" i="13"/>
  <c r="T13" i="13"/>
  <c r="T12" i="13"/>
  <c r="T11" i="13"/>
  <c r="T10" i="13"/>
  <c r="T9" i="13"/>
  <c r="T6" i="13"/>
  <c r="N33" i="10"/>
  <c r="N34" i="10"/>
  <c r="L29" i="10"/>
  <c r="L30" i="10"/>
  <c r="V17" i="1"/>
  <c r="V16" i="1"/>
  <c r="D20" i="2"/>
  <c r="P12" i="8"/>
  <c r="P11" i="8"/>
  <c r="P10" i="8"/>
  <c r="P9" i="8"/>
  <c r="P8" i="8"/>
  <c r="P7" i="8"/>
  <c r="O12" i="8"/>
  <c r="O11" i="8"/>
  <c r="O10" i="8"/>
  <c r="O9" i="8"/>
  <c r="N12" i="8"/>
  <c r="N11" i="8"/>
  <c r="N10" i="8"/>
  <c r="N9" i="8"/>
  <c r="N8" i="8"/>
  <c r="N7" i="8"/>
  <c r="K12" i="8"/>
  <c r="K11" i="8"/>
  <c r="K10" i="8"/>
  <c r="K9" i="8"/>
  <c r="J11" i="8"/>
  <c r="J10" i="8"/>
  <c r="J9" i="8"/>
  <c r="J8" i="8"/>
  <c r="J7" i="8"/>
  <c r="F12" i="8"/>
  <c r="F11" i="8"/>
  <c r="F10" i="8"/>
  <c r="F9" i="8"/>
  <c r="F8" i="8"/>
  <c r="F7" i="8"/>
  <c r="T17" i="13"/>
  <c r="E14" i="8"/>
  <c r="T10" i="1"/>
  <c r="T11" i="1"/>
  <c r="T12" i="1"/>
  <c r="T13" i="1"/>
  <c r="T14" i="1"/>
  <c r="M17" i="1"/>
  <c r="L17" i="1"/>
  <c r="K17" i="1"/>
  <c r="J17" i="1"/>
  <c r="I16" i="1"/>
  <c r="H16" i="1"/>
  <c r="G16" i="1"/>
  <c r="F16" i="1"/>
  <c r="E16" i="1"/>
  <c r="D16" i="1"/>
  <c r="C13" i="2"/>
  <c r="D16" i="2"/>
  <c r="D17" i="2"/>
  <c r="D18" i="2"/>
  <c r="D15" i="2"/>
  <c r="C14" i="2"/>
  <c r="C15" i="2"/>
  <c r="C16" i="2"/>
  <c r="C17" i="2"/>
  <c r="C18" i="2"/>
  <c r="T17" i="1"/>
  <c r="T16" i="1"/>
  <c r="P13" i="8" l="1"/>
  <c r="O13" i="8"/>
  <c r="K13" i="8"/>
  <c r="N13" i="8"/>
  <c r="Q13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Table001 (Page 1)" description="Ligação à consulta 'Table001 (Page 1)' no livro." type="5" refreshedVersion="0" background="1" saveData="1">
    <dbPr connection="Provider=Microsoft.Mashup.OleDb.1;Data Source=$Workbook$;Location=&quot;Table001 (Page 1)&quot;;Extended Properties=&quot;&quot;" command="SELECT * FROM [Table001 (Page 1)]"/>
  </connection>
  <connection id="2" xr16:uid="{00000000-0015-0000-FFFF-FFFF01000000}" keepAlive="1" name="Consulta - Table001 (Page 1) (2)" description="Ligação à consulta 'Table001 (Page 1) (2)' no livro." type="5" refreshedVersion="7" background="1" saveData="1">
    <dbPr connection="Provider=Microsoft.Mashup.OleDb.1;Data Source=$Workbook$;Location=&quot;Table001 (Page 1) (2)&quot;;Extended Properties=&quot;&quot;" command="SELECT * FROM [Table001 (Page 1) (2)]"/>
  </connection>
</connections>
</file>

<file path=xl/sharedStrings.xml><?xml version="1.0" encoding="utf-8"?>
<sst xmlns="http://schemas.openxmlformats.org/spreadsheetml/2006/main" count="524" uniqueCount="189">
  <si>
    <r>
      <t>Encomenda (</t>
    </r>
    <r>
      <rPr>
        <sz val="11"/>
        <color rgb="FFC00000"/>
        <rFont val="Calibri"/>
        <family val="2"/>
        <scheme val="minor"/>
      </rPr>
      <t>m</t>
    </r>
    <r>
      <rPr>
        <b/>
        <sz val="11"/>
        <color rgb="FFC00000"/>
        <rFont val="Calibri"/>
        <family val="2"/>
        <scheme val="minor"/>
      </rPr>
      <t>)</t>
    </r>
  </si>
  <si>
    <r>
      <t>Velocidade (</t>
    </r>
    <r>
      <rPr>
        <sz val="11"/>
        <color rgb="FF000099"/>
        <rFont val="Calibri"/>
        <family val="2"/>
        <scheme val="minor"/>
      </rPr>
      <t>m/h</t>
    </r>
    <r>
      <rPr>
        <b/>
        <sz val="11"/>
        <color rgb="FF000099"/>
        <rFont val="Calibri"/>
        <family val="2"/>
        <scheme val="minor"/>
      </rPr>
      <t>)</t>
    </r>
  </si>
  <si>
    <r>
      <rPr>
        <b/>
        <sz val="11"/>
        <color theme="5" tint="-0.499984740745262"/>
        <rFont val="Calibri"/>
        <family val="2"/>
        <scheme val="minor"/>
      </rPr>
      <t>Custo(</t>
    </r>
    <r>
      <rPr>
        <sz val="11"/>
        <color theme="5" tint="-0.499984740745262"/>
        <rFont val="Calibri"/>
        <family val="2"/>
        <scheme val="minor"/>
      </rPr>
      <t>€/m</t>
    </r>
    <r>
      <rPr>
        <b/>
        <sz val="11"/>
        <color theme="5" tint="-0.499984740745262"/>
        <rFont val="Calibri"/>
        <family val="2"/>
        <scheme val="minor"/>
      </rPr>
      <t>)</t>
    </r>
  </si>
  <si>
    <t>Alfa</t>
  </si>
  <si>
    <t>Beta</t>
  </si>
  <si>
    <t>Aquisição</t>
  </si>
  <si>
    <t>Tapete 1</t>
  </si>
  <si>
    <t>14 000</t>
  </si>
  <si>
    <t>--</t>
  </si>
  <si>
    <t>Tapete 2</t>
  </si>
  <si>
    <t>20 000</t>
  </si>
  <si>
    <t>Tapete 3</t>
  </si>
  <si>
    <t>109 500</t>
  </si>
  <si>
    <t>Tapete 4</t>
  </si>
  <si>
    <t>60 000</t>
  </si>
  <si>
    <t>Tapete 5</t>
  </si>
  <si>
    <t>7 500</t>
  </si>
  <si>
    <t>Tapete 6</t>
  </si>
  <si>
    <t>68 500</t>
  </si>
  <si>
    <t xml:space="preserve">               Conversão para h/m</t>
  </si>
  <si>
    <t xml:space="preserve">                Horas Disponíveis</t>
  </si>
  <si>
    <t>Variáveis de Decisão</t>
  </si>
  <si>
    <r>
      <rPr>
        <b/>
        <sz val="11"/>
        <color theme="1"/>
        <rFont val="Calibri"/>
        <family val="2"/>
      </rPr>
      <t>α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</si>
  <si>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rPr>
        <b/>
        <sz val="11"/>
        <color theme="1"/>
        <rFont val="Calibri"/>
        <family val="2"/>
      </rPr>
      <t>α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</si>
  <si>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theme="1"/>
        <rFont val="Calibri"/>
        <family val="2"/>
      </rPr>
      <t>α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</si>
  <si>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theme="1"/>
        <rFont val="Calibri"/>
        <family val="2"/>
      </rPr>
      <t>α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</si>
  <si>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theme="1"/>
        <rFont val="Calibri"/>
        <family val="2"/>
      </rPr>
      <t>α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</si>
  <si>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theme="1"/>
        <rFont val="Calibri"/>
        <family val="2"/>
      </rPr>
      <t>α</t>
    </r>
    <r>
      <rPr>
        <b/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</si>
  <si>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</si>
  <si>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β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</si>
  <si>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</si>
  <si>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</si>
  <si>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</si>
  <si>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</si>
  <si>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</si>
  <si>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</si>
  <si>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</si>
  <si>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</si>
  <si>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theme="0"/>
        <rFont val="Calibri"/>
        <family val="2"/>
        <scheme val="minor"/>
      </rPr>
      <t xml:space="preserve">Tapete 1          </t>
    </r>
    <r>
      <rPr>
        <b/>
        <sz val="8"/>
        <color theme="0"/>
        <rFont val="Calibri"/>
        <family val="2"/>
        <scheme val="minor"/>
      </rPr>
      <t>Produzir - Alpha</t>
    </r>
  </si>
  <si>
    <r>
      <rPr>
        <b/>
        <sz val="11"/>
        <color theme="0"/>
        <rFont val="Calibri"/>
        <family val="2"/>
        <scheme val="minor"/>
      </rPr>
      <t xml:space="preserve">Tapete 2          </t>
    </r>
    <r>
      <rPr>
        <b/>
        <sz val="8"/>
        <color theme="0"/>
        <rFont val="Calibri"/>
        <family val="2"/>
        <scheme val="minor"/>
      </rPr>
      <t>Produzir - Alpha</t>
    </r>
  </si>
  <si>
    <r>
      <rPr>
        <b/>
        <sz val="11"/>
        <color theme="0"/>
        <rFont val="Calibri"/>
        <family val="2"/>
        <scheme val="minor"/>
      </rPr>
      <t xml:space="preserve">Tapete 3         </t>
    </r>
    <r>
      <rPr>
        <b/>
        <sz val="8"/>
        <color theme="0"/>
        <rFont val="Calibri"/>
        <family val="2"/>
        <scheme val="minor"/>
      </rPr>
      <t>Produzir - Alpha</t>
    </r>
  </si>
  <si>
    <r>
      <rPr>
        <b/>
        <sz val="11"/>
        <color theme="0"/>
        <rFont val="Calibri"/>
        <family val="2"/>
        <scheme val="minor"/>
      </rPr>
      <t xml:space="preserve">Tapete 4          </t>
    </r>
    <r>
      <rPr>
        <b/>
        <sz val="8"/>
        <color theme="0"/>
        <rFont val="Calibri"/>
        <family val="2"/>
        <scheme val="minor"/>
      </rPr>
      <t>Produzir - Alpha</t>
    </r>
  </si>
  <si>
    <r>
      <rPr>
        <b/>
        <sz val="11"/>
        <color theme="0"/>
        <rFont val="Calibri"/>
        <family val="2"/>
        <scheme val="minor"/>
      </rPr>
      <t xml:space="preserve">Tapete 5         </t>
    </r>
    <r>
      <rPr>
        <b/>
        <sz val="8"/>
        <color theme="0"/>
        <rFont val="Calibri"/>
        <family val="2"/>
        <scheme val="minor"/>
      </rPr>
      <t>Produzir - Alpha</t>
    </r>
  </si>
  <si>
    <r>
      <rPr>
        <b/>
        <sz val="11"/>
        <color theme="0"/>
        <rFont val="Calibri"/>
        <family val="2"/>
        <scheme val="minor"/>
      </rPr>
      <t xml:space="preserve">Tapete 6          </t>
    </r>
    <r>
      <rPr>
        <b/>
        <sz val="8"/>
        <color theme="0"/>
        <rFont val="Calibri"/>
        <family val="2"/>
        <scheme val="minor"/>
      </rPr>
      <t>Produzir - Alpha</t>
    </r>
  </si>
  <si>
    <r>
      <rPr>
        <b/>
        <sz val="11"/>
        <color theme="0"/>
        <rFont val="Calibri"/>
        <family val="2"/>
        <scheme val="minor"/>
      </rPr>
      <t xml:space="preserve">Tapete 3          </t>
    </r>
    <r>
      <rPr>
        <b/>
        <sz val="8"/>
        <color theme="0"/>
        <rFont val="Calibri"/>
        <family val="2"/>
        <scheme val="minor"/>
      </rPr>
      <t>Produzir - Beta</t>
    </r>
  </si>
  <si>
    <r>
      <rPr>
        <b/>
        <sz val="11"/>
        <color theme="0"/>
        <rFont val="Calibri"/>
        <family val="2"/>
        <scheme val="minor"/>
      </rPr>
      <t xml:space="preserve">Tapete 4          </t>
    </r>
    <r>
      <rPr>
        <b/>
        <sz val="8"/>
        <color theme="0"/>
        <rFont val="Calibri"/>
        <family val="2"/>
        <scheme val="minor"/>
      </rPr>
      <t>Produzir - Beta</t>
    </r>
  </si>
  <si>
    <r>
      <rPr>
        <b/>
        <sz val="11"/>
        <color theme="0"/>
        <rFont val="Calibri"/>
        <family val="2"/>
        <scheme val="minor"/>
      </rPr>
      <t xml:space="preserve">Tapete 5         </t>
    </r>
    <r>
      <rPr>
        <b/>
        <sz val="8"/>
        <color theme="0"/>
        <rFont val="Calibri"/>
        <family val="2"/>
        <scheme val="minor"/>
      </rPr>
      <t>Produzir - Beta</t>
    </r>
  </si>
  <si>
    <r>
      <rPr>
        <b/>
        <sz val="11"/>
        <color theme="0"/>
        <rFont val="Calibri"/>
        <family val="2"/>
        <scheme val="minor"/>
      </rPr>
      <t xml:space="preserve">Tapete 6          </t>
    </r>
    <r>
      <rPr>
        <b/>
        <sz val="8"/>
        <color theme="0"/>
        <rFont val="Calibri"/>
        <family val="2"/>
        <scheme val="minor"/>
      </rPr>
      <t>Produzir - Beta</t>
    </r>
  </si>
  <si>
    <r>
      <rPr>
        <b/>
        <sz val="11"/>
        <color theme="0"/>
        <rFont val="Calibri"/>
        <family val="2"/>
        <scheme val="minor"/>
      </rPr>
      <t xml:space="preserve">Tapete 1         </t>
    </r>
    <r>
      <rPr>
        <b/>
        <sz val="8"/>
        <color theme="0"/>
        <rFont val="Calibri"/>
        <family val="2"/>
        <scheme val="minor"/>
      </rPr>
      <t>Comprar</t>
    </r>
  </si>
  <si>
    <r>
      <rPr>
        <b/>
        <sz val="11"/>
        <color theme="0"/>
        <rFont val="Calibri"/>
        <family val="2"/>
        <scheme val="minor"/>
      </rPr>
      <t xml:space="preserve">Tapete 2         </t>
    </r>
    <r>
      <rPr>
        <b/>
        <sz val="8"/>
        <color theme="0"/>
        <rFont val="Calibri"/>
        <family val="2"/>
        <scheme val="minor"/>
      </rPr>
      <t>Comprar</t>
    </r>
  </si>
  <si>
    <r>
      <rPr>
        <b/>
        <sz val="11"/>
        <color theme="0"/>
        <rFont val="Calibri"/>
        <family val="2"/>
        <scheme val="minor"/>
      </rPr>
      <t xml:space="preserve">Tapete 3        </t>
    </r>
    <r>
      <rPr>
        <b/>
        <sz val="8"/>
        <color theme="0"/>
        <rFont val="Calibri"/>
        <family val="2"/>
        <scheme val="minor"/>
      </rPr>
      <t>Comprar</t>
    </r>
  </si>
  <si>
    <r>
      <rPr>
        <b/>
        <sz val="11"/>
        <color theme="0"/>
        <rFont val="Calibri"/>
        <family val="2"/>
        <scheme val="minor"/>
      </rPr>
      <t xml:space="preserve">Tapete 4         </t>
    </r>
    <r>
      <rPr>
        <b/>
        <sz val="8"/>
        <color theme="0"/>
        <rFont val="Calibri"/>
        <family val="2"/>
        <scheme val="minor"/>
      </rPr>
      <t>Comprar</t>
    </r>
  </si>
  <si>
    <r>
      <rPr>
        <b/>
        <sz val="11"/>
        <color theme="0"/>
        <rFont val="Calibri"/>
        <family val="2"/>
        <scheme val="minor"/>
      </rPr>
      <t xml:space="preserve">Tapete 5         </t>
    </r>
    <r>
      <rPr>
        <b/>
        <sz val="8"/>
        <color theme="0"/>
        <rFont val="Calibri"/>
        <family val="2"/>
        <scheme val="minor"/>
      </rPr>
      <t>Comprar</t>
    </r>
  </si>
  <si>
    <r>
      <rPr>
        <b/>
        <sz val="11"/>
        <color theme="0"/>
        <rFont val="Calibri"/>
        <family val="2"/>
        <scheme val="minor"/>
      </rPr>
      <t xml:space="preserve">Tapete 6         </t>
    </r>
    <r>
      <rPr>
        <b/>
        <sz val="8"/>
        <color theme="0"/>
        <rFont val="Calibri"/>
        <family val="2"/>
        <scheme val="minor"/>
      </rPr>
      <t>Comprar</t>
    </r>
  </si>
  <si>
    <t>Quantidade de Tapetes</t>
  </si>
  <si>
    <t>Total de Custo</t>
  </si>
  <si>
    <t>mín</t>
  </si>
  <si>
    <r>
      <t>Custo (</t>
    </r>
    <r>
      <rPr>
        <sz val="11"/>
        <color theme="1"/>
        <rFont val="Calibri"/>
        <family val="2"/>
        <scheme val="minor"/>
      </rPr>
      <t>€/m</t>
    </r>
    <r>
      <rPr>
        <b/>
        <sz val="11"/>
        <color theme="1"/>
        <rFont val="Calibri"/>
        <family val="2"/>
        <scheme val="minor"/>
      </rPr>
      <t>)</t>
    </r>
  </si>
  <si>
    <t xml:space="preserve"> </t>
  </si>
  <si>
    <t>Restrições</t>
  </si>
  <si>
    <t>Usado</t>
  </si>
  <si>
    <t>Disponível</t>
  </si>
  <si>
    <r>
      <t>Encomenda | Tapete 1 (</t>
    </r>
    <r>
      <rPr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>)</t>
    </r>
  </si>
  <si>
    <t>=</t>
  </si>
  <si>
    <r>
      <t>Encomenda | Tapete 2 (</t>
    </r>
    <r>
      <rPr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>)</t>
    </r>
  </si>
  <si>
    <r>
      <t>Encomenda | Tapete 3 (</t>
    </r>
    <r>
      <rPr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>)</t>
    </r>
  </si>
  <si>
    <r>
      <t>Encomenda | Tapete 4 (</t>
    </r>
    <r>
      <rPr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>)</t>
    </r>
  </si>
  <si>
    <r>
      <t>Encomenda | Tapete 5 (</t>
    </r>
    <r>
      <rPr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>)</t>
    </r>
  </si>
  <si>
    <r>
      <t>Encomenda | Tapete 6 (</t>
    </r>
    <r>
      <rPr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>)</t>
    </r>
  </si>
  <si>
    <t>Teara Alpha</t>
  </si>
  <si>
    <t>&lt;=</t>
  </si>
  <si>
    <t>Teara Beta</t>
  </si>
  <si>
    <r>
      <rPr>
        <sz val="16"/>
        <color theme="1"/>
        <rFont val="Calibri"/>
        <family val="2"/>
        <scheme val="minor"/>
      </rPr>
      <t>com</t>
    </r>
    <r>
      <rPr>
        <b/>
        <sz val="16"/>
        <color theme="1"/>
        <rFont val="Calibri"/>
        <family val="2"/>
        <scheme val="minor"/>
      </rPr>
      <t xml:space="preserve"> α</t>
    </r>
    <r>
      <rPr>
        <b/>
        <vertAlign val="subscript"/>
        <sz val="16"/>
        <color theme="1"/>
        <rFont val="Calibri"/>
        <family val="2"/>
        <scheme val="minor"/>
      </rPr>
      <t xml:space="preserve">i, </t>
    </r>
    <r>
      <rPr>
        <b/>
        <sz val="16"/>
        <color theme="1"/>
        <rFont val="Calibri"/>
        <family val="2"/>
        <scheme val="minor"/>
      </rPr>
      <t>β</t>
    </r>
    <r>
      <rPr>
        <b/>
        <vertAlign val="subscript"/>
        <sz val="16"/>
        <color theme="1"/>
        <rFont val="Calibri"/>
        <family val="2"/>
        <scheme val="minor"/>
      </rPr>
      <t xml:space="preserve">i </t>
    </r>
    <r>
      <rPr>
        <b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e</t>
    </r>
    <r>
      <rPr>
        <b/>
        <sz val="16"/>
        <color theme="1"/>
        <rFont val="Calibri"/>
        <family val="2"/>
        <scheme val="minor"/>
      </rPr>
      <t xml:space="preserve"> C</t>
    </r>
    <r>
      <rPr>
        <b/>
        <vertAlign val="subscript"/>
        <sz val="16"/>
        <color theme="1"/>
        <rFont val="Calibri"/>
        <family val="2"/>
        <scheme val="minor"/>
      </rPr>
      <t xml:space="preserve">i  </t>
    </r>
  </si>
  <si>
    <t>L.H.Side</t>
  </si>
  <si>
    <t xml:space="preserve"> R.H.Side</t>
  </si>
  <si>
    <r>
      <t xml:space="preserve">          sendo i = 1, … , 6 para </t>
    </r>
    <r>
      <rPr>
        <b/>
        <sz val="16"/>
        <color theme="1"/>
        <rFont val="Calibri"/>
        <family val="2"/>
        <scheme val="minor"/>
      </rPr>
      <t xml:space="preserve">α </t>
    </r>
    <r>
      <rPr>
        <sz val="16"/>
        <color theme="1"/>
        <rFont val="Calibri"/>
        <family val="2"/>
        <scheme val="minor"/>
      </rPr>
      <t xml:space="preserve">e </t>
    </r>
    <r>
      <rPr>
        <b/>
        <sz val="16"/>
        <color theme="1"/>
        <rFont val="Calibri"/>
        <family val="2"/>
        <scheme val="minor"/>
      </rPr>
      <t xml:space="preserve">C </t>
    </r>
    <r>
      <rPr>
        <sz val="16"/>
        <color theme="1"/>
        <rFont val="Calibri"/>
        <family val="2"/>
        <scheme val="minor"/>
      </rPr>
      <t xml:space="preserve">e i = 3,…,6 para </t>
    </r>
    <r>
      <rPr>
        <b/>
        <sz val="16"/>
        <color theme="1"/>
        <rFont val="Calibri"/>
        <family val="2"/>
        <scheme val="minor"/>
      </rPr>
      <t xml:space="preserve">β </t>
    </r>
  </si>
  <si>
    <t>Folha de Cálculo: [OCD_Grupo12.xlsx]2 | Modelo em PL</t>
  </si>
  <si>
    <t>Célula</t>
  </si>
  <si>
    <t>Nome</t>
  </si>
  <si>
    <t>Células de Variável</t>
  </si>
  <si>
    <t>$D$5</t>
  </si>
  <si>
    <t>Quantidade de Tapete 1 | Produzir - Alpha</t>
  </si>
  <si>
    <t>$E$5</t>
  </si>
  <si>
    <t>Quantidade de Tapete 2 | Produzir - Alpha</t>
  </si>
  <si>
    <t>$F$5</t>
  </si>
  <si>
    <t>Quantidade de Tapete 3 |  Produzir - Alpha</t>
  </si>
  <si>
    <t>$G$5</t>
  </si>
  <si>
    <t>Quantidade de Tapete 4 | Produzir - Alpha</t>
  </si>
  <si>
    <t>$H$5</t>
  </si>
  <si>
    <t>Quantidade de Tapete 5 | Produzir - Alpha</t>
  </si>
  <si>
    <t>$I$5</t>
  </si>
  <si>
    <t>Quantidade de Tapete 6 | Produzir - Alpha</t>
  </si>
  <si>
    <t>$J$5</t>
  </si>
  <si>
    <t>Quantidade de Tapete 3 | Produzir - Beta</t>
  </si>
  <si>
    <t>$K$5</t>
  </si>
  <si>
    <t>Quantidade de Tapete 4 | Produzir - Beta</t>
  </si>
  <si>
    <t>$L$5</t>
  </si>
  <si>
    <t>Quantidade de Tapete 5 | Produzir - Beta</t>
  </si>
  <si>
    <t>$M$5</t>
  </si>
  <si>
    <t>Quantidade de Tapete 6 | Produzir - Beta</t>
  </si>
  <si>
    <t>$N$5</t>
  </si>
  <si>
    <t>Quantidade de Tapete 1 | Comprar</t>
  </si>
  <si>
    <t>$O$5</t>
  </si>
  <si>
    <t>Quantidade de Tapete 2 | Comprar</t>
  </si>
  <si>
    <t>$P$5</t>
  </si>
  <si>
    <t>Quantidade de Tapete 3 | Comprar</t>
  </si>
  <si>
    <t>$Q$5</t>
  </si>
  <si>
    <t>Quantidade de Tapete 4 | Comprar</t>
  </si>
  <si>
    <t>$R$5</t>
  </si>
  <si>
    <t>Quantidade de Tapete 5 | Comprar</t>
  </si>
  <si>
    <t>$S$5</t>
  </si>
  <si>
    <t>Quantidade de Tapete 6 | Comprar</t>
  </si>
  <si>
    <t>$T$16</t>
  </si>
  <si>
    <t>$T$17</t>
  </si>
  <si>
    <t>$T$9</t>
  </si>
  <si>
    <t>Encomenda | Tapete 1 (m) Usado</t>
  </si>
  <si>
    <t>$T$10</t>
  </si>
  <si>
    <t>Encomenda | Tapete 2 (m) Usado</t>
  </si>
  <si>
    <t>$T$11</t>
  </si>
  <si>
    <t>Encomenda | Tapete 3 (m) Usado</t>
  </si>
  <si>
    <t>$T$12</t>
  </si>
  <si>
    <t>Encomenda | Tapete 4 (m) Usado</t>
  </si>
  <si>
    <t>$T$13</t>
  </si>
  <si>
    <t>Encomenda | Tapete 5 (m) Usado</t>
  </si>
  <si>
    <t>$T$14</t>
  </si>
  <si>
    <t>Encomenda | Tapete 6 (m) Usado</t>
  </si>
  <si>
    <t>Solução Ótima</t>
  </si>
  <si>
    <t>Detalhes</t>
  </si>
  <si>
    <t>Fabricar</t>
  </si>
  <si>
    <t>Comprar</t>
  </si>
  <si>
    <t>Horas de Fabrico</t>
  </si>
  <si>
    <t>Custo</t>
  </si>
  <si>
    <t>Tapete</t>
  </si>
  <si>
    <t>Total</t>
  </si>
  <si>
    <t>Encomeda</t>
  </si>
  <si>
    <t>Valor Ótimo</t>
  </si>
  <si>
    <t>Horas Dísponiveis</t>
  </si>
  <si>
    <t>VALOR ÓTIMO</t>
  </si>
  <si>
    <t>Microsoft Excel 16.0 Relatório de Sensibilidade</t>
  </si>
  <si>
    <t>Relatório Criado: 12/05/2022 18:26:56</t>
  </si>
  <si>
    <t>Final</t>
  </si>
  <si>
    <t>Reduzido</t>
  </si>
  <si>
    <t>Objetivo</t>
  </si>
  <si>
    <t>Permissível</t>
  </si>
  <si>
    <t>Valor</t>
  </si>
  <si>
    <t>Coeficiente</t>
  </si>
  <si>
    <t>Aumentar</t>
  </si>
  <si>
    <t>Diminuir</t>
  </si>
  <si>
    <t>Sombra</t>
  </si>
  <si>
    <t>Restrição</t>
  </si>
  <si>
    <t>Preço</t>
  </si>
  <si>
    <t>Lado Direito</t>
  </si>
  <si>
    <t xml:space="preserve">        5. e)</t>
  </si>
  <si>
    <t xml:space="preserve">        5. f)</t>
  </si>
  <si>
    <t xml:space="preserve">    5. a)</t>
  </si>
  <si>
    <t>Variação =</t>
  </si>
  <si>
    <t xml:space="preserve">        5. b)</t>
  </si>
  <si>
    <t>1 semana de avaria =</t>
  </si>
  <si>
    <t>Custo =</t>
  </si>
  <si>
    <t xml:space="preserve">      o Preço Sombra é € por hora</t>
  </si>
  <si>
    <t xml:space="preserve">        5. c)</t>
  </si>
  <si>
    <t xml:space="preserve">   Tempo de Produção de 1 Tear =</t>
  </si>
  <si>
    <t xml:space="preserve">        5. d)</t>
  </si>
  <si>
    <r>
      <rPr>
        <b/>
        <sz val="11"/>
        <color theme="1"/>
        <rFont val="Calibri"/>
        <family val="2"/>
      </rPr>
      <t>Δ</t>
    </r>
    <r>
      <rPr>
        <b/>
        <sz val="9.35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Preço</t>
    </r>
  </si>
  <si>
    <t>Preço Inicial</t>
  </si>
  <si>
    <t>Tipo de Tapete</t>
  </si>
  <si>
    <t>Tear Alpha</t>
  </si>
  <si>
    <t>Tear Beta</t>
  </si>
  <si>
    <t>Tear Alpha Usado</t>
  </si>
  <si>
    <t>Tear Beta Usado</t>
  </si>
  <si>
    <r>
      <t>(</t>
    </r>
    <r>
      <rPr>
        <sz val="11"/>
        <color rgb="FF000099"/>
        <rFont val="Calibri"/>
        <family val="2"/>
        <scheme val="minor"/>
      </rPr>
      <t>h/m</t>
    </r>
    <r>
      <rPr>
        <b/>
        <sz val="11"/>
        <color rgb="FF000099"/>
        <rFont val="Calibri"/>
        <family val="2"/>
        <scheme val="minor"/>
      </rPr>
      <t>)</t>
    </r>
  </si>
  <si>
    <r>
      <t>Quantidade de Tapetes (</t>
    </r>
    <r>
      <rPr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>)</t>
    </r>
  </si>
  <si>
    <r>
      <t>Encomenda | Tapete 7 (</t>
    </r>
    <r>
      <rPr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>)</t>
    </r>
  </si>
  <si>
    <r>
      <t xml:space="preserve">Tapete 7          </t>
    </r>
    <r>
      <rPr>
        <b/>
        <sz val="8"/>
        <color theme="0"/>
        <rFont val="Calibri"/>
        <family val="2"/>
        <scheme val="minor"/>
      </rPr>
      <t>Produzir - Alpha</t>
    </r>
  </si>
  <si>
    <r>
      <rPr>
        <b/>
        <sz val="11"/>
        <color theme="1"/>
        <rFont val="Calibri"/>
        <family val="2"/>
      </rPr>
      <t>α</t>
    </r>
    <r>
      <rPr>
        <b/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</si>
  <si>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β</t>
    </r>
    <r>
      <rPr>
        <b/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</si>
  <si>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 xml:space="preserve">Tapete 7          </t>
    </r>
    <r>
      <rPr>
        <b/>
        <sz val="8"/>
        <color theme="0"/>
        <rFont val="Calibri"/>
        <family val="2"/>
        <scheme val="minor"/>
      </rPr>
      <t>Produzir - Beta</t>
    </r>
  </si>
  <si>
    <t>Tapete 7</t>
  </si>
  <si>
    <r>
      <rPr>
        <b/>
        <sz val="11"/>
        <color theme="1"/>
        <rFont val="Calibri"/>
        <family val="2"/>
        <scheme val="minor"/>
      </rPr>
      <t>Velocidade(</t>
    </r>
    <r>
      <rPr>
        <sz val="11"/>
        <color theme="1"/>
        <rFont val="Calibri"/>
        <family val="2"/>
        <scheme val="minor"/>
      </rPr>
      <t>m/h</t>
    </r>
    <r>
      <rPr>
        <b/>
        <sz val="11"/>
        <color theme="1"/>
        <rFont val="Calibri"/>
        <family val="2"/>
        <scheme val="minor"/>
      </rPr>
      <t>)</t>
    </r>
  </si>
  <si>
    <r>
      <t>Custo(</t>
    </r>
    <r>
      <rPr>
        <sz val="11"/>
        <color theme="1"/>
        <rFont val="Calibri"/>
        <family val="2"/>
        <scheme val="minor"/>
      </rPr>
      <t>€/metro</t>
    </r>
    <r>
      <rPr>
        <b/>
        <sz val="11"/>
        <color theme="1"/>
        <rFont val="Calibri"/>
        <family val="2"/>
        <scheme val="minor"/>
      </rPr>
      <t>)</t>
    </r>
  </si>
  <si>
    <t>Antigo</t>
  </si>
  <si>
    <r>
      <rPr>
        <b/>
        <sz val="11"/>
        <color theme="1"/>
        <rFont val="Calibri"/>
        <family val="2"/>
        <scheme val="minor"/>
      </rPr>
      <t xml:space="preserve">Novo </t>
    </r>
    <r>
      <rPr>
        <sz val="11"/>
        <color theme="1"/>
        <rFont val="Calibri"/>
        <family val="2"/>
        <scheme val="minor"/>
      </rPr>
      <t>(</t>
    </r>
    <r>
      <rPr>
        <sz val="8"/>
        <color theme="1"/>
        <rFont val="Calibri"/>
        <family val="2"/>
        <scheme val="minor"/>
      </rPr>
      <t>+ 40%</t>
    </r>
    <r>
      <rPr>
        <sz val="11"/>
        <color theme="1"/>
        <rFont val="Calibri"/>
        <family val="2"/>
        <scheme val="minor"/>
      </rPr>
      <t>)</t>
    </r>
  </si>
  <si>
    <r>
      <t>Custo de Aquisição (</t>
    </r>
    <r>
      <rPr>
        <sz val="11"/>
        <color theme="1"/>
        <rFont val="Calibri"/>
        <family val="2"/>
        <scheme val="minor"/>
      </rPr>
      <t>€/m</t>
    </r>
    <r>
      <rPr>
        <b/>
        <sz val="11"/>
        <color theme="1"/>
        <rFont val="Calibri"/>
        <family val="2"/>
        <scheme val="minor"/>
      </rPr>
      <t>)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</si>
  <si>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</si>
  <si>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</si>
  <si>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</si>
  <si>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</si>
  <si>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</si>
  <si>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t>Horas de Fabrico por 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</si>
</sst>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164" formatCode="0.000"/>
    <numFmt numFmtId="165" formatCode="0.0"/>
    <numFmt numFmtId="166" formatCode="0.00000000"/>
    <numFmt numFmtId="167" formatCode="_-* #,##0.00\ [$€-816]_-;\-* #,##0.00\ [$€-816]_-;_-* &quot;-&quot;??\ [$€-816]_-;_-@_-"/>
    <numFmt numFmtId="168" formatCode="0.0000"/>
    <numFmt numFmtId="169" formatCode="#,##0.00\ &quot;€&quot;"/>
    <numFmt numFmtId="170" formatCode="#,##0\ &quot;€&quot;"/>
  </numFmts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1"/>
      <name val="Calibri"/>
      <family val="2"/>
    </font>
    <font>
      <b/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rgb="FF000099"/>
      <name val="Calibri"/>
      <family val="2"/>
      <scheme val="minor"/>
    </font>
    <font>
      <sz val="11"/>
      <color rgb="FF000099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rgb="FF009900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9.35"/>
      <color theme="1"/>
      <name val="Calibri"/>
      <family val="2"/>
    </font>
    <font>
      <b/>
      <sz val="26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5E9A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B19F"/>
        <bgColor indexed="64"/>
      </patternFill>
    </fill>
    <fill>
      <patternFill patternType="solid">
        <fgColor rgb="FF9FBFFF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rgb="FFC00000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DECD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25" fillId="0" borderId="0" applyFont="0" applyFill="0" applyBorder="0" applyAlignment="0" applyProtection="0"/>
  </cellStyleXfs>
  <cellXfs count="191">
    <xf numFmtId="0" fontId="0" fillId="0" borderId="0" xfId="0"/>
    <xf numFmtId="0" fontId="2" fillId="0" borderId="2" xfId="0" applyFont="1" applyBorder="1"/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0" fillId="8" borderId="0" xfId="0" applyFill="1"/>
    <xf numFmtId="0" fontId="2" fillId="8" borderId="0" xfId="0" applyFont="1" applyFill="1" applyAlignment="1">
      <alignment horizontal="center"/>
    </xf>
    <xf numFmtId="0" fontId="5" fillId="8" borderId="0" xfId="0" applyFont="1" applyFill="1" applyAlignment="1">
      <alignment horizontal="center" vertical="top" wrapText="1"/>
    </xf>
    <xf numFmtId="0" fontId="0" fillId="8" borderId="0" xfId="0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1" xfId="0" applyFont="1" applyBorder="1"/>
    <xf numFmtId="0" fontId="0" fillId="0" borderId="12" xfId="0" applyBorder="1" applyAlignment="1">
      <alignment horizontal="center" vertical="center"/>
    </xf>
    <xf numFmtId="0" fontId="2" fillId="0" borderId="13" xfId="0" applyFont="1" applyBorder="1"/>
    <xf numFmtId="0" fontId="2" fillId="0" borderId="4" xfId="0" applyFont="1" applyBorder="1"/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8" borderId="0" xfId="0" applyFont="1" applyFill="1"/>
    <xf numFmtId="0" fontId="2" fillId="8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9" fillId="8" borderId="0" xfId="0" applyFont="1" applyFill="1"/>
    <xf numFmtId="0" fontId="10" fillId="8" borderId="0" xfId="0" applyFont="1" applyFill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3" fontId="0" fillId="8" borderId="0" xfId="0" applyNumberFormat="1" applyFill="1"/>
    <xf numFmtId="1" fontId="0" fillId="0" borderId="12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2" fillId="8" borderId="0" xfId="0" applyFont="1" applyFill="1"/>
    <xf numFmtId="0" fontId="5" fillId="8" borderId="0" xfId="0" applyFont="1" applyFill="1" applyAlignment="1">
      <alignment horizontal="left" vertical="top"/>
    </xf>
    <xf numFmtId="1" fontId="0" fillId="7" borderId="3" xfId="0" applyNumberFormat="1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0" fillId="0" borderId="21" xfId="0" applyBorder="1"/>
    <xf numFmtId="0" fontId="0" fillId="0" borderId="22" xfId="0" applyBorder="1"/>
    <xf numFmtId="0" fontId="19" fillId="0" borderId="19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165" fontId="0" fillId="3" borderId="4" xfId="0" applyNumberForma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vertical="center"/>
    </xf>
    <xf numFmtId="0" fontId="14" fillId="0" borderId="0" xfId="0" applyFont="1"/>
    <xf numFmtId="165" fontId="13" fillId="0" borderId="0" xfId="0" applyNumberFormat="1" applyFont="1"/>
    <xf numFmtId="0" fontId="2" fillId="0" borderId="0" xfId="0" applyFont="1" applyAlignment="1">
      <alignment horizontal="right"/>
    </xf>
    <xf numFmtId="0" fontId="20" fillId="0" borderId="0" xfId="0" applyFont="1"/>
    <xf numFmtId="0" fontId="2" fillId="0" borderId="0" xfId="0" applyFont="1" applyAlignment="1">
      <alignment horizontal="left"/>
    </xf>
    <xf numFmtId="0" fontId="0" fillId="8" borderId="21" xfId="0" applyFill="1" applyBorder="1"/>
    <xf numFmtId="0" fontId="0" fillId="17" borderId="21" xfId="0" applyFill="1" applyBorder="1"/>
    <xf numFmtId="0" fontId="2" fillId="17" borderId="21" xfId="0" applyFont="1" applyFill="1" applyBorder="1"/>
    <xf numFmtId="0" fontId="2" fillId="16" borderId="22" xfId="0" applyFont="1" applyFill="1" applyBorder="1"/>
    <xf numFmtId="0" fontId="0" fillId="18" borderId="21" xfId="0" applyFill="1" applyBorder="1"/>
    <xf numFmtId="0" fontId="13" fillId="0" borderId="16" xfId="0" applyFont="1" applyBorder="1" applyAlignment="1">
      <alignment horizontal="center" vertical="center"/>
    </xf>
    <xf numFmtId="0" fontId="21" fillId="0" borderId="0" xfId="0" applyFont="1"/>
    <xf numFmtId="166" fontId="0" fillId="0" borderId="15" xfId="0" applyNumberFormat="1" applyBorder="1" applyAlignment="1">
      <alignment horizontal="center" vertical="center"/>
    </xf>
    <xf numFmtId="166" fontId="0" fillId="8" borderId="0" xfId="0" applyNumberFormat="1" applyFill="1" applyAlignment="1">
      <alignment horizontal="center" vertical="center"/>
    </xf>
    <xf numFmtId="0" fontId="0" fillId="20" borderId="21" xfId="0" applyFill="1" applyBorder="1"/>
    <xf numFmtId="0" fontId="0" fillId="8" borderId="22" xfId="0" applyFill="1" applyBorder="1"/>
    <xf numFmtId="0" fontId="2" fillId="8" borderId="23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1" fillId="10" borderId="24" xfId="0" applyFont="1" applyFill="1" applyBorder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4" fontId="0" fillId="8" borderId="0" xfId="0" quotePrefix="1" applyNumberFormat="1" applyFill="1" applyAlignment="1">
      <alignment horizontal="center" vertical="center"/>
    </xf>
    <xf numFmtId="4" fontId="0" fillId="8" borderId="15" xfId="0" applyNumberFormat="1" applyFill="1" applyBorder="1" applyAlignment="1">
      <alignment horizontal="center" vertical="center"/>
    </xf>
    <xf numFmtId="4" fontId="0" fillId="8" borderId="0" xfId="0" applyNumberFormat="1" applyFill="1"/>
    <xf numFmtId="3" fontId="0" fillId="8" borderId="12" xfId="0" applyNumberFormat="1" applyFill="1" applyBorder="1" applyAlignment="1">
      <alignment horizontal="center" vertical="center" wrapText="1"/>
    </xf>
    <xf numFmtId="3" fontId="0" fillId="8" borderId="12" xfId="0" applyNumberFormat="1" applyFill="1" applyBorder="1" applyAlignment="1">
      <alignment horizontal="center" vertical="center"/>
    </xf>
    <xf numFmtId="3" fontId="0" fillId="8" borderId="0" xfId="0" applyNumberFormat="1" applyFill="1" applyBorder="1" applyAlignment="1">
      <alignment horizontal="center" vertical="center"/>
    </xf>
    <xf numFmtId="3" fontId="0" fillId="8" borderId="0" xfId="0" applyNumberFormat="1" applyFill="1" applyAlignment="1">
      <alignment horizontal="center" vertical="center"/>
    </xf>
    <xf numFmtId="3" fontId="0" fillId="8" borderId="15" xfId="0" applyNumberFormat="1" applyFill="1" applyBorder="1" applyAlignment="1">
      <alignment horizontal="center" vertical="center"/>
    </xf>
    <xf numFmtId="3" fontId="0" fillId="8" borderId="16" xfId="0" applyNumberFormat="1" applyFill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0" fontId="23" fillId="8" borderId="0" xfId="0" applyFont="1" applyFill="1"/>
    <xf numFmtId="0" fontId="24" fillId="8" borderId="0" xfId="0" applyFont="1" applyFill="1"/>
    <xf numFmtId="0" fontId="2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7" fontId="0" fillId="8" borderId="16" xfId="0" applyNumberFormat="1" applyFill="1" applyBorder="1" applyAlignment="1">
      <alignment horizontal="center" vertical="center"/>
    </xf>
    <xf numFmtId="167" fontId="0" fillId="8" borderId="1" xfId="0" applyNumberFormat="1" applyFill="1" applyBorder="1" applyAlignment="1">
      <alignment horizontal="center" vertical="center"/>
    </xf>
    <xf numFmtId="44" fontId="0" fillId="4" borderId="3" xfId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1" fillId="1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Border="1"/>
    <xf numFmtId="0" fontId="2" fillId="8" borderId="17" xfId="0" applyFont="1" applyFill="1" applyBorder="1" applyAlignment="1">
      <alignment horizontal="center" vertical="center"/>
    </xf>
    <xf numFmtId="1" fontId="0" fillId="7" borderId="25" xfId="0" applyNumberFormat="1" applyFill="1" applyBorder="1" applyAlignment="1">
      <alignment horizontal="center" vertical="center"/>
    </xf>
    <xf numFmtId="1" fontId="0" fillId="7" borderId="2" xfId="0" applyNumberForma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8" borderId="16" xfId="0" applyFill="1" applyBorder="1"/>
    <xf numFmtId="0" fontId="0" fillId="8" borderId="12" xfId="0" applyFill="1" applyBorder="1"/>
    <xf numFmtId="168" fontId="0" fillId="8" borderId="0" xfId="0" applyNumberFormat="1" applyFill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3" fontId="0" fillId="8" borderId="15" xfId="0" applyNumberFormat="1" applyFill="1" applyBorder="1" applyAlignment="1">
      <alignment horizontal="center"/>
    </xf>
    <xf numFmtId="3" fontId="0" fillId="8" borderId="12" xfId="0" quotePrefix="1" applyNumberFormat="1" applyFill="1" applyBorder="1" applyAlignment="1">
      <alignment horizontal="center" vertical="center"/>
    </xf>
    <xf numFmtId="3" fontId="0" fillId="8" borderId="0" xfId="0" quotePrefix="1" applyNumberFormat="1" applyFill="1" applyBorder="1" applyAlignment="1">
      <alignment horizontal="center" vertical="center"/>
    </xf>
    <xf numFmtId="3" fontId="0" fillId="8" borderId="15" xfId="0" quotePrefix="1" applyNumberFormat="1" applyFill="1" applyBorder="1" applyAlignment="1">
      <alignment horizontal="center" vertical="center"/>
    </xf>
    <xf numFmtId="44" fontId="0" fillId="8" borderId="0" xfId="1" applyFont="1" applyFill="1" applyAlignment="1">
      <alignment horizontal="center" vertical="center"/>
    </xf>
    <xf numFmtId="44" fontId="0" fillId="8" borderId="0" xfId="1" quotePrefix="1" applyFont="1" applyFill="1" applyAlignment="1">
      <alignment horizontal="center" vertical="center"/>
    </xf>
    <xf numFmtId="44" fontId="0" fillId="8" borderId="15" xfId="1" applyFont="1" applyFill="1" applyBorder="1" applyAlignment="1">
      <alignment horizontal="center" vertical="center"/>
    </xf>
    <xf numFmtId="44" fontId="0" fillId="8" borderId="15" xfId="1" quotePrefix="1" applyFont="1" applyFill="1" applyBorder="1" applyAlignment="1">
      <alignment horizontal="center" vertical="center"/>
    </xf>
    <xf numFmtId="0" fontId="28" fillId="8" borderId="15" xfId="0" applyFont="1" applyFill="1" applyBorder="1" applyAlignment="1">
      <alignment horizontal="center" vertical="center"/>
    </xf>
    <xf numFmtId="2" fontId="0" fillId="8" borderId="12" xfId="0" applyNumberFormat="1" applyFill="1" applyBorder="1" applyAlignment="1">
      <alignment horizontal="center" vertical="center"/>
    </xf>
    <xf numFmtId="2" fontId="0" fillId="8" borderId="0" xfId="0" applyNumberFormat="1" applyFill="1" applyBorder="1" applyAlignment="1">
      <alignment horizontal="center" vertical="center"/>
    </xf>
    <xf numFmtId="2" fontId="0" fillId="8" borderId="15" xfId="0" applyNumberForma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169" fontId="0" fillId="8" borderId="0" xfId="0" applyNumberFormat="1" applyFill="1" applyAlignment="1">
      <alignment horizontal="center" vertical="center"/>
    </xf>
    <xf numFmtId="169" fontId="0" fillId="8" borderId="0" xfId="0" applyNumberFormat="1" applyFill="1" applyBorder="1" applyAlignment="1">
      <alignment horizontal="center" vertical="center"/>
    </xf>
    <xf numFmtId="169" fontId="0" fillId="8" borderId="15" xfId="0" applyNumberFormat="1" applyFill="1" applyBorder="1" applyAlignment="1">
      <alignment horizontal="center" vertical="center"/>
    </xf>
    <xf numFmtId="169" fontId="0" fillId="8" borderId="0" xfId="0" quotePrefix="1" applyNumberFormat="1" applyFill="1" applyAlignment="1">
      <alignment horizontal="center" vertical="center"/>
    </xf>
    <xf numFmtId="169" fontId="0" fillId="8" borderId="16" xfId="0" applyNumberFormat="1" applyFill="1" applyBorder="1" applyAlignment="1">
      <alignment horizontal="center" vertical="center"/>
    </xf>
    <xf numFmtId="169" fontId="0" fillId="8" borderId="1" xfId="0" applyNumberFormat="1" applyFill="1" applyBorder="1" applyAlignment="1">
      <alignment horizontal="center" vertical="center"/>
    </xf>
    <xf numFmtId="169" fontId="0" fillId="4" borderId="3" xfId="1" applyNumberFormat="1" applyFont="1" applyFill="1" applyBorder="1" applyAlignment="1">
      <alignment horizontal="center" vertical="center"/>
    </xf>
    <xf numFmtId="169" fontId="0" fillId="4" borderId="3" xfId="0" applyNumberForma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169" fontId="0" fillId="3" borderId="0" xfId="0" applyNumberFormat="1" applyFill="1" applyAlignment="1">
      <alignment horizontal="center" vertical="center"/>
    </xf>
    <xf numFmtId="0" fontId="2" fillId="3" borderId="12" xfId="0" applyFont="1" applyFill="1" applyBorder="1" applyAlignment="1">
      <alignment horizontal="center"/>
    </xf>
    <xf numFmtId="170" fontId="0" fillId="8" borderId="0" xfId="0" applyNumberFormat="1" applyFill="1" applyBorder="1" applyAlignment="1">
      <alignment horizontal="center" vertical="center"/>
    </xf>
    <xf numFmtId="170" fontId="0" fillId="8" borderId="15" xfId="0" applyNumberFormat="1" applyFill="1" applyBorder="1" applyAlignment="1">
      <alignment horizontal="center" vertical="center"/>
    </xf>
    <xf numFmtId="2" fontId="0" fillId="22" borderId="2" xfId="0" applyNumberFormat="1" applyFill="1" applyBorder="1" applyAlignment="1">
      <alignment horizontal="center" vertical="center"/>
    </xf>
    <xf numFmtId="2" fontId="0" fillId="21" borderId="2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4" fontId="0" fillId="8" borderId="0" xfId="0" applyNumberFormat="1" applyFill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9" borderId="8" xfId="0" applyFont="1" applyFill="1" applyBorder="1" applyAlignment="1">
      <alignment horizontal="center"/>
    </xf>
    <xf numFmtId="0" fontId="1" fillId="19" borderId="10" xfId="0" applyFont="1" applyFill="1" applyBorder="1" applyAlignment="1">
      <alignment horizontal="center"/>
    </xf>
    <xf numFmtId="169" fontId="0" fillId="8" borderId="8" xfId="1" applyNumberFormat="1" applyFont="1" applyFill="1" applyBorder="1" applyAlignment="1">
      <alignment horizontal="center" vertical="center"/>
    </xf>
    <xf numFmtId="169" fontId="0" fillId="8" borderId="10" xfId="1" applyNumberFormat="1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/>
    </xf>
    <xf numFmtId="0" fontId="1" fillId="14" borderId="10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horizontal="center" vertical="center" wrapText="1"/>
    </xf>
    <xf numFmtId="169" fontId="0" fillId="3" borderId="12" xfId="1" applyNumberFormat="1" applyFont="1" applyFill="1" applyBorder="1" applyAlignment="1">
      <alignment horizontal="center" vertical="center"/>
    </xf>
    <xf numFmtId="0" fontId="26" fillId="8" borderId="16" xfId="0" applyFont="1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167" fontId="0" fillId="8" borderId="8" xfId="1" applyNumberFormat="1" applyFont="1" applyFill="1" applyBorder="1" applyAlignment="1">
      <alignment horizontal="center" vertical="center"/>
    </xf>
    <xf numFmtId="167" fontId="0" fillId="8" borderId="10" xfId="1" applyNumberFormat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D8D6F6"/>
      <color rgb="FFBC8ECE"/>
      <color rgb="FFEE833A"/>
      <color rgb="FF2B9991"/>
      <color rgb="FF4ECDC4"/>
      <color rgb="FFE2CFEA"/>
      <color rgb="FF13B6D7"/>
      <color rgb="FF8EE3F5"/>
      <color rgb="FF2E22AC"/>
      <color rgb="FFFFDE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Solução</a:t>
            </a:r>
            <a:r>
              <a:rPr lang="pt-PT" baseline="0"/>
              <a:t> Ótima</a:t>
            </a:r>
            <a:endParaRPr lang="pt-PT"/>
          </a:p>
        </c:rich>
      </c:tx>
      <c:layout>
        <c:manualLayout>
          <c:xMode val="edge"/>
          <c:yMode val="edge"/>
          <c:x val="0.21126844752246682"/>
          <c:y val="2.3797210292387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'Ex. 3 &amp; Ex. 4 | Solução Ótima'!$C$5:$C$6</c:f>
              <c:strCache>
                <c:ptCount val="2"/>
                <c:pt idx="0">
                  <c:v>Fabricar</c:v>
                </c:pt>
                <c:pt idx="1">
                  <c:v>Alfa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'Ex. 3 &amp; Ex. 4 | Solução Ótima'!$B$7:$B$12</c:f>
              <c:strCache>
                <c:ptCount val="6"/>
                <c:pt idx="0">
                  <c:v>Tapete 1</c:v>
                </c:pt>
                <c:pt idx="1">
                  <c:v>Tapete 2</c:v>
                </c:pt>
                <c:pt idx="2">
                  <c:v>Tapete 3</c:v>
                </c:pt>
                <c:pt idx="3">
                  <c:v>Tapete 4</c:v>
                </c:pt>
                <c:pt idx="4">
                  <c:v>Tapete 5</c:v>
                </c:pt>
                <c:pt idx="5">
                  <c:v>Tapete 6</c:v>
                </c:pt>
              </c:strCache>
            </c:strRef>
          </c:cat>
          <c:val>
            <c:numRef>
              <c:f>'Ex. 3 &amp; Ex. 4 | Solução Ótima'!$C$7:$C$12</c:f>
              <c:numCache>
                <c:formatCode>#,##0</c:formatCode>
                <c:ptCount val="6"/>
                <c:pt idx="0">
                  <c:v>14000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#,##0.00">
                  <c:v>20875.747050997787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B-4102-9E14-FC51319C426C}"/>
            </c:ext>
          </c:extLst>
        </c:ser>
        <c:ser>
          <c:idx val="1"/>
          <c:order val="1"/>
          <c:tx>
            <c:strRef>
              <c:f>'Ex. 3 &amp; Ex. 4 | Solução Ótima'!$D$5:$D$6</c:f>
              <c:strCache>
                <c:ptCount val="2"/>
                <c:pt idx="0">
                  <c:v>Fabricar</c:v>
                </c:pt>
                <c:pt idx="1">
                  <c:v>Beta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'Ex. 3 &amp; Ex. 4 | Solução Ótima'!$B$7:$B$12</c:f>
              <c:strCache>
                <c:ptCount val="6"/>
                <c:pt idx="0">
                  <c:v>Tapete 1</c:v>
                </c:pt>
                <c:pt idx="1">
                  <c:v>Tapete 2</c:v>
                </c:pt>
                <c:pt idx="2">
                  <c:v>Tapete 3</c:v>
                </c:pt>
                <c:pt idx="3">
                  <c:v>Tapete 4</c:v>
                </c:pt>
                <c:pt idx="4">
                  <c:v>Tapete 5</c:v>
                </c:pt>
                <c:pt idx="5">
                  <c:v>Tapete 6</c:v>
                </c:pt>
              </c:strCache>
            </c:strRef>
          </c:cat>
          <c:val>
            <c:numRef>
              <c:f>'Ex. 3 &amp; Ex. 4 | Solução Ótima'!$D$7:$D$12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109500</c:v>
                </c:pt>
                <c:pt idx="3">
                  <c:v>60000</c:v>
                </c:pt>
                <c:pt idx="4">
                  <c:v>0</c:v>
                </c:pt>
                <c:pt idx="5" formatCode="#,##0.00">
                  <c:v>25082.504138241569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B-4102-9E14-FC51319C426C}"/>
            </c:ext>
          </c:extLst>
        </c:ser>
        <c:ser>
          <c:idx val="2"/>
          <c:order val="2"/>
          <c:tx>
            <c:strRef>
              <c:f>'Ex. 3 &amp; Ex. 4 | Solução Ótima'!$E$6:$E$6</c:f>
              <c:strCache>
                <c:ptCount val="1"/>
                <c:pt idx="0">
                  <c:v>Comprar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'Ex. 3 &amp; Ex. 4 | Solução Ótima'!$B$7:$B$12</c:f>
              <c:strCache>
                <c:ptCount val="6"/>
                <c:pt idx="0">
                  <c:v>Tapete 1</c:v>
                </c:pt>
                <c:pt idx="1">
                  <c:v>Tapete 2</c:v>
                </c:pt>
                <c:pt idx="2">
                  <c:v>Tapete 3</c:v>
                </c:pt>
                <c:pt idx="3">
                  <c:v>Tapete 4</c:v>
                </c:pt>
                <c:pt idx="4">
                  <c:v>Tapete 5</c:v>
                </c:pt>
                <c:pt idx="5">
                  <c:v>Tapete 6</c:v>
                </c:pt>
              </c:strCache>
            </c:strRef>
          </c:cat>
          <c:val>
            <c:numRef>
              <c:f>'Ex. 3 &amp; Ex. 4 | Solução Ótima'!$E$7:$E$12</c:f>
              <c:numCache>
                <c:formatCode>#,##0</c:formatCode>
                <c:ptCount val="6"/>
                <c:pt idx="0">
                  <c:v>0</c:v>
                </c:pt>
                <c:pt idx="1">
                  <c:v>20000</c:v>
                </c:pt>
                <c:pt idx="2">
                  <c:v>0</c:v>
                </c:pt>
                <c:pt idx="3">
                  <c:v>0</c:v>
                </c:pt>
                <c:pt idx="4">
                  <c:v>7500</c:v>
                </c:pt>
                <c:pt idx="5" formatCode="#,##0.00">
                  <c:v>22541.748810760644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4B-4102-9E14-FC51319C4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242832"/>
        <c:axId val="58247408"/>
      </c:barChart>
      <c:catAx>
        <c:axId val="58242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Tipo de Tapete</a:t>
                </a:r>
              </a:p>
            </c:rich>
          </c:tx>
          <c:layout>
            <c:manualLayout>
              <c:xMode val="edge"/>
              <c:yMode val="edge"/>
              <c:x val="1.6666626092939178E-2"/>
              <c:y val="0.3828780633443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247408"/>
        <c:crosses val="autoZero"/>
        <c:auto val="1"/>
        <c:lblAlgn val="ctr"/>
        <c:lblOffset val="100"/>
        <c:noMultiLvlLbl val="0"/>
      </c:catAx>
      <c:valAx>
        <c:axId val="5824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Quantidade</a:t>
                </a:r>
                <a:r>
                  <a:rPr lang="pt-PT" baseline="0"/>
                  <a:t> de </a:t>
                </a:r>
                <a:r>
                  <a:rPr lang="pt-PT"/>
                  <a:t>Tapetes a Produzir/Comprar (m)</a:t>
                </a:r>
              </a:p>
            </c:rich>
          </c:tx>
          <c:layout>
            <c:manualLayout>
              <c:xMode val="edge"/>
              <c:yMode val="edge"/>
              <c:x val="0.31756507148646484"/>
              <c:y val="0.829135405501964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24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'Ex. 3 &amp; Ex. 4 | Solução Ótima'!$N$6</c:f>
              <c:strCache>
                <c:ptCount val="1"/>
                <c:pt idx="0">
                  <c:v>Alfa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66-44B6-A05A-4E38988F59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66-44B6-A05A-4E38988F59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66-44B6-A05A-4E38988F59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966-44B6-A05A-4E38988F590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966-44B6-A05A-4E38988F590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966-44B6-A05A-4E38988F590A}"/>
              </c:ext>
            </c:extLst>
          </c:dPt>
          <c:cat>
            <c:strRef>
              <c:f>'Ex. 3 &amp; Ex. 4 | Solução Ótima'!$M$7:$M$12</c:f>
              <c:strCache>
                <c:ptCount val="6"/>
                <c:pt idx="0">
                  <c:v>Tapete 1</c:v>
                </c:pt>
                <c:pt idx="1">
                  <c:v>Tapete 2</c:v>
                </c:pt>
                <c:pt idx="2">
                  <c:v>Tapete 3</c:v>
                </c:pt>
                <c:pt idx="3">
                  <c:v>Tapete 4</c:v>
                </c:pt>
                <c:pt idx="4">
                  <c:v>Tapete 5</c:v>
                </c:pt>
                <c:pt idx="5">
                  <c:v>Tapete 6</c:v>
                </c:pt>
              </c:strCache>
            </c:strRef>
          </c:cat>
          <c:val>
            <c:numRef>
              <c:f>'Ex. 3 &amp; Ex. 4 | Solução Ótima'!$N$7:$N$12</c:f>
              <c:numCache>
                <c:formatCode>#,##0.00\ "€"</c:formatCode>
                <c:ptCount val="6"/>
                <c:pt idx="0">
                  <c:v>37100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33113.656081596462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5-4B3C-ACE9-185BDCC58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'Ex. 3 &amp; Ex. 4 | Solução Ótima'!$O$6</c:f>
              <c:strCache>
                <c:ptCount val="1"/>
                <c:pt idx="0">
                  <c:v>Beta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88-4502-9E01-4658594B9C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88-4502-9E01-4658594B9C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88-4502-9E01-4658594B9C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288-4502-9E01-4658594B9C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288-4502-9E01-4658594B9CD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288-4502-9E01-4658594B9CDC}"/>
              </c:ext>
            </c:extLst>
          </c:dPt>
          <c:cat>
            <c:strRef>
              <c:f>'Ex. 3 &amp; Ex. 4 | Solução Ótima'!$M$7:$M$12</c:f>
              <c:strCache>
                <c:ptCount val="6"/>
                <c:pt idx="0">
                  <c:v>Tapete 1</c:v>
                </c:pt>
                <c:pt idx="1">
                  <c:v>Tapete 2</c:v>
                </c:pt>
                <c:pt idx="2">
                  <c:v>Tapete 3</c:v>
                </c:pt>
                <c:pt idx="3">
                  <c:v>Tapete 4</c:v>
                </c:pt>
                <c:pt idx="4">
                  <c:v>Tapete 5</c:v>
                </c:pt>
                <c:pt idx="5">
                  <c:v>Tapete 6</c:v>
                </c:pt>
              </c:strCache>
            </c:strRef>
          </c:cat>
          <c:val>
            <c:numRef>
              <c:f>'Ex. 3 &amp; Ex. 4 | Solução Ótima'!$O$7:$O$12</c:f>
              <c:numCache>
                <c:formatCode>#,##0.00\ "€"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136875</c:v>
                </c:pt>
                <c:pt idx="3">
                  <c:v>57000</c:v>
                </c:pt>
                <c:pt idx="4">
                  <c:v>0</c:v>
                </c:pt>
                <c:pt idx="5">
                  <c:v>40997.343035010665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4-47C0-9C4C-1E97CF4F6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'Ex. 3 &amp; Ex. 4 | Solução Ótima'!$P$6</c:f>
              <c:strCache>
                <c:ptCount val="1"/>
                <c:pt idx="0">
                  <c:v>Comprar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DB2-447D-81CB-351BDC105D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15-4FFA-A58F-F5BCC2FF8B42}"/>
              </c:ext>
            </c:extLst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B2-447D-81CB-351BDC105D29}"/>
              </c:ext>
            </c:extLst>
          </c:dPt>
          <c:dPt>
            <c:idx val="3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B2-447D-81CB-351BDC105D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215-4FFA-A58F-F5BCC2FF8B4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215-4FFA-A58F-F5BCC2FF8B42}"/>
              </c:ext>
            </c:extLst>
          </c:dPt>
          <c:cat>
            <c:strRef>
              <c:f>'Ex. 3 &amp; Ex. 4 | Solução Ótima'!$M$7:$M$12</c:f>
              <c:strCache>
                <c:ptCount val="6"/>
                <c:pt idx="0">
                  <c:v>Tapete 1</c:v>
                </c:pt>
                <c:pt idx="1">
                  <c:v>Tapete 2</c:v>
                </c:pt>
                <c:pt idx="2">
                  <c:v>Tapete 3</c:v>
                </c:pt>
                <c:pt idx="3">
                  <c:v>Tapete 4</c:v>
                </c:pt>
                <c:pt idx="4">
                  <c:v>Tapete 5</c:v>
                </c:pt>
                <c:pt idx="5">
                  <c:v>Tapete 6</c:v>
                </c:pt>
              </c:strCache>
            </c:strRef>
          </c:cat>
          <c:val>
            <c:numRef>
              <c:f>'Ex. 3 &amp; Ex. 4 | Solução Ótima'!$P$7:$P$12</c:f>
              <c:numCache>
                <c:formatCode>#,##0.00\ "€"</c:formatCode>
                <c:ptCount val="6"/>
                <c:pt idx="0">
                  <c:v>0</c:v>
                </c:pt>
                <c:pt idx="1">
                  <c:v>56000</c:v>
                </c:pt>
                <c:pt idx="2">
                  <c:v>0</c:v>
                </c:pt>
                <c:pt idx="3">
                  <c:v>0</c:v>
                </c:pt>
                <c:pt idx="4">
                  <c:v>12750</c:v>
                </c:pt>
                <c:pt idx="5">
                  <c:v>48560.155662059318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2-447D-81CB-351BDC105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sz="1600"/>
              <a:t>Gráfico</a:t>
            </a:r>
            <a:r>
              <a:rPr lang="pt-PT" sz="1600" baseline="0"/>
              <a:t> do </a:t>
            </a:r>
            <a:r>
              <a:rPr lang="pt-PT" sz="1600" b="1" baseline="0"/>
              <a:t>impacto da variação</a:t>
            </a:r>
            <a:r>
              <a:rPr lang="pt-PT" sz="1600" baseline="0"/>
              <a:t> do custo de aquisição no custo total</a:t>
            </a:r>
            <a:endParaRPr lang="pt-PT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7207003253834308"/>
          <c:y val="0.13294818948935316"/>
          <c:w val="0.80942631799097786"/>
          <c:h val="0.62430483220141109"/>
        </c:manualLayout>
      </c:layout>
      <c:lineChart>
        <c:grouping val="standard"/>
        <c:varyColors val="0"/>
        <c:ser>
          <c:idx val="0"/>
          <c:order val="0"/>
          <c:tx>
            <c:strRef>
              <c:f>'Ex. 6'!$E$23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'Ex. 6'!$D$24:$D$34</c:f>
              <c:strCache>
                <c:ptCount val="11"/>
                <c:pt idx="0">
                  <c:v>Preço Inicial</c:v>
                </c:pt>
                <c:pt idx="1">
                  <c:v>-0,05</c:v>
                </c:pt>
                <c:pt idx="2">
                  <c:v>-0,1</c:v>
                </c:pt>
                <c:pt idx="3">
                  <c:v>-0,15</c:v>
                </c:pt>
                <c:pt idx="4">
                  <c:v>-0,2</c:v>
                </c:pt>
                <c:pt idx="5">
                  <c:v>-0,25</c:v>
                </c:pt>
                <c:pt idx="6">
                  <c:v>-0,3</c:v>
                </c:pt>
                <c:pt idx="7">
                  <c:v>-0,35</c:v>
                </c:pt>
                <c:pt idx="8">
                  <c:v>-0,4</c:v>
                </c:pt>
                <c:pt idx="9">
                  <c:v>-0,45</c:v>
                </c:pt>
                <c:pt idx="10">
                  <c:v>-0,5</c:v>
                </c:pt>
              </c:strCache>
            </c:strRef>
          </c:cat>
          <c:val>
            <c:numRef>
              <c:f>'Ex. 6'!$E$24:$E$34</c:f>
              <c:numCache>
                <c:formatCode>#,##0.00\ "€"</c:formatCode>
                <c:ptCount val="11"/>
                <c:pt idx="0">
                  <c:v>422396.15477866645</c:v>
                </c:pt>
                <c:pt idx="1">
                  <c:v>422066.17695161549</c:v>
                </c:pt>
                <c:pt idx="2">
                  <c:v>421366.17695161549</c:v>
                </c:pt>
                <c:pt idx="3">
                  <c:v>420666.17695161549</c:v>
                </c:pt>
                <c:pt idx="4">
                  <c:v>419966.17695161549</c:v>
                </c:pt>
                <c:pt idx="5">
                  <c:v>419266.17695161549</c:v>
                </c:pt>
                <c:pt idx="6">
                  <c:v>418566.17695161549</c:v>
                </c:pt>
                <c:pt idx="7">
                  <c:v>417866.17695161549</c:v>
                </c:pt>
                <c:pt idx="8">
                  <c:v>417166.17695161549</c:v>
                </c:pt>
                <c:pt idx="9">
                  <c:v>416466.17695161549</c:v>
                </c:pt>
                <c:pt idx="10">
                  <c:v>415766.17695161549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B-47C7-AF74-958821AD58BE}"/>
            </c:ext>
          </c:extLst>
        </c:ser>
        <c:ser>
          <c:idx val="1"/>
          <c:order val="1"/>
          <c:tx>
            <c:strRef>
              <c:f>'Ex. 6'!$F$23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'Ex. 6'!$D$24:$D$34</c:f>
              <c:strCache>
                <c:ptCount val="11"/>
                <c:pt idx="0">
                  <c:v>Preço Inicial</c:v>
                </c:pt>
                <c:pt idx="1">
                  <c:v>-0,05</c:v>
                </c:pt>
                <c:pt idx="2">
                  <c:v>-0,1</c:v>
                </c:pt>
                <c:pt idx="3">
                  <c:v>-0,15</c:v>
                </c:pt>
                <c:pt idx="4">
                  <c:v>-0,2</c:v>
                </c:pt>
                <c:pt idx="5">
                  <c:v>-0,25</c:v>
                </c:pt>
                <c:pt idx="6">
                  <c:v>-0,3</c:v>
                </c:pt>
                <c:pt idx="7">
                  <c:v>-0,35</c:v>
                </c:pt>
                <c:pt idx="8">
                  <c:v>-0,4</c:v>
                </c:pt>
                <c:pt idx="9">
                  <c:v>-0,45</c:v>
                </c:pt>
                <c:pt idx="10">
                  <c:v>-0,5</c:v>
                </c:pt>
              </c:strCache>
            </c:strRef>
          </c:cat>
          <c:val>
            <c:numRef>
              <c:f>'Ex. 6'!$F$24:$F$34</c:f>
              <c:numCache>
                <c:formatCode>#,##0.00\ "€"</c:formatCode>
                <c:ptCount val="11"/>
                <c:pt idx="0">
                  <c:v>422396.15477866645</c:v>
                </c:pt>
                <c:pt idx="1">
                  <c:v>421396.15477866645</c:v>
                </c:pt>
                <c:pt idx="2">
                  <c:v>420396.15477866645</c:v>
                </c:pt>
                <c:pt idx="3">
                  <c:v>419396.15477866645</c:v>
                </c:pt>
                <c:pt idx="4">
                  <c:v>418396.15477866645</c:v>
                </c:pt>
                <c:pt idx="5">
                  <c:v>417396.15477866645</c:v>
                </c:pt>
                <c:pt idx="6">
                  <c:v>416396.15477866645</c:v>
                </c:pt>
                <c:pt idx="7">
                  <c:v>415396.15477866645</c:v>
                </c:pt>
                <c:pt idx="8">
                  <c:v>414396.15477866645</c:v>
                </c:pt>
                <c:pt idx="9">
                  <c:v>413396.15477866645</c:v>
                </c:pt>
                <c:pt idx="10">
                  <c:v>412396.15477866645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1B-47C7-AF74-958821AD58BE}"/>
            </c:ext>
          </c:extLst>
        </c:ser>
        <c:ser>
          <c:idx val="2"/>
          <c:order val="2"/>
          <c:tx>
            <c:strRef>
              <c:f>'Ex. 6'!$G$23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'Ex. 6'!$D$24:$D$34</c:f>
              <c:strCache>
                <c:ptCount val="11"/>
                <c:pt idx="0">
                  <c:v>Preço Inicial</c:v>
                </c:pt>
                <c:pt idx="1">
                  <c:v>-0,05</c:v>
                </c:pt>
                <c:pt idx="2">
                  <c:v>-0,1</c:v>
                </c:pt>
                <c:pt idx="3">
                  <c:v>-0,15</c:v>
                </c:pt>
                <c:pt idx="4">
                  <c:v>-0,2</c:v>
                </c:pt>
                <c:pt idx="5">
                  <c:v>-0,25</c:v>
                </c:pt>
                <c:pt idx="6">
                  <c:v>-0,3</c:v>
                </c:pt>
                <c:pt idx="7">
                  <c:v>-0,35</c:v>
                </c:pt>
                <c:pt idx="8">
                  <c:v>-0,4</c:v>
                </c:pt>
                <c:pt idx="9">
                  <c:v>-0,45</c:v>
                </c:pt>
                <c:pt idx="10">
                  <c:v>-0,5</c:v>
                </c:pt>
              </c:strCache>
            </c:strRef>
          </c:cat>
          <c:val>
            <c:numRef>
              <c:f>'Ex. 6'!$G$24:$G$34</c:f>
              <c:numCache>
                <c:formatCode>#,##0.00\ "€"</c:formatCode>
                <c:ptCount val="11"/>
                <c:pt idx="0">
                  <c:v>422396.15477866645</c:v>
                </c:pt>
                <c:pt idx="1">
                  <c:v>422396.15477866645</c:v>
                </c:pt>
                <c:pt idx="2">
                  <c:v>422396.15477866645</c:v>
                </c:pt>
                <c:pt idx="3">
                  <c:v>422396.15477866645</c:v>
                </c:pt>
                <c:pt idx="4">
                  <c:v>422396.15477866645</c:v>
                </c:pt>
                <c:pt idx="5">
                  <c:v>422396.15477866645</c:v>
                </c:pt>
                <c:pt idx="6">
                  <c:v>422396.15477866645</c:v>
                </c:pt>
                <c:pt idx="7">
                  <c:v>422396.15477866645</c:v>
                </c:pt>
                <c:pt idx="8">
                  <c:v>421397.06358671322</c:v>
                </c:pt>
                <c:pt idx="9">
                  <c:v>420079.95230999362</c:v>
                </c:pt>
                <c:pt idx="10">
                  <c:v>418585.04114697489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1B-47C7-AF74-958821AD58BE}"/>
            </c:ext>
          </c:extLst>
        </c:ser>
        <c:ser>
          <c:idx val="3"/>
          <c:order val="3"/>
          <c:tx>
            <c:strRef>
              <c:f>'Ex. 6'!$H$23</c:f>
              <c:strCache>
                <c:ptCount val="1"/>
                <c:pt idx="0">
                  <c:v>C4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'Ex. 6'!$D$24:$D$34</c:f>
              <c:strCache>
                <c:ptCount val="11"/>
                <c:pt idx="0">
                  <c:v>Preço Inicial</c:v>
                </c:pt>
                <c:pt idx="1">
                  <c:v>-0,05</c:v>
                </c:pt>
                <c:pt idx="2">
                  <c:v>-0,1</c:v>
                </c:pt>
                <c:pt idx="3">
                  <c:v>-0,15</c:v>
                </c:pt>
                <c:pt idx="4">
                  <c:v>-0,2</c:v>
                </c:pt>
                <c:pt idx="5">
                  <c:v>-0,25</c:v>
                </c:pt>
                <c:pt idx="6">
                  <c:v>-0,3</c:v>
                </c:pt>
                <c:pt idx="7">
                  <c:v>-0,35</c:v>
                </c:pt>
                <c:pt idx="8">
                  <c:v>-0,4</c:v>
                </c:pt>
                <c:pt idx="9">
                  <c:v>-0,45</c:v>
                </c:pt>
                <c:pt idx="10">
                  <c:v>-0,5</c:v>
                </c:pt>
              </c:strCache>
            </c:strRef>
          </c:cat>
          <c:val>
            <c:numRef>
              <c:f>'Ex. 6'!$H$24:$H$34</c:f>
              <c:numCache>
                <c:formatCode>#,##0.00\ "€"</c:formatCode>
                <c:ptCount val="11"/>
                <c:pt idx="0">
                  <c:v>422396.15477866645</c:v>
                </c:pt>
                <c:pt idx="1">
                  <c:v>422396.15477866645</c:v>
                </c:pt>
                <c:pt idx="2">
                  <c:v>422396.15477866645</c:v>
                </c:pt>
                <c:pt idx="3">
                  <c:v>422396.15477866645</c:v>
                </c:pt>
                <c:pt idx="4">
                  <c:v>422396.15477866645</c:v>
                </c:pt>
                <c:pt idx="5">
                  <c:v>422396.15477866645</c:v>
                </c:pt>
                <c:pt idx="6">
                  <c:v>422396.15477866645</c:v>
                </c:pt>
                <c:pt idx="7">
                  <c:v>422396.15477866645</c:v>
                </c:pt>
                <c:pt idx="8">
                  <c:v>422396.15477866645</c:v>
                </c:pt>
                <c:pt idx="9">
                  <c:v>422396.15477866645</c:v>
                </c:pt>
                <c:pt idx="10">
                  <c:v>422396.15477866645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1B-47C7-AF74-958821AD58BE}"/>
            </c:ext>
          </c:extLst>
        </c:ser>
        <c:ser>
          <c:idx val="4"/>
          <c:order val="4"/>
          <c:tx>
            <c:strRef>
              <c:f>'Ex. 6'!$I$23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'Ex. 6'!$D$24:$D$34</c:f>
              <c:strCache>
                <c:ptCount val="11"/>
                <c:pt idx="0">
                  <c:v>Preço Inicial</c:v>
                </c:pt>
                <c:pt idx="1">
                  <c:v>-0,05</c:v>
                </c:pt>
                <c:pt idx="2">
                  <c:v>-0,1</c:v>
                </c:pt>
                <c:pt idx="3">
                  <c:v>-0,15</c:v>
                </c:pt>
                <c:pt idx="4">
                  <c:v>-0,2</c:v>
                </c:pt>
                <c:pt idx="5">
                  <c:v>-0,25</c:v>
                </c:pt>
                <c:pt idx="6">
                  <c:v>-0,3</c:v>
                </c:pt>
                <c:pt idx="7">
                  <c:v>-0,35</c:v>
                </c:pt>
                <c:pt idx="8">
                  <c:v>-0,4</c:v>
                </c:pt>
                <c:pt idx="9">
                  <c:v>-0,45</c:v>
                </c:pt>
                <c:pt idx="10">
                  <c:v>-0,5</c:v>
                </c:pt>
              </c:strCache>
            </c:strRef>
          </c:cat>
          <c:val>
            <c:numRef>
              <c:f>'Ex. 6'!$I$24:$I$34</c:f>
              <c:numCache>
                <c:formatCode>#,##0.00\ "€"</c:formatCode>
                <c:ptCount val="11"/>
                <c:pt idx="0">
                  <c:v>422396.15477866645</c:v>
                </c:pt>
                <c:pt idx="1">
                  <c:v>422021.15477866645</c:v>
                </c:pt>
                <c:pt idx="2">
                  <c:v>421646.15477866645</c:v>
                </c:pt>
                <c:pt idx="3">
                  <c:v>421271.15477866645</c:v>
                </c:pt>
                <c:pt idx="4">
                  <c:v>420896.15477866645</c:v>
                </c:pt>
                <c:pt idx="5">
                  <c:v>420521.15477866645</c:v>
                </c:pt>
                <c:pt idx="6">
                  <c:v>420146.15477866645</c:v>
                </c:pt>
                <c:pt idx="7">
                  <c:v>419771.15477866645</c:v>
                </c:pt>
                <c:pt idx="8">
                  <c:v>419396.15477866645</c:v>
                </c:pt>
                <c:pt idx="9">
                  <c:v>419021.15477866645</c:v>
                </c:pt>
                <c:pt idx="10">
                  <c:v>418646.15477866645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1B-47C7-AF74-958821AD58BE}"/>
            </c:ext>
          </c:extLst>
        </c:ser>
        <c:ser>
          <c:idx val="5"/>
          <c:order val="5"/>
          <c:tx>
            <c:strRef>
              <c:f>'Ex. 6'!$J$23</c:f>
              <c:strCache>
                <c:ptCount val="1"/>
                <c:pt idx="0">
                  <c:v>C6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'Ex. 6'!$D$24:$D$34</c:f>
              <c:strCache>
                <c:ptCount val="11"/>
                <c:pt idx="0">
                  <c:v>Preço Inicial</c:v>
                </c:pt>
                <c:pt idx="1">
                  <c:v>-0,05</c:v>
                </c:pt>
                <c:pt idx="2">
                  <c:v>-0,1</c:v>
                </c:pt>
                <c:pt idx="3">
                  <c:v>-0,15</c:v>
                </c:pt>
                <c:pt idx="4">
                  <c:v>-0,2</c:v>
                </c:pt>
                <c:pt idx="5">
                  <c:v>-0,25</c:v>
                </c:pt>
                <c:pt idx="6">
                  <c:v>-0,3</c:v>
                </c:pt>
                <c:pt idx="7">
                  <c:v>-0,35</c:v>
                </c:pt>
                <c:pt idx="8">
                  <c:v>-0,4</c:v>
                </c:pt>
                <c:pt idx="9">
                  <c:v>-0,45</c:v>
                </c:pt>
                <c:pt idx="10">
                  <c:v>-0,5</c:v>
                </c:pt>
              </c:strCache>
            </c:strRef>
          </c:cat>
          <c:val>
            <c:numRef>
              <c:f>'Ex. 6'!$J$24:$J$34</c:f>
              <c:numCache>
                <c:formatCode>#,##0.00\ "€"</c:formatCode>
                <c:ptCount val="11"/>
                <c:pt idx="0">
                  <c:v>422396.15477866645</c:v>
                </c:pt>
                <c:pt idx="1">
                  <c:v>421211.76073812845</c:v>
                </c:pt>
                <c:pt idx="2">
                  <c:v>420027.36669759039</c:v>
                </c:pt>
                <c:pt idx="3">
                  <c:v>418842.97265705233</c:v>
                </c:pt>
                <c:pt idx="4">
                  <c:v>416374.65586905443</c:v>
                </c:pt>
                <c:pt idx="5">
                  <c:v>414038.03557641659</c:v>
                </c:pt>
                <c:pt idx="6">
                  <c:v>411701.41528377868</c:v>
                </c:pt>
                <c:pt idx="7">
                  <c:v>409364.79499114084</c:v>
                </c:pt>
                <c:pt idx="8">
                  <c:v>406094.89749557042</c:v>
                </c:pt>
                <c:pt idx="9">
                  <c:v>402825</c:v>
                </c:pt>
                <c:pt idx="10">
                  <c:v>399400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1B-47C7-AF74-958821AD5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426063"/>
        <c:axId val="1971435631"/>
      </c:lineChart>
      <c:catAx>
        <c:axId val="197142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/>
                  <a:t>Variação do</a:t>
                </a:r>
                <a:r>
                  <a:rPr lang="el-GR" sz="1100"/>
                  <a:t> </a:t>
                </a:r>
                <a:r>
                  <a:rPr lang="pt-PT" sz="1100"/>
                  <a:t>Preço em €</a:t>
                </a:r>
              </a:p>
            </c:rich>
          </c:tx>
          <c:layout>
            <c:manualLayout>
              <c:xMode val="edge"/>
              <c:yMode val="edge"/>
              <c:x val="0.43408634488948272"/>
              <c:y val="0.85671018202710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1435631"/>
        <c:crosses val="autoZero"/>
        <c:auto val="1"/>
        <c:lblAlgn val="ctr"/>
        <c:lblOffset val="100"/>
        <c:noMultiLvlLbl val="0"/>
      </c:catAx>
      <c:valAx>
        <c:axId val="197143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/>
                  <a:t>Valor Ótimo</a:t>
                </a:r>
              </a:p>
            </c:rich>
          </c:tx>
          <c:layout>
            <c:manualLayout>
              <c:xMode val="edge"/>
              <c:yMode val="edge"/>
              <c:x val="8.4388297428482795E-3"/>
              <c:y val="0.385354341421088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142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Gráfico representativo da </a:t>
            </a:r>
            <a:r>
              <a:rPr lang="pt-PT" b="1"/>
              <a:t>Solução Ótima </a:t>
            </a:r>
            <a:r>
              <a:rPr lang="pt-PT"/>
              <a:t>obtida no novo modelo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'Ex. 7 | Gráficos'!$C$6</c:f>
              <c:strCache>
                <c:ptCount val="1"/>
                <c:pt idx="0">
                  <c:v>Alfa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'Ex. 7 | Gráficos'!$B$7:$B$13</c:f>
              <c:strCache>
                <c:ptCount val="7"/>
                <c:pt idx="0">
                  <c:v>Tapete 1</c:v>
                </c:pt>
                <c:pt idx="1">
                  <c:v>Tapete 2</c:v>
                </c:pt>
                <c:pt idx="2">
                  <c:v>Tapete 3</c:v>
                </c:pt>
                <c:pt idx="3">
                  <c:v>Tapete 4</c:v>
                </c:pt>
                <c:pt idx="4">
                  <c:v>Tapete 5</c:v>
                </c:pt>
                <c:pt idx="5">
                  <c:v>Tapete 6</c:v>
                </c:pt>
                <c:pt idx="6">
                  <c:v>Tapete 7</c:v>
                </c:pt>
              </c:strCache>
            </c:strRef>
          </c:cat>
          <c:val>
            <c:numRef>
              <c:f>'Ex. 7 | Gráficos'!$C$7:$C$13</c:f>
              <c:numCache>
                <c:formatCode>#,##0</c:formatCode>
                <c:ptCount val="7"/>
                <c:pt idx="0">
                  <c:v>12600</c:v>
                </c:pt>
                <c:pt idx="1">
                  <c:v>18000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.00">
                  <c:v>15297.947299134206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E2-4BC3-997A-5ED0857EAB51}"/>
            </c:ext>
          </c:extLst>
        </c:ser>
        <c:ser>
          <c:idx val="1"/>
          <c:order val="1"/>
          <c:tx>
            <c:strRef>
              <c:f>'Ex. 7 | Gráficos'!$D$6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'Ex. 7 | Gráficos'!$B$7:$B$13</c:f>
              <c:strCache>
                <c:ptCount val="7"/>
                <c:pt idx="0">
                  <c:v>Tapete 1</c:v>
                </c:pt>
                <c:pt idx="1">
                  <c:v>Tapete 2</c:v>
                </c:pt>
                <c:pt idx="2">
                  <c:v>Tapete 3</c:v>
                </c:pt>
                <c:pt idx="3">
                  <c:v>Tapete 4</c:v>
                </c:pt>
                <c:pt idx="4">
                  <c:v>Tapete 5</c:v>
                </c:pt>
                <c:pt idx="5">
                  <c:v>Tapete 6</c:v>
                </c:pt>
                <c:pt idx="6">
                  <c:v>Tapete 7</c:v>
                </c:pt>
              </c:strCache>
            </c:strRef>
          </c:cat>
          <c:val>
            <c:numRef>
              <c:f>'Ex. 7 | Gráficos'!$D$7:$D$13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98550</c:v>
                </c:pt>
                <c:pt idx="3">
                  <c:v>54000</c:v>
                </c:pt>
                <c:pt idx="4">
                  <c:v>6750</c:v>
                </c:pt>
                <c:pt idx="5" formatCode="#,##0.00">
                  <c:v>29128.84575924684</c:v>
                </c:pt>
                <c:pt idx="6" formatCode="#,##0.00">
                  <c:v>7702.0527008657937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E2-4BC3-997A-5ED0857EAB51}"/>
            </c:ext>
          </c:extLst>
        </c:ser>
        <c:ser>
          <c:idx val="2"/>
          <c:order val="2"/>
          <c:tx>
            <c:strRef>
              <c:f>'Ex. 7 | Gráficos'!$E$6</c:f>
              <c:strCache>
                <c:ptCount val="1"/>
                <c:pt idx="0">
                  <c:v>Comprar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'Ex. 7 | Gráficos'!$B$7:$B$13</c:f>
              <c:strCache>
                <c:ptCount val="7"/>
                <c:pt idx="0">
                  <c:v>Tapete 1</c:v>
                </c:pt>
                <c:pt idx="1">
                  <c:v>Tapete 2</c:v>
                </c:pt>
                <c:pt idx="2">
                  <c:v>Tapete 3</c:v>
                </c:pt>
                <c:pt idx="3">
                  <c:v>Tapete 4</c:v>
                </c:pt>
                <c:pt idx="4">
                  <c:v>Tapete 5</c:v>
                </c:pt>
                <c:pt idx="5">
                  <c:v>Tapete 6</c:v>
                </c:pt>
                <c:pt idx="6">
                  <c:v>Tapete 7</c:v>
                </c:pt>
              </c:strCache>
            </c:strRef>
          </c:cat>
          <c:val>
            <c:numRef>
              <c:f>'Ex. 7 | Gráficos'!$E$7:$E$13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#,##0.00">
                  <c:v>32521.15424075316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E2-4BC3-997A-5ED0857EA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7395647"/>
        <c:axId val="737396063"/>
      </c:barChart>
      <c:catAx>
        <c:axId val="7373956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Tipo de Tapete</a:t>
                </a:r>
              </a:p>
            </c:rich>
          </c:tx>
          <c:layout>
            <c:manualLayout>
              <c:xMode val="edge"/>
              <c:yMode val="edge"/>
              <c:x val="1.1649210889792412E-2"/>
              <c:y val="0.31324776242489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7396063"/>
        <c:crosses val="autoZero"/>
        <c:auto val="1"/>
        <c:lblAlgn val="ctr"/>
        <c:lblOffset val="100"/>
        <c:noMultiLvlLbl val="0"/>
      </c:catAx>
      <c:valAx>
        <c:axId val="73739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Quantidade de Tapetes a Produzir/Comprar (m)</a:t>
                </a:r>
              </a:p>
            </c:rich>
          </c:tx>
          <c:layout>
            <c:manualLayout>
              <c:xMode val="edge"/>
              <c:yMode val="edge"/>
              <c:x val="0.31611628884392678"/>
              <c:y val="0.83773105617917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739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Representação</a:t>
            </a:r>
            <a:r>
              <a:rPr lang="pt-PT" baseline="0"/>
              <a:t> da Solução Ótima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'Ex. 3 &amp; Ex. 4 | Solução Ótima'!$C$5:$C$6</c:f>
              <c:strCache>
                <c:ptCount val="2"/>
                <c:pt idx="0">
                  <c:v>Fabricar</c:v>
                </c:pt>
                <c:pt idx="1">
                  <c:v>Alfa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'Ex. 3 &amp; Ex. 4 | Solução Ótima'!$B$7:$B$12</c:f>
              <c:strCache>
                <c:ptCount val="6"/>
                <c:pt idx="0">
                  <c:v>Tapete 1</c:v>
                </c:pt>
                <c:pt idx="1">
                  <c:v>Tapete 2</c:v>
                </c:pt>
                <c:pt idx="2">
                  <c:v>Tapete 3</c:v>
                </c:pt>
                <c:pt idx="3">
                  <c:v>Tapete 4</c:v>
                </c:pt>
                <c:pt idx="4">
                  <c:v>Tapete 5</c:v>
                </c:pt>
                <c:pt idx="5">
                  <c:v>Tapete 6</c:v>
                </c:pt>
              </c:strCache>
            </c:strRef>
          </c:cat>
          <c:val>
            <c:numRef>
              <c:f>'Ex. 3 &amp; Ex. 4 | Solução Ótima'!$C$7:$C$12</c:f>
              <c:numCache>
                <c:formatCode>#,##0</c:formatCode>
                <c:ptCount val="6"/>
                <c:pt idx="0">
                  <c:v>14000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#,##0.00">
                  <c:v>20875.747050997787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B-44CE-89F4-4B4D02FABFBF}"/>
            </c:ext>
          </c:extLst>
        </c:ser>
        <c:ser>
          <c:idx val="1"/>
          <c:order val="1"/>
          <c:tx>
            <c:strRef>
              <c:f>'Ex. 3 &amp; Ex. 4 | Solução Ótima'!$D$5:$D$6</c:f>
              <c:strCache>
                <c:ptCount val="2"/>
                <c:pt idx="0">
                  <c:v>Fabricar</c:v>
                </c:pt>
                <c:pt idx="1">
                  <c:v>Beta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'Ex. 3 &amp; Ex. 4 | Solução Ótima'!$B$7:$B$12</c:f>
              <c:strCache>
                <c:ptCount val="6"/>
                <c:pt idx="0">
                  <c:v>Tapete 1</c:v>
                </c:pt>
                <c:pt idx="1">
                  <c:v>Tapete 2</c:v>
                </c:pt>
                <c:pt idx="2">
                  <c:v>Tapete 3</c:v>
                </c:pt>
                <c:pt idx="3">
                  <c:v>Tapete 4</c:v>
                </c:pt>
                <c:pt idx="4">
                  <c:v>Tapete 5</c:v>
                </c:pt>
                <c:pt idx="5">
                  <c:v>Tapete 6</c:v>
                </c:pt>
              </c:strCache>
            </c:strRef>
          </c:cat>
          <c:val>
            <c:numRef>
              <c:f>'Ex. 3 &amp; Ex. 4 | Solução Ótima'!$D$7:$D$12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109500</c:v>
                </c:pt>
                <c:pt idx="3">
                  <c:v>60000</c:v>
                </c:pt>
                <c:pt idx="4">
                  <c:v>0</c:v>
                </c:pt>
                <c:pt idx="5" formatCode="#,##0.00">
                  <c:v>25082.504138241569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DB-44CE-89F4-4B4D02FABFBF}"/>
            </c:ext>
          </c:extLst>
        </c:ser>
        <c:ser>
          <c:idx val="2"/>
          <c:order val="2"/>
          <c:tx>
            <c:strRef>
              <c:f>'Ex. 3 &amp; Ex. 4 | Solução Ótima'!$E$6:$E$6</c:f>
              <c:strCache>
                <c:ptCount val="1"/>
                <c:pt idx="0">
                  <c:v>Comprar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'Ex. 3 &amp; Ex. 4 | Solução Ótima'!$B$7:$B$12</c:f>
              <c:strCache>
                <c:ptCount val="6"/>
                <c:pt idx="0">
                  <c:v>Tapete 1</c:v>
                </c:pt>
                <c:pt idx="1">
                  <c:v>Tapete 2</c:v>
                </c:pt>
                <c:pt idx="2">
                  <c:v>Tapete 3</c:v>
                </c:pt>
                <c:pt idx="3">
                  <c:v>Tapete 4</c:v>
                </c:pt>
                <c:pt idx="4">
                  <c:v>Tapete 5</c:v>
                </c:pt>
                <c:pt idx="5">
                  <c:v>Tapete 6</c:v>
                </c:pt>
              </c:strCache>
            </c:strRef>
          </c:cat>
          <c:val>
            <c:numRef>
              <c:f>'Ex. 3 &amp; Ex. 4 | Solução Ótima'!$E$7:$E$12</c:f>
              <c:numCache>
                <c:formatCode>#,##0</c:formatCode>
                <c:ptCount val="6"/>
                <c:pt idx="0">
                  <c:v>0</c:v>
                </c:pt>
                <c:pt idx="1">
                  <c:v>20000</c:v>
                </c:pt>
                <c:pt idx="2">
                  <c:v>0</c:v>
                </c:pt>
                <c:pt idx="3">
                  <c:v>0</c:v>
                </c:pt>
                <c:pt idx="4">
                  <c:v>7500</c:v>
                </c:pt>
                <c:pt idx="5" formatCode="#,##0.00">
                  <c:v>22541.748810760644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DB-44CE-89F4-4B4D02FAB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72432"/>
        <c:axId val="54472016"/>
      </c:barChart>
      <c:catAx>
        <c:axId val="5447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Tipo de Tapete</a:t>
                </a:r>
              </a:p>
            </c:rich>
          </c:tx>
          <c:layout>
            <c:manualLayout>
              <c:xMode val="edge"/>
              <c:yMode val="edge"/>
              <c:x val="0.42288520919318301"/>
              <c:y val="0.839663361664770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472016"/>
        <c:crosses val="autoZero"/>
        <c:auto val="1"/>
        <c:lblAlgn val="ctr"/>
        <c:lblOffset val="100"/>
        <c:noMultiLvlLbl val="0"/>
      </c:catAx>
      <c:valAx>
        <c:axId val="5447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Quantidade a Produzir</a:t>
                </a:r>
                <a:r>
                  <a:rPr lang="pt-PT" baseline="0"/>
                  <a:t>/Complrar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1.6768633933133107E-2"/>
              <c:y val="0.24523771349769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47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'Ex. 3 &amp; Ex. 4 | Solução Ótima'!$J$6</c:f>
              <c:strCache>
                <c:ptCount val="1"/>
                <c:pt idx="0">
                  <c:v>Alfa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FF-415D-A42F-D133CC00E0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FF-415D-A42F-D133CC00E0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FF-415D-A42F-D133CC00E0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CFF-415D-A42F-D133CC00E0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CFF-415D-A42F-D133CC00E00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CFF-415D-A42F-D133CC00E004}"/>
              </c:ext>
            </c:extLst>
          </c:dPt>
          <c:dLbls>
            <c:dLbl>
              <c:idx val="0"/>
              <c:layout>
                <c:manualLayout>
                  <c:x val="-3.3499183676608216E-2"/>
                  <c:y val="-5.071341363412722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CFF-415D-A42F-D133CC00E004}"/>
                </c:ext>
              </c:extLst>
            </c:dLbl>
            <c:dLbl>
              <c:idx val="5"/>
              <c:layout>
                <c:manualLayout>
                  <c:x val="4.8347475917373296E-3"/>
                  <c:y val="-3.070461710237937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CFF-415D-A42F-D133CC00E0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bg2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'Ex. 3 &amp; Ex. 4 | Solução Ótima'!$I$7:$I$12</c:f>
              <c:strCache>
                <c:ptCount val="6"/>
                <c:pt idx="0">
                  <c:v>Tapete 1</c:v>
                </c:pt>
                <c:pt idx="1">
                  <c:v>Tapete 2</c:v>
                </c:pt>
                <c:pt idx="2">
                  <c:v>Tapete 3</c:v>
                </c:pt>
                <c:pt idx="3">
                  <c:v>Tapete 4</c:v>
                </c:pt>
                <c:pt idx="4">
                  <c:v>Tapete 5</c:v>
                </c:pt>
                <c:pt idx="5">
                  <c:v>Tapete 6</c:v>
                </c:pt>
              </c:strCache>
            </c:strRef>
          </c:cat>
          <c:val>
            <c:numRef>
              <c:f>'Ex. 3 &amp; Ex. 4 | Solução Ótima'!$J$7:$J$12</c:f>
              <c:numCache>
                <c:formatCode>#,##0.00</c:formatCode>
                <c:ptCount val="6"/>
                <c:pt idx="0">
                  <c:v>3104.2128603104215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5527.7871396895798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D-49D2-8B1F-CFD957813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'Ex. 3 &amp; Ex. 4 | Solução Ótima'!$K$6</c:f>
              <c:strCache>
                <c:ptCount val="1"/>
                <c:pt idx="0">
                  <c:v>Beta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58-464C-989C-4EA45B5123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58-464C-989C-4EA45B5123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58-464C-989C-4EA45B51230E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058-464C-989C-4EA45B5123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058-464C-989C-4EA45B51230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058-464C-989C-4EA45B51230E}"/>
              </c:ext>
            </c:extLst>
          </c:dPt>
          <c:dLbls>
            <c:dLbl>
              <c:idx val="2"/>
              <c:layout>
                <c:manualLayout>
                  <c:x val="6.9327363491328287E-3"/>
                  <c:y val="-7.711064902679519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058-464C-989C-4EA45B51230E}"/>
                </c:ext>
              </c:extLst>
            </c:dLbl>
            <c:dLbl>
              <c:idx val="3"/>
              <c:layout>
                <c:manualLayout>
                  <c:x val="5.3112723654641213E-3"/>
                  <c:y val="4.316073563472366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058-464C-989C-4EA45B5123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'Ex. 3 &amp; Ex. 4 | Solução Ótima'!$I$7:$I$12</c:f>
              <c:strCache>
                <c:ptCount val="6"/>
                <c:pt idx="0">
                  <c:v>Tapete 1</c:v>
                </c:pt>
                <c:pt idx="1">
                  <c:v>Tapete 2</c:v>
                </c:pt>
                <c:pt idx="2">
                  <c:v>Tapete 3</c:v>
                </c:pt>
                <c:pt idx="3">
                  <c:v>Tapete 4</c:v>
                </c:pt>
                <c:pt idx="4">
                  <c:v>Tapete 5</c:v>
                </c:pt>
                <c:pt idx="5">
                  <c:v>Tapete 6</c:v>
                </c:pt>
              </c:strCache>
            </c:strRef>
          </c:cat>
          <c:val>
            <c:numRef>
              <c:f>'Ex. 3 &amp; Ex. 4 | Solução Ótima'!$K$7:$K$12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27827.191867852605</c:v>
                </c:pt>
                <c:pt idx="3">
                  <c:v>11202.389843166542</c:v>
                </c:pt>
                <c:pt idx="4">
                  <c:v>0</c:v>
                </c:pt>
                <c:pt idx="5">
                  <c:v>6288.4182889808526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A-4041-A7D4-A4EE1043395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Custos</a:t>
            </a:r>
            <a:endParaRPr lang="pt-PT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98-4676-BABA-871C29A1C0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98-4676-BABA-871C29A1C0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B98-4676-BABA-871C29A1C0D7}"/>
              </c:ext>
            </c:extLst>
          </c:dPt>
          <c:dLbls>
            <c:dLbl>
              <c:idx val="0"/>
              <c:layout>
                <c:manualLayout>
                  <c:x val="-1.411032163530494E-3"/>
                  <c:y val="8.3079012492824952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98-4676-BABA-871C29A1C0D7}"/>
                </c:ext>
              </c:extLst>
            </c:dLbl>
            <c:dLbl>
              <c:idx val="1"/>
              <c:layout>
                <c:manualLayout>
                  <c:x val="7.0581309774465861E-2"/>
                  <c:y val="-0.1266357038231244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98-4676-BABA-871C29A1C0D7}"/>
                </c:ext>
              </c:extLst>
            </c:dLbl>
            <c:dLbl>
              <c:idx val="2"/>
              <c:layout>
                <c:manualLayout>
                  <c:x val="-3.1930971011240407E-2"/>
                  <c:y val="0.1178004723624079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B98-4676-BABA-871C29A1C0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'Ex. 3 &amp; Ex. 4 | Solução Ótima'!$N$5:$P$6</c:f>
              <c:multiLvlStrCache>
                <c:ptCount val="3"/>
                <c:lvl>
                  <c:pt idx="0">
                    <c:v>Alfa</c:v>
                  </c:pt>
                  <c:pt idx="1">
                    <c:v>Beta</c:v>
                  </c:pt>
                  <c:pt idx="2">
                    <c:v>Comprar</c:v>
                  </c:pt>
                </c:lvl>
                <c:lvl>
                  <c:pt idx="0">
                    <c:v>Custo</c:v>
                  </c:pt>
                </c:lvl>
              </c:multiLvlStrCache>
            </c:multiLvlStrRef>
          </c:cat>
          <c:val>
            <c:numRef>
              <c:f>'Ex. 3 &amp; Ex. 4 | Solução Ótima'!$N$13:$P$13</c:f>
              <c:numCache>
                <c:formatCode>#,##0.00\ "€"</c:formatCode>
                <c:ptCount val="3"/>
                <c:pt idx="0">
                  <c:v>70213.656081596462</c:v>
                </c:pt>
                <c:pt idx="1">
                  <c:v>234872.34303501068</c:v>
                </c:pt>
                <c:pt idx="2">
                  <c:v>117310.15566205932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5-43DB-AFDE-E63693CCA25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'Ex. 3 &amp; Ex. 4 | Solução Ótima'!$B$7</c:f>
              <c:strCache>
                <c:ptCount val="1"/>
                <c:pt idx="0">
                  <c:v>Tapete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'Ex. 3 &amp; Ex. 4 | Solução Ótima'!$C$6:$E$6</c:f>
              <c:strCache>
                <c:ptCount val="3"/>
                <c:pt idx="0">
                  <c:v>Alfa</c:v>
                </c:pt>
                <c:pt idx="1">
                  <c:v>Beta</c:v>
                </c:pt>
                <c:pt idx="2">
                  <c:v>Comprar</c:v>
                </c:pt>
              </c:strCache>
            </c:strRef>
          </c:cat>
          <c:val>
            <c:numRef>
              <c:f>'Ex. 3 &amp; Ex. 4 | Solução Ótima'!$C$7:$E$7</c:f>
              <c:numCache>
                <c:formatCode>#,##0</c:formatCode>
                <c:ptCount val="3"/>
                <c:pt idx="0">
                  <c:v>14000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9B-4037-B492-DA2352750485}"/>
            </c:ext>
          </c:extLst>
        </c:ser>
        <c:ser>
          <c:idx val="1"/>
          <c:order val="1"/>
          <c:tx>
            <c:strRef>
              <c:f>'Ex. 3 &amp; Ex. 4 | Solução Ótima'!$B$8</c:f>
              <c:strCache>
                <c:ptCount val="1"/>
                <c:pt idx="0">
                  <c:v>Tapete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'Ex. 3 &amp; Ex. 4 | Solução Ótima'!$C$6:$E$6</c:f>
              <c:strCache>
                <c:ptCount val="3"/>
                <c:pt idx="0">
                  <c:v>Alfa</c:v>
                </c:pt>
                <c:pt idx="1">
                  <c:v>Beta</c:v>
                </c:pt>
                <c:pt idx="2">
                  <c:v>Comprar</c:v>
                </c:pt>
              </c:strCache>
            </c:strRef>
          </c:cat>
          <c:val>
            <c:numRef>
              <c:f>'Ex. 3 &amp; Ex. 4 | Solução Ótima'!$C$8:$E$8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9B-4037-B492-DA2352750485}"/>
            </c:ext>
          </c:extLst>
        </c:ser>
        <c:ser>
          <c:idx val="2"/>
          <c:order val="2"/>
          <c:tx>
            <c:strRef>
              <c:f>'Ex. 3 &amp; Ex. 4 | Solução Ótima'!$B$9</c:f>
              <c:strCache>
                <c:ptCount val="1"/>
                <c:pt idx="0">
                  <c:v>Tapete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'Ex. 3 &amp; Ex. 4 | Solução Ótima'!$C$6:$E$6</c:f>
              <c:strCache>
                <c:ptCount val="3"/>
                <c:pt idx="0">
                  <c:v>Alfa</c:v>
                </c:pt>
                <c:pt idx="1">
                  <c:v>Beta</c:v>
                </c:pt>
                <c:pt idx="2">
                  <c:v>Comprar</c:v>
                </c:pt>
              </c:strCache>
            </c:strRef>
          </c:cat>
          <c:val>
            <c:numRef>
              <c:f>'Ex. 3 &amp; Ex. 4 | Solução Ótima'!$C$9:$E$9</c:f>
              <c:numCache>
                <c:formatCode>#,##0</c:formatCode>
                <c:ptCount val="3"/>
                <c:pt idx="0">
                  <c:v>0</c:v>
                </c:pt>
                <c:pt idx="1">
                  <c:v>109500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9B-4037-B492-DA2352750485}"/>
            </c:ext>
          </c:extLst>
        </c:ser>
        <c:ser>
          <c:idx val="3"/>
          <c:order val="3"/>
          <c:tx>
            <c:strRef>
              <c:f>'Ex. 3 &amp; Ex. 4 | Solução Ótima'!$B$10</c:f>
              <c:strCache>
                <c:ptCount val="1"/>
                <c:pt idx="0">
                  <c:v>Tapete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'Ex. 3 &amp; Ex. 4 | Solução Ótima'!$C$6:$E$6</c:f>
              <c:strCache>
                <c:ptCount val="3"/>
                <c:pt idx="0">
                  <c:v>Alfa</c:v>
                </c:pt>
                <c:pt idx="1">
                  <c:v>Beta</c:v>
                </c:pt>
                <c:pt idx="2">
                  <c:v>Comprar</c:v>
                </c:pt>
              </c:strCache>
            </c:strRef>
          </c:cat>
          <c:val>
            <c:numRef>
              <c:f>'Ex. 3 &amp; Ex. 4 | Solução Ótima'!$C$10:$E$10</c:f>
              <c:numCache>
                <c:formatCode>#,##0</c:formatCode>
                <c:ptCount val="3"/>
                <c:pt idx="0">
                  <c:v>0</c:v>
                </c:pt>
                <c:pt idx="1">
                  <c:v>60000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9B-4037-B492-DA2352750485}"/>
            </c:ext>
          </c:extLst>
        </c:ser>
        <c:ser>
          <c:idx val="4"/>
          <c:order val="4"/>
          <c:tx>
            <c:strRef>
              <c:f>'Ex. 3 &amp; Ex. 4 | Solução Ótima'!$B$11</c:f>
              <c:strCache>
                <c:ptCount val="1"/>
                <c:pt idx="0">
                  <c:v>Tapete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'Ex. 3 &amp; Ex. 4 | Solução Ótima'!$C$6:$E$6</c:f>
              <c:strCache>
                <c:ptCount val="3"/>
                <c:pt idx="0">
                  <c:v>Alfa</c:v>
                </c:pt>
                <c:pt idx="1">
                  <c:v>Beta</c:v>
                </c:pt>
                <c:pt idx="2">
                  <c:v>Comprar</c:v>
                </c:pt>
              </c:strCache>
            </c:strRef>
          </c:cat>
          <c:val>
            <c:numRef>
              <c:f>'Ex. 3 &amp; Ex. 4 | Solução Ótima'!$C$11:$E$11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9B-4037-B492-DA2352750485}"/>
            </c:ext>
          </c:extLst>
        </c:ser>
        <c:ser>
          <c:idx val="5"/>
          <c:order val="5"/>
          <c:tx>
            <c:strRef>
              <c:f>'Ex. 3 &amp; Ex. 4 | Solução Ótima'!$B$12</c:f>
              <c:strCache>
                <c:ptCount val="1"/>
                <c:pt idx="0">
                  <c:v>Tapete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'Ex. 3 &amp; Ex. 4 | Solução Ótima'!$C$6:$E$6</c:f>
              <c:strCache>
                <c:ptCount val="3"/>
                <c:pt idx="0">
                  <c:v>Alfa</c:v>
                </c:pt>
                <c:pt idx="1">
                  <c:v>Beta</c:v>
                </c:pt>
                <c:pt idx="2">
                  <c:v>Comprar</c:v>
                </c:pt>
              </c:strCache>
            </c:strRef>
          </c:cat>
          <c:val>
            <c:numRef>
              <c:f>'Ex. 3 &amp; Ex. 4 | Solução Ótima'!$C$12:$E$12</c:f>
              <c:numCache>
                <c:formatCode>#,##0.00</c:formatCode>
                <c:ptCount val="3"/>
                <c:pt idx="0">
                  <c:v>20875.747050997787</c:v>
                </c:pt>
                <c:pt idx="1">
                  <c:v>25082.504138241569</c:v>
                </c:pt>
                <c:pt idx="2">
                  <c:v>22541.748810760644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9B-4037-B492-DA2352750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800640"/>
        <c:axId val="501798976"/>
      </c:barChart>
      <c:catAx>
        <c:axId val="50180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1798976"/>
        <c:crosses val="autoZero"/>
        <c:auto val="1"/>
        <c:lblAlgn val="ctr"/>
        <c:lblOffset val="100"/>
        <c:noMultiLvlLbl val="0"/>
      </c:catAx>
      <c:valAx>
        <c:axId val="5017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180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pt-PT" b="0"/>
              <a:t>Gráfico relativo à origem de produção/ compra de cada tapete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'Ex. 3 &amp; Ex. 4 | Solução Ótima'!$C$5:$C$6</c:f>
              <c:strCache>
                <c:ptCount val="2"/>
                <c:pt idx="0">
                  <c:v>Fabricar</c:v>
                </c:pt>
                <c:pt idx="1">
                  <c:v>Alfa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8D-4F01-A80D-9A715C40F2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8D-4F01-A80D-9A715C40F2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8D-4F01-A80D-9A715C40F2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68D-4F01-A80D-9A715C40F2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68D-4F01-A80D-9A715C40F2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68D-4F01-A80D-9A715C40F27D}"/>
              </c:ext>
            </c:extLst>
          </c:dPt>
          <c:dLbls>
            <c:dLbl>
              <c:idx val="0"/>
              <c:layout>
                <c:manualLayout>
                  <c:x val="0.14811451701302791"/>
                  <c:y val="-4.2749374467814544E-2"/>
                </c:manualLayout>
              </c:layout>
              <c:tx>
                <c:rich>
                  <a:bodyPr rot="0" vert="horz"/>
                  <a:lstStyle/>
                  <a:p>
                    <a:pPr>
                      <a:defRPr/>
                    </a:pPr>
                    <a:fld id="{E2008DF0-28C5-4FB6-A7E3-F58D097D6DE2}" type="CELLREF">
                      <a:rPr lang="en-US"/>
                      <a:pPr>
                        <a:defRPr/>
                      </a:pPr>
                      <a:t>[REFDACÉLULA]</a:t>
                    </a:fld>
                    <a:endParaRPr lang="pt-PT"/>
                  </a:p>
                </c:rich>
              </c:tx>
              <c:spPr>
                <a:xfrm>
                  <a:off x="5761237" y="1320717"/>
                  <a:ext cx="783449" cy="419106"/>
                </a:xfrm>
                <a:solidFill>
                  <a:schemeClr val="lt1"/>
                </a:solidFill>
                <a:ln w="1270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2">
                      <a:avLst>
                        <a:gd name="adj1" fmla="val 18750"/>
                        <a:gd name="adj2" fmla="val 249"/>
                        <a:gd name="adj3" fmla="val 18750"/>
                        <a:gd name="adj4" fmla="val -16667"/>
                        <a:gd name="adj5" fmla="val 85204"/>
                        <a:gd name="adj6" fmla="val -101282"/>
                      </a:avLst>
                    </a:prstGeom>
                  </c15:spPr>
                  <c15:layout>
                    <c:manualLayout>
                      <c:w val="9.8778608418250438E-2"/>
                      <c:h val="0.10449996696242568"/>
                    </c:manualLayout>
                  </c15:layout>
                  <c15:dlblFieldTable>
                    <c15:dlblFTEntry>
                      <c15:txfldGUID>{E2008DF0-28C5-4FB6-A7E3-F58D097D6DE2}</c15:txfldGUID>
                      <c15:f>'Ex. 3 &amp; Ex. 4 | Solução Ótima'!$J$73</c15:f>
                      <c15:dlblFieldTableCache>
                        <c:ptCount val="1"/>
                        <c:pt idx="0">
                          <c:v>Alfa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568D-4F01-A80D-9A715C40F27D}"/>
                </c:ext>
              </c:extLst>
            </c:dLbl>
            <c:dLbl>
              <c:idx val="4"/>
              <c:layout>
                <c:manualLayout>
                  <c:x val="0.21696768890794674"/>
                  <c:y val="-2.0582907481078196E-2"/>
                </c:manualLayout>
              </c:layout>
              <c:tx>
                <c:rich>
                  <a:bodyPr rot="0" vert="horz"/>
                  <a:lstStyle/>
                  <a:p>
                    <a:pPr>
                      <a:defRPr/>
                    </a:pPr>
                    <a:fld id="{FE5609BA-7FA6-4957-A188-351D379E3092}" type="CELLREF">
                      <a:rPr lang="en-US"/>
                      <a:pPr>
                        <a:defRPr/>
                      </a:pPr>
                      <a:t>[REFDACÉLULA]</a:t>
                    </a:fld>
                    <a:endParaRPr lang="pt-PT"/>
                  </a:p>
                </c:rich>
              </c:tx>
              <c:spPr>
                <a:xfrm>
                  <a:off x="5754383" y="2623588"/>
                  <a:ext cx="1098593" cy="370395"/>
                </a:xfrm>
                <a:solidFill>
                  <a:schemeClr val="lt1"/>
                </a:solidFill>
                <a:ln w="1270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>
                        <a:gd name="adj1" fmla="val 21775"/>
                        <a:gd name="adj2" fmla="val -1193"/>
                        <a:gd name="adj3" fmla="val -32246"/>
                        <a:gd name="adj4" fmla="val -54341"/>
                      </a:avLst>
                    </a:prstGeom>
                  </c15:spPr>
                  <c15:layout>
                    <c:manualLayout>
                      <c:w val="0.13851263647874895"/>
                      <c:h val="9.2354606622225915E-2"/>
                    </c:manualLayout>
                  </c15:layout>
                  <c15:dlblFieldTable>
                    <c15:dlblFTEntry>
                      <c15:txfldGUID>{FE5609BA-7FA6-4957-A188-351D379E3092}</c15:txfldGUID>
                      <c15:f>'Ex. 3 &amp; Ex. 4 | Solução Ótima'!$J$75</c15:f>
                      <c15:dlblFieldTableCache>
                        <c:ptCount val="1"/>
                        <c:pt idx="0">
                          <c:v>Comprar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568D-4F01-A80D-9A715C40F27D}"/>
                </c:ext>
              </c:extLst>
            </c:dLbl>
            <c:dLbl>
              <c:idx val="5"/>
              <c:layout>
                <c:manualLayout>
                  <c:x val="0.39230331533180363"/>
                  <c:y val="-3.7999443971390705E-2"/>
                </c:manualLayout>
              </c:layout>
              <c:tx>
                <c:rich>
                  <a:bodyPr rot="0" vert="horz"/>
                  <a:lstStyle/>
                  <a:p>
                    <a:pPr>
                      <a:defRPr/>
                    </a:pPr>
                    <a:fld id="{33840760-CFE9-4F46-AF05-24790A9F3338}" type="CELLREF">
                      <a:rPr lang="en-US"/>
                      <a:pPr>
                        <a:defRPr/>
                      </a:pPr>
                      <a:t>[REFDACÉLULA]</a:t>
                    </a:fld>
                    <a:endParaRPr lang="pt-PT"/>
                  </a:p>
                </c:rich>
              </c:tx>
              <c:spPr>
                <a:xfrm>
                  <a:off x="5732115" y="1980346"/>
                  <a:ext cx="665065" cy="433896"/>
                </a:xfrm>
                <a:solidFill>
                  <a:schemeClr val="lt1"/>
                </a:solidFill>
                <a:ln w="1270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>
                        <a:gd name="adj1" fmla="val 23915"/>
                        <a:gd name="adj2" fmla="val 91"/>
                        <a:gd name="adj3" fmla="val 26359"/>
                        <a:gd name="adj4" fmla="val -90854"/>
                      </a:avLst>
                    </a:prstGeom>
                  </c15:spPr>
                  <c15:layout>
                    <c:manualLayout>
                      <c:w val="8.3852548420744327E-2"/>
                      <c:h val="0.10818770827697206"/>
                    </c:manualLayout>
                  </c15:layout>
                  <c15:dlblFieldTable>
                    <c15:dlblFTEntry>
                      <c15:txfldGUID>{33840760-CFE9-4F46-AF05-24790A9F3338}</c15:txfldGUID>
                      <c15:f>'Ex. 3 &amp; Ex. 4 | Solução Ótima'!$J$74</c15:f>
                      <c15:dlblFieldTableCache>
                        <c:ptCount val="1"/>
                        <c:pt idx="0">
                          <c:v>Beta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568D-4F01-A80D-9A715C40F2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'Ex. 3 &amp; Ex. 4 | Solução Ótima'!$B$7:$B$12</c:f>
              <c:strCache>
                <c:ptCount val="6"/>
                <c:pt idx="0">
                  <c:v>Tapete 1</c:v>
                </c:pt>
                <c:pt idx="1">
                  <c:v>Tapete 2</c:v>
                </c:pt>
                <c:pt idx="2">
                  <c:v>Tapete 3</c:v>
                </c:pt>
                <c:pt idx="3">
                  <c:v>Tapete 4</c:v>
                </c:pt>
                <c:pt idx="4">
                  <c:v>Tapete 5</c:v>
                </c:pt>
                <c:pt idx="5">
                  <c:v>Tapete 6</c:v>
                </c:pt>
              </c:strCache>
            </c:strRef>
          </c:cat>
          <c:val>
            <c:numRef>
              <c:f>'Ex. 3 &amp; Ex. 4 | Solução Ótima'!$C$7:$C$12</c:f>
              <c:numCache>
                <c:formatCode>#,##0</c:formatCode>
                <c:ptCount val="6"/>
                <c:pt idx="0">
                  <c:v>14000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#,##0.00">
                  <c:v>20875.747050997787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E-4879-A6C0-BB9334E81783}"/>
            </c:ext>
          </c:extLst>
        </c:ser>
        <c:ser>
          <c:idx val="1"/>
          <c:order val="1"/>
          <c:tx>
            <c:strRef>
              <c:f>'Ex. 3 &amp; Ex. 4 | Solução Ótima'!$D$5:$D$6</c:f>
              <c:strCache>
                <c:ptCount val="2"/>
                <c:pt idx="0">
                  <c:v>Fabricar</c:v>
                </c:pt>
                <c:pt idx="1">
                  <c:v>Beta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68D-4F01-A80D-9A715C40F2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68D-4F01-A80D-9A715C40F2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68D-4F01-A80D-9A715C40F2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68D-4F01-A80D-9A715C40F2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68D-4F01-A80D-9A715C40F2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68D-4F01-A80D-9A715C40F27D}"/>
              </c:ext>
            </c:extLst>
          </c:dPt>
          <c:cat>
            <c:strRef>
              <c:f>'Ex. 3 &amp; Ex. 4 | Solução Ótima'!$B$7:$B$12</c:f>
              <c:strCache>
                <c:ptCount val="6"/>
                <c:pt idx="0">
                  <c:v>Tapete 1</c:v>
                </c:pt>
                <c:pt idx="1">
                  <c:v>Tapete 2</c:v>
                </c:pt>
                <c:pt idx="2">
                  <c:v>Tapete 3</c:v>
                </c:pt>
                <c:pt idx="3">
                  <c:v>Tapete 4</c:v>
                </c:pt>
                <c:pt idx="4">
                  <c:v>Tapete 5</c:v>
                </c:pt>
                <c:pt idx="5">
                  <c:v>Tapete 6</c:v>
                </c:pt>
              </c:strCache>
            </c:strRef>
          </c:cat>
          <c:val>
            <c:numRef>
              <c:f>'Ex. 3 &amp; Ex. 4 | Solução Ótima'!$D$7:$D$12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109500</c:v>
                </c:pt>
                <c:pt idx="3">
                  <c:v>60000</c:v>
                </c:pt>
                <c:pt idx="4">
                  <c:v>0</c:v>
                </c:pt>
                <c:pt idx="5" formatCode="#,##0.00">
                  <c:v>25082.504138241569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EE-4879-A6C0-BB9334E81783}"/>
            </c:ext>
          </c:extLst>
        </c:ser>
        <c:ser>
          <c:idx val="2"/>
          <c:order val="2"/>
          <c:tx>
            <c:strRef>
              <c:f>'Ex. 3 &amp; Ex. 4 | Solução Ótima'!$E$5:$E$6</c:f>
              <c:strCache>
                <c:ptCount val="2"/>
                <c:pt idx="0">
                  <c:v>Fabricar</c:v>
                </c:pt>
                <c:pt idx="1">
                  <c:v>Comprar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68D-4F01-A80D-9A715C40F2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68D-4F01-A80D-9A715C40F2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68D-4F01-A80D-9A715C40F2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68D-4F01-A80D-9A715C40F2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68D-4F01-A80D-9A715C40F2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68D-4F01-A80D-9A715C40F27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68D-4F01-A80D-9A715C40F27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68D-4F01-A80D-9A715C40F27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568D-4F01-A80D-9A715C40F27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568D-4F01-A80D-9A715C40F27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pt-P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568D-4F01-A80D-9A715C40F27D}"/>
                </c:ext>
              </c:extLst>
            </c:dLbl>
            <c:dLbl>
              <c:idx val="5"/>
              <c:layout>
                <c:manualLayout>
                  <c:x val="-0.10408047141456017"/>
                  <c:y val="9.816523025942587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23-568D-4F01-A80D-9A715C40F27D}"/>
                </c:ext>
              </c:extLst>
            </c:dLbl>
            <c:spPr>
              <a:noFill/>
              <a:ln>
                <a:noFill/>
              </a:ln>
              <a:effectLst>
                <a:outerShdw blurRad="50800" dist="50800" dir="5400000" sx="85000" sy="85000" algn="ctr" rotWithShape="0">
                  <a:srgbClr val="000000">
                    <a:alpha val="43137"/>
                  </a:srgbClr>
                </a:outerShdw>
              </a:effectLst>
            </c:spPr>
            <c:txPr>
              <a:bodyPr rot="0" vert="horz"/>
              <a:lstStyle/>
              <a:p>
                <a:pPr>
                  <a:defRPr/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'Ex. 3 &amp; Ex. 4 | Solução Ótima'!$B$7:$B$12</c:f>
              <c:strCache>
                <c:ptCount val="6"/>
                <c:pt idx="0">
                  <c:v>Tapete 1</c:v>
                </c:pt>
                <c:pt idx="1">
                  <c:v>Tapete 2</c:v>
                </c:pt>
                <c:pt idx="2">
                  <c:v>Tapete 3</c:v>
                </c:pt>
                <c:pt idx="3">
                  <c:v>Tapete 4</c:v>
                </c:pt>
                <c:pt idx="4">
                  <c:v>Tapete 5</c:v>
                </c:pt>
                <c:pt idx="5">
                  <c:v>Tapete 6</c:v>
                </c:pt>
              </c:strCache>
            </c:strRef>
          </c:cat>
          <c:val>
            <c:numRef>
              <c:f>'Ex. 3 &amp; Ex. 4 | Solução Ótima'!$E$7:$E$12</c:f>
              <c:numCache>
                <c:formatCode>#,##0</c:formatCode>
                <c:ptCount val="6"/>
                <c:pt idx="0">
                  <c:v>0</c:v>
                </c:pt>
                <c:pt idx="1">
                  <c:v>20000</c:v>
                </c:pt>
                <c:pt idx="2">
                  <c:v>0</c:v>
                </c:pt>
                <c:pt idx="3">
                  <c:v>0</c:v>
                </c:pt>
                <c:pt idx="4">
                  <c:v>7500</c:v>
                </c:pt>
                <c:pt idx="5" formatCode="#,##0.00">
                  <c:v>22541.748810760644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'Ex. 3 &amp; Ex. 4 | Solução Ótima'!$J$75</c15:f>
                <c15:dlblRangeCache>
                  <c:ptCount val="1"/>
                  <c:pt idx="0">
                    <c:v>Comprar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9FEE-4879-A6C0-BB9334E81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09653750559645"/>
          <c:y val="0.85473091830742887"/>
          <c:w val="0.64704641560347198"/>
          <c:h val="0.13260260036877414"/>
        </c:manualLayout>
      </c:layout>
      <c:overlay val="0"/>
      <c:spPr>
        <a:noFill/>
        <a:ln>
          <a:noFill/>
        </a:ln>
        <a:effectLst>
          <a:outerShdw blurRad="50800" dist="50800" dir="5400000" sx="63000" sy="63000" algn="ctr" rotWithShape="0">
            <a:srgbClr val="000000">
              <a:alpha val="43137"/>
            </a:srgbClr>
          </a:outerShdw>
        </a:effectLst>
      </c:spPr>
      <c:txPr>
        <a:bodyPr rot="0" vert="horz"/>
        <a:lstStyle/>
        <a:p>
          <a:pPr>
            <a:defRPr/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cap="none" baseline="0"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Gráfico relativo ao preço de produção/ compra dos tapetes, em €.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'Ex. 3 &amp; Ex. 4 | Solução Ótima'!$N$5:$N$6</c:f>
              <c:strCache>
                <c:ptCount val="2"/>
                <c:pt idx="0">
                  <c:v>Custo</c:v>
                </c:pt>
                <c:pt idx="1">
                  <c:v>Alfa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'Ex. 3 &amp; Ex. 4 | Solução Ótima'!$M$7:$M$13</c:f>
              <c:strCache>
                <c:ptCount val="7"/>
                <c:pt idx="0">
                  <c:v>Tapete 1</c:v>
                </c:pt>
                <c:pt idx="1">
                  <c:v>Tapete 2</c:v>
                </c:pt>
                <c:pt idx="2">
                  <c:v>Tapete 3</c:v>
                </c:pt>
                <c:pt idx="3">
                  <c:v>Tapete 4</c:v>
                </c:pt>
                <c:pt idx="4">
                  <c:v>Tapete 5</c:v>
                </c:pt>
                <c:pt idx="5">
                  <c:v>Tapete 6</c:v>
                </c:pt>
                <c:pt idx="6">
                  <c:v>Total</c:v>
                </c:pt>
              </c:strCache>
            </c:strRef>
          </c:cat>
          <c:val>
            <c:numRef>
              <c:f>'Ex. 3 &amp; Ex. 4 | Solução Ótima'!$N$7:$N$13</c:f>
              <c:numCache>
                <c:formatCode>#,##0.00\ "€"</c:formatCode>
                <c:ptCount val="7"/>
                <c:pt idx="0">
                  <c:v>37100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33113.656081596462</c:v>
                </c:pt>
                <c:pt idx="6">
                  <c:v>70213.656081596462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A-4D65-9426-D703A076C452}"/>
            </c:ext>
          </c:extLst>
        </c:ser>
        <c:ser>
          <c:idx val="1"/>
          <c:order val="1"/>
          <c:tx>
            <c:strRef>
              <c:f>'Ex. 3 &amp; Ex. 4 | Solução Ótima'!$O$5:$O$6</c:f>
              <c:strCache>
                <c:ptCount val="2"/>
                <c:pt idx="0">
                  <c:v>Custo</c:v>
                </c:pt>
                <c:pt idx="1">
                  <c:v>Beta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'Ex. 3 &amp; Ex. 4 | Solução Ótima'!$M$7:$M$13</c:f>
              <c:strCache>
                <c:ptCount val="7"/>
                <c:pt idx="0">
                  <c:v>Tapete 1</c:v>
                </c:pt>
                <c:pt idx="1">
                  <c:v>Tapete 2</c:v>
                </c:pt>
                <c:pt idx="2">
                  <c:v>Tapete 3</c:v>
                </c:pt>
                <c:pt idx="3">
                  <c:v>Tapete 4</c:v>
                </c:pt>
                <c:pt idx="4">
                  <c:v>Tapete 5</c:v>
                </c:pt>
                <c:pt idx="5">
                  <c:v>Tapete 6</c:v>
                </c:pt>
                <c:pt idx="6">
                  <c:v>Total</c:v>
                </c:pt>
              </c:strCache>
            </c:strRef>
          </c:cat>
          <c:val>
            <c:numRef>
              <c:f>'Ex. 3 &amp; Ex. 4 | Solução Ótima'!$O$7:$O$13</c:f>
              <c:numCache>
                <c:formatCode>#,##0.00\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136875</c:v>
                </c:pt>
                <c:pt idx="3">
                  <c:v>57000</c:v>
                </c:pt>
                <c:pt idx="4">
                  <c:v>0</c:v>
                </c:pt>
                <c:pt idx="5">
                  <c:v>40997.343035010665</c:v>
                </c:pt>
                <c:pt idx="6">
                  <c:v>234872.34303501068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A-4D65-9426-D703A076C452}"/>
            </c:ext>
          </c:extLst>
        </c:ser>
        <c:ser>
          <c:idx val="2"/>
          <c:order val="2"/>
          <c:tx>
            <c:strRef>
              <c:f>'Ex. 3 &amp; Ex. 4 | Solução Ótima'!$P$5:$P$6</c:f>
              <c:strCache>
                <c:ptCount val="2"/>
                <c:pt idx="0">
                  <c:v>Custo</c:v>
                </c:pt>
                <c:pt idx="1">
                  <c:v>Comprar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'Ex. 3 &amp; Ex. 4 | Solução Ótima'!$M$7:$M$13</c:f>
              <c:strCache>
                <c:ptCount val="7"/>
                <c:pt idx="0">
                  <c:v>Tapete 1</c:v>
                </c:pt>
                <c:pt idx="1">
                  <c:v>Tapete 2</c:v>
                </c:pt>
                <c:pt idx="2">
                  <c:v>Tapete 3</c:v>
                </c:pt>
                <c:pt idx="3">
                  <c:v>Tapete 4</c:v>
                </c:pt>
                <c:pt idx="4">
                  <c:v>Tapete 5</c:v>
                </c:pt>
                <c:pt idx="5">
                  <c:v>Tapete 6</c:v>
                </c:pt>
                <c:pt idx="6">
                  <c:v>Total</c:v>
                </c:pt>
              </c:strCache>
            </c:strRef>
          </c:cat>
          <c:val>
            <c:numRef>
              <c:f>'Ex. 3 &amp; Ex. 4 | Solução Ótima'!$P$7:$P$13</c:f>
              <c:numCache>
                <c:formatCode>#,##0.00\ "€"</c:formatCode>
                <c:ptCount val="7"/>
                <c:pt idx="0">
                  <c:v>0</c:v>
                </c:pt>
                <c:pt idx="1">
                  <c:v>56000</c:v>
                </c:pt>
                <c:pt idx="2">
                  <c:v>0</c:v>
                </c:pt>
                <c:pt idx="3">
                  <c:v>0</c:v>
                </c:pt>
                <c:pt idx="4">
                  <c:v>12750</c:v>
                </c:pt>
                <c:pt idx="5">
                  <c:v>48560.155662059318</c:v>
                </c:pt>
                <c:pt idx="6">
                  <c:v>117310.15566205932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A-4D65-9426-D703A076C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2930575"/>
        <c:axId val="2012933487"/>
      </c:barChart>
      <c:catAx>
        <c:axId val="201293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12933487"/>
        <c:crosses val="autoZero"/>
        <c:auto val="1"/>
        <c:lblAlgn val="ctr"/>
        <c:lblOffset val="100"/>
        <c:noMultiLvlLbl val="0"/>
      </c:catAx>
      <c:valAx>
        <c:axId val="201293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1293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'Ex. 3 &amp; Ex. 4 | Solução Ótima'!$M$13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A3B-4D35-A369-615FD803EB58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3B-4D35-A369-615FD803EB58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3B-4D35-A369-615FD803EB58}"/>
              </c:ext>
            </c:extLst>
          </c:dPt>
          <c:cat>
            <c:strRef>
              <c:f>'Ex. 3 &amp; Ex. 4 | Solução Ótima'!$N$6:$P$6</c:f>
              <c:strCache>
                <c:ptCount val="3"/>
                <c:pt idx="0">
                  <c:v>Alfa</c:v>
                </c:pt>
                <c:pt idx="1">
                  <c:v>Beta</c:v>
                </c:pt>
                <c:pt idx="2">
                  <c:v>Comprar</c:v>
                </c:pt>
              </c:strCache>
            </c:strRef>
          </c:cat>
          <c:val>
            <c:numRef>
              <c:f>'Ex. 3 &amp; Ex. 4 | Solução Ótima'!$N$13:$P$13</c:f>
              <c:numCache>
                <c:formatCode>#,##0.00\ "€"</c:formatCode>
                <c:ptCount val="3"/>
                <c:pt idx="0">
                  <c:v>70213.656081596462</c:v>
                </c:pt>
                <c:pt idx="1">
                  <c:v>234872.34303501068</c:v>
                </c:pt>
                <c:pt idx="2">
                  <c:v>117310.15566205932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B-4D35-A369-615FD803E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315156</xdr:colOff>
      <xdr:row>18</xdr:row>
      <xdr:rowOff>20497</xdr:rowOff>
    </xdr:from>
    <xdr:ext cx="32432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37DE261A-26C4-4929-A97C-46CDE415E2EB}"/>
                </a:ext>
              </a:extLst>
            </xdr:cNvPr>
            <xdr:cNvSpPr txBox="1"/>
          </xdr:nvSpPr>
          <xdr:spPr>
            <a:xfrm>
              <a:off x="4249395" y="4509671"/>
              <a:ext cx="32432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  <m:r>
                      <a:rPr lang="pt-PT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0</m:t>
                    </m:r>
                  </m:oMath>
                </m:oMathPara>
              </a14:m>
              <a:endParaRPr lang="pt-PT" sz="14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37DE261A-26C4-4929-A97C-46CDE415E2EB}"/>
                </a:ext>
              </a:extLst>
            </xdr:cNvPr>
            <xdr:cNvSpPr txBox="1"/>
          </xdr:nvSpPr>
          <xdr:spPr>
            <a:xfrm>
              <a:off x="4249395" y="4509671"/>
              <a:ext cx="32432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</a:t>
              </a:r>
              <a:r>
                <a:rPr lang="pt-PT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</a:t>
              </a:r>
              <a:endParaRPr lang="pt-PT" sz="14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449469</xdr:colOff>
      <xdr:row>33</xdr:row>
      <xdr:rowOff>76150</xdr:rowOff>
    </xdr:from>
    <xdr:to>
      <xdr:col>7</xdr:col>
      <xdr:colOff>303142</xdr:colOff>
      <xdr:row>50</xdr:row>
      <xdr:rowOff>39706</xdr:rowOff>
    </xdr:to>
    <xdr:graphicFrame macro="">
      <xdr:nvGraphicFramePr>
        <xdr:cNvPr id="36" name="Gráfico 1">
          <a:extLst>
            <a:ext uri="{FF2B5EF4-FFF2-40B4-BE49-F238E27FC236}">
              <a16:creationId xmlns:a16="http://schemas.microsoft.com/office/drawing/2014/main" id="{5BC7E9C1-E2A7-20FD-ABA3-855F6629A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330682</xdr:colOff>
      <xdr:row>14</xdr:row>
      <xdr:rowOff>121132</xdr:rowOff>
    </xdr:from>
    <xdr:to>
      <xdr:col>7</xdr:col>
      <xdr:colOff>135420</xdr:colOff>
      <xdr:row>31</xdr:row>
      <xdr:rowOff>57315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7DE48441-D367-BB7B-B244-358C50D84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390526</xdr:colOff>
      <xdr:row>16</xdr:row>
      <xdr:rowOff>166687</xdr:rowOff>
    </xdr:from>
    <xdr:to>
      <xdr:col>11</xdr:col>
      <xdr:colOff>304800</xdr:colOff>
      <xdr:row>29</xdr:row>
      <xdr:rowOff>104775</xdr:rowOff>
    </xdr:to>
    <xdr:graphicFrame macro="">
      <xdr:nvGraphicFramePr>
        <xdr:cNvPr id="7" name="Gráfico 3">
          <a:extLst>
            <a:ext uri="{FF2B5EF4-FFF2-40B4-BE49-F238E27FC236}">
              <a16:creationId xmlns:a16="http://schemas.microsoft.com/office/drawing/2014/main" id="{020BF1DF-F831-E3A3-6B25-48D0D5362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409576</xdr:colOff>
      <xdr:row>30</xdr:row>
      <xdr:rowOff>144876</xdr:rowOff>
    </xdr:from>
    <xdr:to>
      <xdr:col>11</xdr:col>
      <xdr:colOff>247651</xdr:colOff>
      <xdr:row>44</xdr:row>
      <xdr:rowOff>12286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53D579A-5BDF-9CF1-E279-3B93DC68A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486834</xdr:colOff>
      <xdr:row>31</xdr:row>
      <xdr:rowOff>74081</xdr:rowOff>
    </xdr:from>
    <xdr:to>
      <xdr:col>17</xdr:col>
      <xdr:colOff>10583</xdr:colOff>
      <xdr:row>44</xdr:row>
      <xdr:rowOff>148165</xdr:rowOff>
    </xdr:to>
    <xdr:graphicFrame macro="">
      <xdr:nvGraphicFramePr>
        <xdr:cNvPr id="9" name="Gráfico 5">
          <a:extLst>
            <a:ext uri="{FF2B5EF4-FFF2-40B4-BE49-F238E27FC236}">
              <a16:creationId xmlns:a16="http://schemas.microsoft.com/office/drawing/2014/main" id="{6615D280-E50E-55F4-618F-7FC38DBEF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427738</xdr:colOff>
      <xdr:row>51</xdr:row>
      <xdr:rowOff>28160</xdr:rowOff>
    </xdr:from>
    <xdr:to>
      <xdr:col>7</xdr:col>
      <xdr:colOff>340179</xdr:colOff>
      <xdr:row>68</xdr:row>
      <xdr:rowOff>80310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D02789-5413-8264-47B0-14832A56E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592665</xdr:colOff>
      <xdr:row>48</xdr:row>
      <xdr:rowOff>148396</xdr:rowOff>
    </xdr:from>
    <xdr:to>
      <xdr:col>16</xdr:col>
      <xdr:colOff>866050</xdr:colOff>
      <xdr:row>68</xdr:row>
      <xdr:rowOff>74083</xdr:rowOff>
    </xdr:to>
    <xdr:graphicFrame macro="">
      <xdr:nvGraphicFramePr>
        <xdr:cNvPr id="34" name="Gráfico 3">
          <a:extLst>
            <a:ext uri="{FF2B5EF4-FFF2-40B4-BE49-F238E27FC236}">
              <a16:creationId xmlns:a16="http://schemas.microsoft.com/office/drawing/2014/main" id="{B019A354-45B6-CAB6-1C5C-E8B4D94CB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38100</xdr:colOff>
      <xdr:row>16</xdr:row>
      <xdr:rowOff>103716</xdr:rowOff>
    </xdr:from>
    <xdr:to>
      <xdr:col>16</xdr:col>
      <xdr:colOff>747184</xdr:colOff>
      <xdr:row>30</xdr:row>
      <xdr:rowOff>175683</xdr:rowOff>
    </xdr:to>
    <xdr:graphicFrame macro="">
      <xdr:nvGraphicFramePr>
        <xdr:cNvPr id="12" name="Gráfico 5">
          <a:extLst>
            <a:ext uri="{FF2B5EF4-FFF2-40B4-BE49-F238E27FC236}">
              <a16:creationId xmlns:a16="http://schemas.microsoft.com/office/drawing/2014/main" id="{AB66C4AF-E172-E1CB-A926-C21D1613A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460068</xdr:colOff>
      <xdr:row>13</xdr:row>
      <xdr:rowOff>135062</xdr:rowOff>
    </xdr:from>
    <xdr:to>
      <xdr:col>30</xdr:col>
      <xdr:colOff>136411</xdr:colOff>
      <xdr:row>28</xdr:row>
      <xdr:rowOff>18759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20B25B0-BEEE-80C5-30E8-6F3619683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240104</xdr:colOff>
      <xdr:row>1</xdr:row>
      <xdr:rowOff>120181</xdr:rowOff>
    </xdr:from>
    <xdr:to>
      <xdr:col>34</xdr:col>
      <xdr:colOff>101844</xdr:colOff>
      <xdr:row>12</xdr:row>
      <xdr:rowOff>124581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6C335BE-76E4-30A8-6905-7B1F8D6F2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51833</xdr:colOff>
      <xdr:row>15</xdr:row>
      <xdr:rowOff>44500</xdr:rowOff>
    </xdr:from>
    <xdr:to>
      <xdr:col>34</xdr:col>
      <xdr:colOff>527446</xdr:colOff>
      <xdr:row>26</xdr:row>
      <xdr:rowOff>75974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5DBECFC-7DF9-F637-CCCE-26EF80B1D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333375</xdr:colOff>
      <xdr:row>8</xdr:row>
      <xdr:rowOff>23812</xdr:rowOff>
    </xdr:from>
    <xdr:to>
      <xdr:col>23</xdr:col>
      <xdr:colOff>485775</xdr:colOff>
      <xdr:row>19</xdr:row>
      <xdr:rowOff>185737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845D3BB-5B45-B9CA-D582-7CA087432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490904</xdr:colOff>
      <xdr:row>18</xdr:row>
      <xdr:rowOff>109903</xdr:rowOff>
    </xdr:from>
    <xdr:to>
      <xdr:col>31</xdr:col>
      <xdr:colOff>153866</xdr:colOff>
      <xdr:row>18</xdr:row>
      <xdr:rowOff>124557</xdr:rowOff>
    </xdr:to>
    <xdr:cxnSp macro="">
      <xdr:nvCxnSpPr>
        <xdr:cNvPr id="16" name="Conexão reta 15">
          <a:extLst>
            <a:ext uri="{FF2B5EF4-FFF2-40B4-BE49-F238E27FC236}">
              <a16:creationId xmlns:a16="http://schemas.microsoft.com/office/drawing/2014/main" id="{512A5106-AFD1-80A1-DB5D-815925F53054}"/>
            </a:ext>
          </a:extLst>
        </xdr:cNvPr>
        <xdr:cNvCxnSpPr/>
      </xdr:nvCxnSpPr>
      <xdr:spPr>
        <a:xfrm flipV="1">
          <a:off x="21160154" y="3582865"/>
          <a:ext cx="2095500" cy="14654"/>
        </a:xfrm>
        <a:prstGeom prst="line">
          <a:avLst/>
        </a:prstGeom>
        <a:ln>
          <a:solidFill>
            <a:schemeClr val="bg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542193</xdr:colOff>
      <xdr:row>23</xdr:row>
      <xdr:rowOff>146538</xdr:rowOff>
    </xdr:from>
    <xdr:to>
      <xdr:col>31</xdr:col>
      <xdr:colOff>329712</xdr:colOff>
      <xdr:row>25</xdr:row>
      <xdr:rowOff>131884</xdr:rowOff>
    </xdr:to>
    <xdr:cxnSp macro="">
      <xdr:nvCxnSpPr>
        <xdr:cNvPr id="18" name="Conexão reta 17">
          <a:extLst>
            <a:ext uri="{FF2B5EF4-FFF2-40B4-BE49-F238E27FC236}">
              <a16:creationId xmlns:a16="http://schemas.microsoft.com/office/drawing/2014/main" id="{E5572926-ED36-9246-5196-F99EF9027E8E}"/>
            </a:ext>
          </a:extLst>
        </xdr:cNvPr>
        <xdr:cNvCxnSpPr/>
      </xdr:nvCxnSpPr>
      <xdr:spPr>
        <a:xfrm flipV="1">
          <a:off x="20603308" y="4572000"/>
          <a:ext cx="2828192" cy="366346"/>
        </a:xfrm>
        <a:prstGeom prst="line">
          <a:avLst/>
        </a:prstGeom>
        <a:ln>
          <a:solidFill>
            <a:schemeClr val="bg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293077</xdr:colOff>
      <xdr:row>5</xdr:row>
      <xdr:rowOff>51288</xdr:rowOff>
    </xdr:from>
    <xdr:to>
      <xdr:col>30</xdr:col>
      <xdr:colOff>329711</xdr:colOff>
      <xdr:row>16</xdr:row>
      <xdr:rowOff>29307</xdr:rowOff>
    </xdr:to>
    <xdr:cxnSp macro="">
      <xdr:nvCxnSpPr>
        <xdr:cNvPr id="25" name="Conexão reta 24">
          <a:extLst>
            <a:ext uri="{FF2B5EF4-FFF2-40B4-BE49-F238E27FC236}">
              <a16:creationId xmlns:a16="http://schemas.microsoft.com/office/drawing/2014/main" id="{F73F6352-ADBA-41E5-ACFB-793E8F476B33}"/>
            </a:ext>
          </a:extLst>
        </xdr:cNvPr>
        <xdr:cNvCxnSpPr/>
      </xdr:nvCxnSpPr>
      <xdr:spPr>
        <a:xfrm flipV="1">
          <a:off x="20354192" y="1025769"/>
          <a:ext cx="2469173" cy="2095500"/>
        </a:xfrm>
        <a:prstGeom prst="line">
          <a:avLst/>
        </a:prstGeom>
        <a:ln>
          <a:solidFill>
            <a:schemeClr val="bg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460130</xdr:colOff>
      <xdr:row>9</xdr:row>
      <xdr:rowOff>29307</xdr:rowOff>
    </xdr:from>
    <xdr:to>
      <xdr:col>31</xdr:col>
      <xdr:colOff>87924</xdr:colOff>
      <xdr:row>18</xdr:row>
      <xdr:rowOff>101111</xdr:rowOff>
    </xdr:to>
    <xdr:cxnSp macro="">
      <xdr:nvCxnSpPr>
        <xdr:cNvPr id="28" name="Conexão reta 27">
          <a:extLst>
            <a:ext uri="{FF2B5EF4-FFF2-40B4-BE49-F238E27FC236}">
              <a16:creationId xmlns:a16="http://schemas.microsoft.com/office/drawing/2014/main" id="{29836CF0-2060-4279-9ECB-A6E91CFBC745}"/>
            </a:ext>
          </a:extLst>
        </xdr:cNvPr>
        <xdr:cNvCxnSpPr/>
      </xdr:nvCxnSpPr>
      <xdr:spPr>
        <a:xfrm flipV="1">
          <a:off x="21129380" y="1765788"/>
          <a:ext cx="2060332" cy="1808285"/>
        </a:xfrm>
        <a:prstGeom prst="line">
          <a:avLst/>
        </a:prstGeom>
        <a:ln>
          <a:solidFill>
            <a:schemeClr val="bg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498230</xdr:colOff>
      <xdr:row>17</xdr:row>
      <xdr:rowOff>109903</xdr:rowOff>
    </xdr:from>
    <xdr:to>
      <xdr:col>25</xdr:col>
      <xdr:colOff>7327</xdr:colOff>
      <xdr:row>21</xdr:row>
      <xdr:rowOff>139211</xdr:rowOff>
    </xdr:to>
    <xdr:cxnSp macro="">
      <xdr:nvCxnSpPr>
        <xdr:cNvPr id="30" name="Conexão reta 29">
          <a:extLst>
            <a:ext uri="{FF2B5EF4-FFF2-40B4-BE49-F238E27FC236}">
              <a16:creationId xmlns:a16="http://schemas.microsoft.com/office/drawing/2014/main" id="{570E5377-0E8D-4DE1-A3B3-8E73E6F529CE}"/>
            </a:ext>
          </a:extLst>
        </xdr:cNvPr>
        <xdr:cNvCxnSpPr/>
      </xdr:nvCxnSpPr>
      <xdr:spPr>
        <a:xfrm>
          <a:off x="16910538" y="3392365"/>
          <a:ext cx="2549770" cy="791308"/>
        </a:xfrm>
        <a:prstGeom prst="line">
          <a:avLst/>
        </a:prstGeom>
        <a:ln>
          <a:solidFill>
            <a:schemeClr val="bg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168520</xdr:colOff>
      <xdr:row>11</xdr:row>
      <xdr:rowOff>29307</xdr:rowOff>
    </xdr:from>
    <xdr:to>
      <xdr:col>26</xdr:col>
      <xdr:colOff>262304</xdr:colOff>
      <xdr:row>16</xdr:row>
      <xdr:rowOff>13188</xdr:rowOff>
    </xdr:to>
    <xdr:cxnSp macro="">
      <xdr:nvCxnSpPr>
        <xdr:cNvPr id="33" name="Conexão reta 32">
          <a:extLst>
            <a:ext uri="{FF2B5EF4-FFF2-40B4-BE49-F238E27FC236}">
              <a16:creationId xmlns:a16="http://schemas.microsoft.com/office/drawing/2014/main" id="{3FFD8350-5957-4466-B181-0060F3FB4500}"/>
            </a:ext>
          </a:extLst>
        </xdr:cNvPr>
        <xdr:cNvCxnSpPr/>
      </xdr:nvCxnSpPr>
      <xdr:spPr>
        <a:xfrm>
          <a:off x="17188962" y="2146788"/>
          <a:ext cx="3134457" cy="958362"/>
        </a:xfrm>
        <a:prstGeom prst="line">
          <a:avLst/>
        </a:prstGeom>
        <a:ln>
          <a:solidFill>
            <a:schemeClr val="bg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315156</xdr:colOff>
      <xdr:row>18</xdr:row>
      <xdr:rowOff>20497</xdr:rowOff>
    </xdr:from>
    <xdr:ext cx="32432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7C3CACC-441B-4518-BC67-5753CB2AA962}"/>
                </a:ext>
              </a:extLst>
            </xdr:cNvPr>
            <xdr:cNvSpPr txBox="1"/>
          </xdr:nvSpPr>
          <xdr:spPr>
            <a:xfrm>
              <a:off x="4248981" y="4497247"/>
              <a:ext cx="32432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  <m:r>
                      <a:rPr lang="pt-PT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0</m:t>
                    </m:r>
                  </m:oMath>
                </m:oMathPara>
              </a14:m>
              <a:endParaRPr lang="pt-PT" sz="14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7C3CACC-441B-4518-BC67-5753CB2AA962}"/>
                </a:ext>
              </a:extLst>
            </xdr:cNvPr>
            <xdr:cNvSpPr txBox="1"/>
          </xdr:nvSpPr>
          <xdr:spPr>
            <a:xfrm>
              <a:off x="4248981" y="4497247"/>
              <a:ext cx="32432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</a:t>
              </a:r>
              <a:r>
                <a:rPr lang="pt-PT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</a:t>
              </a:r>
              <a:endParaRPr lang="pt-PT" sz="1400"/>
            </a:p>
          </xdr:txBody>
        </xdr:sp>
      </mc:Fallback>
    </mc:AlternateContent>
    <xdr:clientData/>
  </xdr:oneCellAnchor>
  <xdr:oneCellAnchor>
    <xdr:from>
      <xdr:col>4</xdr:col>
      <xdr:colOff>315156</xdr:colOff>
      <xdr:row>18</xdr:row>
      <xdr:rowOff>20497</xdr:rowOff>
    </xdr:from>
    <xdr:ext cx="32432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D0D73FEC-99EB-41A2-8B50-9A9BC48A19AB}"/>
                </a:ext>
              </a:extLst>
            </xdr:cNvPr>
            <xdr:cNvSpPr txBox="1"/>
          </xdr:nvSpPr>
          <xdr:spPr>
            <a:xfrm>
              <a:off x="4248981" y="4497247"/>
              <a:ext cx="32432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  <m:r>
                      <a:rPr lang="pt-PT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0</m:t>
                    </m:r>
                  </m:oMath>
                </m:oMathPara>
              </a14:m>
              <a:endParaRPr lang="pt-PT" sz="14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D0D73FEC-99EB-41A2-8B50-9A9BC48A19AB}"/>
                </a:ext>
              </a:extLst>
            </xdr:cNvPr>
            <xdr:cNvSpPr txBox="1"/>
          </xdr:nvSpPr>
          <xdr:spPr>
            <a:xfrm>
              <a:off x="4248981" y="4497247"/>
              <a:ext cx="32432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</a:t>
              </a:r>
              <a:r>
                <a:rPr lang="pt-PT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</a:t>
              </a:r>
              <a:endParaRPr lang="pt-PT" sz="1400"/>
            </a:p>
          </xdr:txBody>
        </xdr:sp>
      </mc:Fallback>
    </mc:AlternateContent>
    <xdr:clientData/>
  </xdr:oneCellAnchor>
  <xdr:twoCellAnchor>
    <xdr:from>
      <xdr:col>18</xdr:col>
      <xdr:colOff>431346</xdr:colOff>
      <xdr:row>20</xdr:row>
      <xdr:rowOff>135390</xdr:rowOff>
    </xdr:from>
    <xdr:to>
      <xdr:col>29</xdr:col>
      <xdr:colOff>598715</xdr:colOff>
      <xdr:row>43</xdr:row>
      <xdr:rowOff>154441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6F70E27-1DDD-63DF-90D1-5A4FA1C0E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315156</xdr:colOff>
      <xdr:row>19</xdr:row>
      <xdr:rowOff>20497</xdr:rowOff>
    </xdr:from>
    <xdr:ext cx="32432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CAFDB44C-1A2B-4441-BFB1-C13ACFEA81F3}"/>
                </a:ext>
              </a:extLst>
            </xdr:cNvPr>
            <xdr:cNvSpPr txBox="1"/>
          </xdr:nvSpPr>
          <xdr:spPr>
            <a:xfrm>
              <a:off x="4248981" y="4497247"/>
              <a:ext cx="32432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  <m:r>
                      <a:rPr lang="pt-PT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0</m:t>
                    </m:r>
                  </m:oMath>
                </m:oMathPara>
              </a14:m>
              <a:endParaRPr lang="pt-PT" sz="14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CAFDB44C-1A2B-4441-BFB1-C13ACFEA81F3}"/>
                </a:ext>
              </a:extLst>
            </xdr:cNvPr>
            <xdr:cNvSpPr txBox="1"/>
          </xdr:nvSpPr>
          <xdr:spPr>
            <a:xfrm>
              <a:off x="4248981" y="4497247"/>
              <a:ext cx="32432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</a:t>
              </a:r>
              <a:r>
                <a:rPr lang="pt-PT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</a:t>
              </a:r>
              <a:endParaRPr lang="pt-PT" sz="14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528203</xdr:colOff>
      <xdr:row>18</xdr:row>
      <xdr:rowOff>167172</xdr:rowOff>
    </xdr:from>
    <xdr:to>
      <xdr:col>7</xdr:col>
      <xdr:colOff>465213</xdr:colOff>
      <xdr:row>36</xdr:row>
      <xdr:rowOff>31581</xdr:rowOff>
    </xdr:to>
    <xdr:graphicFrame macro="">
      <xdr:nvGraphicFramePr>
        <xdr:cNvPr id="9" name="Gráfico 3">
          <a:extLst>
            <a:ext uri="{FF2B5EF4-FFF2-40B4-BE49-F238E27FC236}">
              <a16:creationId xmlns:a16="http://schemas.microsoft.com/office/drawing/2014/main" id="{08C7B7AF-D173-3679-F0AE-E582E37F2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ersonalizado 60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89F5B"/>
      </a:accent1>
      <a:accent2>
        <a:srgbClr val="E53F71"/>
      </a:accent2>
      <a:accent3>
        <a:srgbClr val="9C3587"/>
      </a:accent3>
      <a:accent4>
        <a:srgbClr val="653780"/>
      </a:accent4>
      <a:accent5>
        <a:srgbClr val="3F1651"/>
      </a:accent5>
      <a:accent6>
        <a:srgbClr val="2E22AC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8C6ED-30AB-4727-BAB0-66C5FB86BFC5}">
  <dimension ref="A2:G20"/>
  <sheetViews>
    <sheetView tabSelected="1" zoomScale="130" zoomScaleNormal="130" workbookViewId="0"/>
  </sheetViews>
  <sheetFormatPr defaultColWidth="9.140625" defaultRowHeight="15" x14ac:dyDescent="0.25"/>
  <cols>
    <col min="1" max="1" width="16.5703125" style="6" bestFit="1" customWidth="1"/>
    <col min="2" max="2" width="17.140625" style="6" customWidth="1"/>
    <col min="3" max="4" width="17.42578125" style="6" customWidth="1"/>
    <col min="5" max="7" width="11.140625" style="6" customWidth="1"/>
    <col min="8" max="16384" width="9.140625" style="6"/>
  </cols>
  <sheetData>
    <row r="2" spans="1:7" ht="20.100000000000001" customHeight="1" x14ac:dyDescent="0.25">
      <c r="A2" s="9"/>
      <c r="B2" s="78" t="s">
        <v>0</v>
      </c>
      <c r="C2" s="166" t="s">
        <v>1</v>
      </c>
      <c r="D2" s="166"/>
      <c r="E2" s="167" t="s">
        <v>2</v>
      </c>
      <c r="F2" s="167"/>
      <c r="G2" s="167"/>
    </row>
    <row r="3" spans="1:7" ht="20.100000000000001" customHeight="1" x14ac:dyDescent="0.25">
      <c r="A3" s="60"/>
      <c r="B3" s="17"/>
      <c r="C3" s="17" t="s">
        <v>3</v>
      </c>
      <c r="D3" s="17" t="s">
        <v>4</v>
      </c>
      <c r="E3" s="17" t="s">
        <v>3</v>
      </c>
      <c r="F3" s="17" t="s">
        <v>4</v>
      </c>
      <c r="G3" s="17" t="s">
        <v>5</v>
      </c>
    </row>
    <row r="4" spans="1:7" x14ac:dyDescent="0.25">
      <c r="A4" s="108" t="s">
        <v>6</v>
      </c>
      <c r="B4" s="40" t="s">
        <v>7</v>
      </c>
      <c r="C4" s="30">
        <v>4.51</v>
      </c>
      <c r="D4" s="36" t="s">
        <v>8</v>
      </c>
      <c r="E4" s="34">
        <v>2.65</v>
      </c>
      <c r="F4" s="34" t="s">
        <v>8</v>
      </c>
      <c r="G4" s="34">
        <v>3.05</v>
      </c>
    </row>
    <row r="5" spans="1:7" x14ac:dyDescent="0.25">
      <c r="A5" s="109" t="s">
        <v>9</v>
      </c>
      <c r="B5" s="41" t="s">
        <v>10</v>
      </c>
      <c r="C5" s="30">
        <v>4.2560000000000002</v>
      </c>
      <c r="D5" s="30" t="s">
        <v>8</v>
      </c>
      <c r="E5" s="32">
        <v>2.5499999999999998</v>
      </c>
      <c r="F5" s="32" t="s">
        <v>8</v>
      </c>
      <c r="G5" s="32">
        <v>2.8</v>
      </c>
    </row>
    <row r="6" spans="1:7" x14ac:dyDescent="0.25">
      <c r="A6" s="109" t="s">
        <v>11</v>
      </c>
      <c r="B6" s="41" t="s">
        <v>12</v>
      </c>
      <c r="C6" s="30">
        <v>3.806</v>
      </c>
      <c r="D6" s="30">
        <v>3.9350000000000001</v>
      </c>
      <c r="E6" s="32">
        <v>1.65</v>
      </c>
      <c r="F6" s="32">
        <v>1.25</v>
      </c>
      <c r="G6" s="32">
        <v>1.95</v>
      </c>
    </row>
    <row r="7" spans="1:7" x14ac:dyDescent="0.25">
      <c r="A7" s="109" t="s">
        <v>13</v>
      </c>
      <c r="B7" s="41" t="s">
        <v>14</v>
      </c>
      <c r="C7" s="30">
        <v>5.2510000000000003</v>
      </c>
      <c r="D7" s="30">
        <v>5.3559999999999999</v>
      </c>
      <c r="E7" s="32">
        <v>1.5</v>
      </c>
      <c r="F7" s="32">
        <v>0.95</v>
      </c>
      <c r="G7" s="32">
        <v>1.85</v>
      </c>
    </row>
    <row r="8" spans="1:7" x14ac:dyDescent="0.25">
      <c r="A8" s="109" t="s">
        <v>15</v>
      </c>
      <c r="B8" s="41" t="s">
        <v>16</v>
      </c>
      <c r="C8" s="30">
        <v>5.2229999999999999</v>
      </c>
      <c r="D8" s="30">
        <v>5.2770000000000001</v>
      </c>
      <c r="E8" s="32">
        <v>1.5</v>
      </c>
      <c r="F8" s="32">
        <v>1.5</v>
      </c>
      <c r="G8" s="32">
        <v>1.7</v>
      </c>
    </row>
    <row r="9" spans="1:7" x14ac:dyDescent="0.25">
      <c r="A9" s="110" t="s">
        <v>17</v>
      </c>
      <c r="B9" s="42" t="s">
        <v>18</v>
      </c>
      <c r="C9" s="31">
        <v>3.7440000000000002</v>
      </c>
      <c r="D9" s="31">
        <v>3.835</v>
      </c>
      <c r="E9" s="33">
        <v>1.6</v>
      </c>
      <c r="F9" s="33">
        <v>1.7</v>
      </c>
      <c r="G9" s="33">
        <v>2.0499999999999998</v>
      </c>
    </row>
    <row r="11" spans="1:7" ht="20.100000000000001" customHeight="1" x14ac:dyDescent="0.25">
      <c r="C11" s="166" t="s">
        <v>170</v>
      </c>
      <c r="D11" s="166"/>
      <c r="E11" s="39"/>
    </row>
    <row r="12" spans="1:7" ht="20.100000000000001" customHeight="1" x14ac:dyDescent="0.25">
      <c r="A12" s="46" t="s">
        <v>19</v>
      </c>
      <c r="C12" s="12" t="s">
        <v>3</v>
      </c>
      <c r="D12" s="12" t="s">
        <v>4</v>
      </c>
    </row>
    <row r="13" spans="1:7" x14ac:dyDescent="0.25">
      <c r="C13" s="37">
        <f>1/C4</f>
        <v>0.22172949002217296</v>
      </c>
      <c r="D13" s="37" t="s">
        <v>8</v>
      </c>
    </row>
    <row r="14" spans="1:7" x14ac:dyDescent="0.25">
      <c r="C14" s="38">
        <f>1/C5</f>
        <v>0.23496240601503759</v>
      </c>
      <c r="D14" s="38" t="s">
        <v>8</v>
      </c>
    </row>
    <row r="15" spans="1:7" x14ac:dyDescent="0.25">
      <c r="C15" s="38">
        <f t="shared" ref="C15:D18" si="0">1/C6</f>
        <v>0.26274303730951132</v>
      </c>
      <c r="D15" s="38">
        <f>1/D6</f>
        <v>0.25412960609911056</v>
      </c>
    </row>
    <row r="16" spans="1:7" x14ac:dyDescent="0.25">
      <c r="C16" s="38">
        <f t="shared" si="0"/>
        <v>0.19043991620643685</v>
      </c>
      <c r="D16" s="38">
        <f t="shared" si="0"/>
        <v>0.18670649738610903</v>
      </c>
    </row>
    <row r="17" spans="1:4" x14ac:dyDescent="0.25">
      <c r="C17" s="38">
        <f t="shared" si="0"/>
        <v>0.19146084625694046</v>
      </c>
      <c r="D17" s="38">
        <f t="shared" si="0"/>
        <v>0.18950161076369149</v>
      </c>
    </row>
    <row r="18" spans="1:4" x14ac:dyDescent="0.25">
      <c r="C18" s="80">
        <f t="shared" si="0"/>
        <v>0.26709401709401709</v>
      </c>
      <c r="D18" s="80">
        <f t="shared" si="0"/>
        <v>0.2607561929595828</v>
      </c>
    </row>
    <row r="19" spans="1:4" ht="15.75" thickBot="1" x14ac:dyDescent="0.3">
      <c r="C19" s="81"/>
      <c r="D19" s="81"/>
    </row>
    <row r="20" spans="1:4" ht="15.75" thickBot="1" x14ac:dyDescent="0.3">
      <c r="A20" s="45" t="s">
        <v>20</v>
      </c>
      <c r="C20" s="44">
        <f>4*24*7*13 - (4*2*13)</f>
        <v>8632</v>
      </c>
      <c r="D20" s="43">
        <f>21*24*7*13 - (21*2*13)</f>
        <v>45318</v>
      </c>
    </row>
  </sheetData>
  <mergeCells count="3">
    <mergeCell ref="C2:D2"/>
    <mergeCell ref="E2:G2"/>
    <mergeCell ref="C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2"/>
  <sheetViews>
    <sheetView zoomScale="85" zoomScaleNormal="85" workbookViewId="0"/>
  </sheetViews>
  <sheetFormatPr defaultColWidth="9.140625" defaultRowHeight="15" x14ac:dyDescent="0.25"/>
  <cols>
    <col min="1" max="2" width="9.140625" style="6"/>
    <col min="3" max="3" width="27" style="6" customWidth="1"/>
    <col min="4" max="20" width="13.7109375" style="6" customWidth="1"/>
    <col min="21" max="21" width="4.7109375" style="6" customWidth="1"/>
    <col min="22" max="22" width="13.7109375" style="6" customWidth="1"/>
    <col min="23" max="16384" width="9.140625" style="6"/>
  </cols>
  <sheetData>
    <row r="1" spans="2:22" ht="15.75" thickBot="1" x14ac:dyDescent="0.3"/>
    <row r="2" spans="2:22" ht="15.75" thickBot="1" x14ac:dyDescent="0.3">
      <c r="D2" s="168" t="s">
        <v>21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70"/>
    </row>
    <row r="3" spans="2:22" ht="20.100000000000001" customHeight="1" thickBot="1" x14ac:dyDescent="0.4">
      <c r="D3" s="7" t="s">
        <v>22</v>
      </c>
      <c r="E3" s="7" t="s">
        <v>23</v>
      </c>
      <c r="F3" s="7" t="s">
        <v>24</v>
      </c>
      <c r="G3" s="7" t="s">
        <v>25</v>
      </c>
      <c r="H3" s="7" t="s">
        <v>26</v>
      </c>
      <c r="I3" s="7" t="s">
        <v>27</v>
      </c>
      <c r="J3" s="7" t="s">
        <v>28</v>
      </c>
      <c r="K3" s="7" t="s">
        <v>29</v>
      </c>
      <c r="L3" s="7" t="s">
        <v>30</v>
      </c>
      <c r="M3" s="7" t="s">
        <v>31</v>
      </c>
      <c r="N3" s="7" t="s">
        <v>32</v>
      </c>
      <c r="O3" s="7" t="s">
        <v>33</v>
      </c>
      <c r="P3" s="7" t="s">
        <v>34</v>
      </c>
      <c r="Q3" s="7" t="s">
        <v>35</v>
      </c>
      <c r="R3" s="7" t="s">
        <v>36</v>
      </c>
      <c r="S3" s="7" t="s">
        <v>37</v>
      </c>
    </row>
    <row r="4" spans="2:22" ht="28.5" customHeight="1" thickBot="1" x14ac:dyDescent="0.3">
      <c r="D4" s="52" t="s">
        <v>38</v>
      </c>
      <c r="E4" s="52" t="s">
        <v>39</v>
      </c>
      <c r="F4" s="52" t="s">
        <v>40</v>
      </c>
      <c r="G4" s="52" t="s">
        <v>41</v>
      </c>
      <c r="H4" s="52" t="s">
        <v>42</v>
      </c>
      <c r="I4" s="52" t="s">
        <v>43</v>
      </c>
      <c r="J4" s="11" t="s">
        <v>44</v>
      </c>
      <c r="K4" s="11" t="s">
        <v>45</v>
      </c>
      <c r="L4" s="11" t="s">
        <v>46</v>
      </c>
      <c r="M4" s="11" t="s">
        <v>47</v>
      </c>
      <c r="N4" s="53" t="s">
        <v>48</v>
      </c>
      <c r="O4" s="53" t="s">
        <v>49</v>
      </c>
      <c r="P4" s="53" t="s">
        <v>50</v>
      </c>
      <c r="Q4" s="53" t="s">
        <v>51</v>
      </c>
      <c r="R4" s="53" t="s">
        <v>52</v>
      </c>
      <c r="S4" s="53" t="s">
        <v>53</v>
      </c>
      <c r="T4" s="9"/>
      <c r="V4" s="9"/>
    </row>
    <row r="5" spans="2:22" ht="20.100000000000001" customHeight="1" thickBot="1" x14ac:dyDescent="0.3">
      <c r="C5" s="115" t="s">
        <v>171</v>
      </c>
      <c r="D5" s="2">
        <v>14000</v>
      </c>
      <c r="E5" s="3">
        <v>0</v>
      </c>
      <c r="F5" s="3">
        <v>0</v>
      </c>
      <c r="G5" s="3">
        <v>0</v>
      </c>
      <c r="H5" s="2">
        <v>0</v>
      </c>
      <c r="I5" s="58">
        <v>20696.035050997787</v>
      </c>
      <c r="J5" s="3">
        <v>109500</v>
      </c>
      <c r="K5" s="3">
        <v>60000</v>
      </c>
      <c r="L5" s="2">
        <v>0</v>
      </c>
      <c r="M5" s="58">
        <v>24116.084138241567</v>
      </c>
      <c r="N5" s="3">
        <v>0</v>
      </c>
      <c r="O5" s="3">
        <v>20000</v>
      </c>
      <c r="P5" s="2">
        <v>0</v>
      </c>
      <c r="Q5" s="3">
        <v>0</v>
      </c>
      <c r="R5" s="3">
        <v>7500</v>
      </c>
      <c r="S5" s="58">
        <v>23687.880810760646</v>
      </c>
      <c r="T5" s="4" t="s">
        <v>55</v>
      </c>
      <c r="V5" s="9"/>
    </row>
    <row r="6" spans="2:22" ht="20.100000000000001" customHeight="1" x14ac:dyDescent="0.25">
      <c r="B6" s="22" t="s">
        <v>56</v>
      </c>
      <c r="C6" s="1" t="s">
        <v>57</v>
      </c>
      <c r="D6" s="35">
        <v>2.65</v>
      </c>
      <c r="E6" s="35">
        <v>2.5499999999999998</v>
      </c>
      <c r="F6" s="35">
        <v>1.65</v>
      </c>
      <c r="G6" s="35">
        <v>1.5</v>
      </c>
      <c r="H6" s="35">
        <v>1.5</v>
      </c>
      <c r="I6" s="35">
        <v>1.6</v>
      </c>
      <c r="J6" s="35">
        <v>1.25</v>
      </c>
      <c r="K6" s="35">
        <v>0.95</v>
      </c>
      <c r="L6" s="35">
        <v>1.5</v>
      </c>
      <c r="M6" s="35">
        <v>1.7</v>
      </c>
      <c r="N6" s="35">
        <v>3.05</v>
      </c>
      <c r="O6" s="35">
        <v>2.8</v>
      </c>
      <c r="P6" s="35">
        <v>1.95</v>
      </c>
      <c r="Q6" s="35">
        <v>1.4</v>
      </c>
      <c r="R6" s="35">
        <v>1.7</v>
      </c>
      <c r="S6" s="35">
        <v>2.0499999999999998</v>
      </c>
      <c r="T6" s="156">
        <f>SUMPRODUCT(D5:S5,D6:S6)</f>
        <v>422396.15477866645</v>
      </c>
      <c r="V6" s="9" t="s">
        <v>58</v>
      </c>
    </row>
    <row r="7" spans="2:22" ht="20.100000000000001" customHeight="1" thickBot="1" x14ac:dyDescent="0.3">
      <c r="C7" s="5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V7" s="9"/>
    </row>
    <row r="8" spans="2:22" ht="20.100000000000001" customHeight="1" thickBot="1" x14ac:dyDescent="0.3">
      <c r="C8" s="23" t="s">
        <v>59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0" t="s">
        <v>60</v>
      </c>
      <c r="V8" s="4" t="s">
        <v>61</v>
      </c>
    </row>
    <row r="9" spans="2:22" ht="20.100000000000001" customHeight="1" x14ac:dyDescent="0.25">
      <c r="C9" s="15" t="s">
        <v>62</v>
      </c>
      <c r="D9" s="14">
        <v>1</v>
      </c>
      <c r="E9" s="14"/>
      <c r="F9" s="14"/>
      <c r="G9" s="14" t="s">
        <v>58</v>
      </c>
      <c r="H9" s="14"/>
      <c r="I9" s="14"/>
      <c r="J9" s="14"/>
      <c r="K9" s="14"/>
      <c r="L9" s="14"/>
      <c r="M9" s="14"/>
      <c r="N9" s="14">
        <v>1</v>
      </c>
      <c r="O9" s="14"/>
      <c r="P9" s="14"/>
      <c r="Q9" s="14"/>
      <c r="R9" s="14"/>
      <c r="S9" s="18"/>
      <c r="T9" s="49">
        <f>SUMPRODUCT(D9:S9,$D$5:$S$5)</f>
        <v>14000</v>
      </c>
      <c r="U9" s="7" t="s">
        <v>63</v>
      </c>
      <c r="V9" s="47">
        <v>14000</v>
      </c>
    </row>
    <row r="10" spans="2:22" ht="20.100000000000001" customHeight="1" x14ac:dyDescent="0.25">
      <c r="C10" s="15" t="s">
        <v>64</v>
      </c>
      <c r="D10" s="12"/>
      <c r="E10" s="12">
        <v>1</v>
      </c>
      <c r="F10" s="12"/>
      <c r="G10" s="12"/>
      <c r="H10" s="12"/>
      <c r="I10" s="12"/>
      <c r="J10" s="12"/>
      <c r="K10" s="12"/>
      <c r="L10" s="12"/>
      <c r="M10" s="12"/>
      <c r="N10" s="12"/>
      <c r="O10" s="12">
        <v>1</v>
      </c>
      <c r="P10" s="12"/>
      <c r="Q10" s="12"/>
      <c r="R10" s="12"/>
      <c r="S10" s="19"/>
      <c r="T10" s="50">
        <f t="shared" ref="T10:T14" si="0">SUMPRODUCT(D10:S10,$D$5:$S$5)</f>
        <v>20000</v>
      </c>
      <c r="U10" s="7" t="s">
        <v>63</v>
      </c>
      <c r="V10" s="47">
        <v>20000</v>
      </c>
    </row>
    <row r="11" spans="2:22" ht="20.100000000000001" customHeight="1" x14ac:dyDescent="0.25">
      <c r="C11" s="15" t="s">
        <v>65</v>
      </c>
      <c r="D11" s="12"/>
      <c r="E11" s="12"/>
      <c r="F11" s="12">
        <v>1</v>
      </c>
      <c r="G11" s="12"/>
      <c r="H11" s="12"/>
      <c r="I11" s="12"/>
      <c r="J11" s="12">
        <v>1</v>
      </c>
      <c r="K11" s="12"/>
      <c r="L11" s="12"/>
      <c r="M11" s="12"/>
      <c r="N11" s="12"/>
      <c r="O11" s="12"/>
      <c r="P11" s="12">
        <v>1</v>
      </c>
      <c r="Q11" s="12"/>
      <c r="R11" s="12"/>
      <c r="S11" s="19"/>
      <c r="T11" s="50">
        <f t="shared" si="0"/>
        <v>109500</v>
      </c>
      <c r="U11" s="7" t="s">
        <v>63</v>
      </c>
      <c r="V11" s="47">
        <v>109500</v>
      </c>
    </row>
    <row r="12" spans="2:22" ht="20.100000000000001" customHeight="1" x14ac:dyDescent="0.25">
      <c r="C12" s="15" t="s">
        <v>66</v>
      </c>
      <c r="D12" s="12"/>
      <c r="E12" s="12"/>
      <c r="F12" s="12"/>
      <c r="G12" s="12">
        <v>1</v>
      </c>
      <c r="H12" s="12"/>
      <c r="I12" s="12"/>
      <c r="J12" s="12"/>
      <c r="K12" s="12">
        <v>1</v>
      </c>
      <c r="L12" s="12"/>
      <c r="M12" s="12"/>
      <c r="N12" s="12"/>
      <c r="O12" s="12"/>
      <c r="P12" s="12"/>
      <c r="Q12" s="12">
        <v>1</v>
      </c>
      <c r="R12" s="12"/>
      <c r="S12" s="19"/>
      <c r="T12" s="50">
        <f t="shared" si="0"/>
        <v>60000</v>
      </c>
      <c r="U12" s="7" t="s">
        <v>63</v>
      </c>
      <c r="V12" s="47">
        <v>60000</v>
      </c>
    </row>
    <row r="13" spans="2:22" ht="20.100000000000001" customHeight="1" x14ac:dyDescent="0.25">
      <c r="C13" s="15" t="s">
        <v>67</v>
      </c>
      <c r="D13" s="12"/>
      <c r="E13" s="12"/>
      <c r="F13" s="12"/>
      <c r="G13" s="12"/>
      <c r="H13" s="12">
        <v>1</v>
      </c>
      <c r="I13" s="12"/>
      <c r="J13" s="12"/>
      <c r="K13" s="12"/>
      <c r="L13" s="12">
        <v>1</v>
      </c>
      <c r="M13" s="12"/>
      <c r="N13" s="12"/>
      <c r="O13" s="12"/>
      <c r="P13" s="12"/>
      <c r="Q13" s="12"/>
      <c r="R13" s="12">
        <v>1</v>
      </c>
      <c r="S13" s="19"/>
      <c r="T13" s="50">
        <f t="shared" si="0"/>
        <v>7500</v>
      </c>
      <c r="U13" s="7" t="s">
        <v>63</v>
      </c>
      <c r="V13" s="47">
        <v>7500</v>
      </c>
    </row>
    <row r="14" spans="2:22" ht="20.100000000000001" customHeight="1" x14ac:dyDescent="0.25">
      <c r="C14" s="16" t="s">
        <v>68</v>
      </c>
      <c r="D14" s="17"/>
      <c r="E14" s="17"/>
      <c r="F14" s="17"/>
      <c r="G14" s="17"/>
      <c r="H14" s="17"/>
      <c r="I14" s="17">
        <v>1</v>
      </c>
      <c r="J14" s="17"/>
      <c r="K14" s="17"/>
      <c r="L14" s="17"/>
      <c r="M14" s="17">
        <v>1</v>
      </c>
      <c r="N14" s="17"/>
      <c r="O14" s="17"/>
      <c r="P14" s="17"/>
      <c r="Q14" s="17"/>
      <c r="R14" s="17"/>
      <c r="S14" s="20">
        <v>1</v>
      </c>
      <c r="T14" s="50">
        <f t="shared" si="0"/>
        <v>68500</v>
      </c>
      <c r="U14" s="7" t="s">
        <v>63</v>
      </c>
      <c r="V14" s="47">
        <v>68500</v>
      </c>
    </row>
    <row r="15" spans="2:22" ht="20.100000000000001" customHeight="1" x14ac:dyDescent="0.25">
      <c r="C15" s="21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7"/>
      <c r="V15" s="9"/>
    </row>
    <row r="16" spans="2:22" ht="20.100000000000001" customHeight="1" x14ac:dyDescent="0.25">
      <c r="C16" s="101" t="s">
        <v>166</v>
      </c>
      <c r="D16" s="14">
        <f>Dados!C13</f>
        <v>0.22172949002217296</v>
      </c>
      <c r="E16" s="14">
        <f>Dados!C14</f>
        <v>0.23496240601503759</v>
      </c>
      <c r="F16" s="14">
        <f>Dados!C15</f>
        <v>0.26274303730951132</v>
      </c>
      <c r="G16" s="14">
        <f>Dados!C16</f>
        <v>0.19043991620643685</v>
      </c>
      <c r="H16" s="14">
        <f>Dados!C17</f>
        <v>0.19146084625694046</v>
      </c>
      <c r="I16" s="14">
        <f>Dados!C18</f>
        <v>0.26709401709401709</v>
      </c>
      <c r="J16" s="14"/>
      <c r="K16" s="14"/>
      <c r="L16" s="14"/>
      <c r="M16" s="14"/>
      <c r="N16" s="24"/>
      <c r="O16" s="24"/>
      <c r="P16" s="24"/>
      <c r="Q16" s="24"/>
      <c r="R16" s="24"/>
      <c r="S16" s="25"/>
      <c r="T16" s="48">
        <f>SUMPRODUCT(D16:S16,$D$5:$S$5)</f>
        <v>8632.0000000000018</v>
      </c>
      <c r="U16" s="7" t="s">
        <v>70</v>
      </c>
      <c r="V16" s="51">
        <f>4*24*7*13 - (4*2*13)</f>
        <v>8632</v>
      </c>
    </row>
    <row r="17" spans="3:22" ht="20.100000000000001" customHeight="1" x14ac:dyDescent="0.25">
      <c r="C17" s="102" t="s">
        <v>167</v>
      </c>
      <c r="D17" s="17"/>
      <c r="E17" s="17"/>
      <c r="F17" s="17"/>
      <c r="G17" s="17"/>
      <c r="H17" s="17"/>
      <c r="I17" s="17"/>
      <c r="J17" s="17">
        <f>Dados!D15</f>
        <v>0.25412960609911056</v>
      </c>
      <c r="K17" s="17">
        <f>Dados!D16</f>
        <v>0.18670649738610903</v>
      </c>
      <c r="L17" s="17">
        <f>Dados!D17</f>
        <v>0.18950161076369149</v>
      </c>
      <c r="M17" s="17">
        <f>Dados!D18</f>
        <v>0.2607561929595828</v>
      </c>
      <c r="N17" s="26"/>
      <c r="O17" s="26"/>
      <c r="P17" s="26"/>
      <c r="Q17" s="26"/>
      <c r="R17" s="26"/>
      <c r="S17" s="27"/>
      <c r="T17" s="50">
        <f>SUMPRODUCT(D17:S17,$D$5:$S$5)</f>
        <v>45318</v>
      </c>
      <c r="U17" s="7" t="s">
        <v>70</v>
      </c>
      <c r="V17" s="51">
        <f>21*24*7*13 - (21*2*13)</f>
        <v>45318</v>
      </c>
    </row>
    <row r="18" spans="3:22" ht="20.100000000000001" customHeight="1" x14ac:dyDescent="0.25">
      <c r="T18" s="7" t="s">
        <v>60</v>
      </c>
      <c r="V18" s="7" t="s">
        <v>61</v>
      </c>
    </row>
    <row r="19" spans="3:22" ht="20.100000000000001" customHeight="1" x14ac:dyDescent="0.35">
      <c r="C19" s="28"/>
      <c r="D19" s="29" t="s">
        <v>72</v>
      </c>
      <c r="E19" s="28"/>
      <c r="F19" s="28"/>
      <c r="T19" s="8" t="s">
        <v>73</v>
      </c>
      <c r="V19" s="8" t="s">
        <v>74</v>
      </c>
    </row>
    <row r="20" spans="3:22" ht="21" x14ac:dyDescent="0.35">
      <c r="C20" s="28"/>
      <c r="D20" s="28" t="s">
        <v>75</v>
      </c>
      <c r="E20" s="28"/>
      <c r="F20" s="28"/>
    </row>
    <row r="21" spans="3:22" ht="21" x14ac:dyDescent="0.35">
      <c r="C21" s="28"/>
      <c r="D21" s="28"/>
      <c r="E21" s="28"/>
      <c r="F21" s="28"/>
    </row>
    <row r="22" spans="3:22" ht="21" x14ac:dyDescent="0.35">
      <c r="C22" s="28"/>
      <c r="D22" s="28"/>
      <c r="E22" s="28"/>
      <c r="F22" s="28"/>
    </row>
  </sheetData>
  <mergeCells count="1">
    <mergeCell ref="D2:S2"/>
  </mergeCells>
  <phoneticPr fontId="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455AE-1185-4038-9E3F-6BCC0FF04397}">
  <dimension ref="B2:Q75"/>
  <sheetViews>
    <sheetView zoomScale="70" zoomScaleNormal="70" workbookViewId="0"/>
  </sheetViews>
  <sheetFormatPr defaultColWidth="9.140625" defaultRowHeight="15" x14ac:dyDescent="0.25"/>
  <cols>
    <col min="1" max="1" width="9.140625" style="6"/>
    <col min="2" max="5" width="11.7109375" style="6" customWidth="1"/>
    <col min="6" max="7" width="13.7109375" style="6" customWidth="1"/>
    <col min="8" max="8" width="9.140625" style="6"/>
    <col min="9" max="9" width="18.7109375" style="6" customWidth="1"/>
    <col min="10" max="11" width="13.7109375" style="6" customWidth="1"/>
    <col min="12" max="12" width="9.140625" style="6"/>
    <col min="13" max="13" width="18.7109375" style="6" customWidth="1"/>
    <col min="14" max="14" width="12.140625" style="6" bestFit="1" customWidth="1"/>
    <col min="15" max="17" width="13.28515625" style="6" bestFit="1" customWidth="1"/>
    <col min="18" max="16384" width="9.140625" style="6"/>
  </cols>
  <sheetData>
    <row r="2" spans="2:17" ht="15.75" thickBot="1" x14ac:dyDescent="0.3"/>
    <row r="3" spans="2:17" ht="15.75" thickBot="1" x14ac:dyDescent="0.3">
      <c r="B3" s="179" t="s">
        <v>126</v>
      </c>
      <c r="C3" s="180"/>
      <c r="D3" s="180"/>
      <c r="E3" s="181"/>
      <c r="F3" s="9"/>
      <c r="I3" s="172" t="s">
        <v>127</v>
      </c>
      <c r="J3" s="173"/>
      <c r="K3" s="173"/>
      <c r="L3" s="173"/>
      <c r="M3" s="173"/>
      <c r="N3" s="173"/>
      <c r="O3" s="173"/>
      <c r="P3" s="174"/>
    </row>
    <row r="4" spans="2:17" x14ac:dyDescent="0.25">
      <c r="B4" s="9"/>
      <c r="C4" s="9"/>
      <c r="D4" s="9"/>
      <c r="E4" s="9"/>
    </row>
    <row r="5" spans="2:17" ht="15.75" thickBot="1" x14ac:dyDescent="0.3">
      <c r="B5" s="183" t="s">
        <v>165</v>
      </c>
      <c r="C5" s="182" t="s">
        <v>128</v>
      </c>
      <c r="D5" s="182"/>
      <c r="I5" s="67"/>
      <c r="J5" s="171" t="s">
        <v>188</v>
      </c>
      <c r="K5" s="171"/>
      <c r="M5" s="67"/>
      <c r="N5" s="171" t="s">
        <v>131</v>
      </c>
      <c r="O5" s="171"/>
      <c r="P5" s="171"/>
    </row>
    <row r="6" spans="2:17" x14ac:dyDescent="0.25">
      <c r="B6" s="184"/>
      <c r="C6" s="89" t="s">
        <v>3</v>
      </c>
      <c r="D6" s="89" t="s">
        <v>4</v>
      </c>
      <c r="E6" s="87" t="s">
        <v>129</v>
      </c>
      <c r="F6" s="90" t="s">
        <v>133</v>
      </c>
      <c r="G6" s="66" t="s">
        <v>134</v>
      </c>
      <c r="I6" s="22" t="s">
        <v>132</v>
      </c>
      <c r="J6" s="63" t="s">
        <v>3</v>
      </c>
      <c r="K6" s="62" t="s">
        <v>4</v>
      </c>
      <c r="M6" s="22" t="s">
        <v>132</v>
      </c>
      <c r="N6" s="63" t="s">
        <v>3</v>
      </c>
      <c r="O6" s="62" t="s">
        <v>4</v>
      </c>
      <c r="P6" s="84" t="s">
        <v>129</v>
      </c>
    </row>
    <row r="7" spans="2:17" x14ac:dyDescent="0.25">
      <c r="B7" s="87" t="s">
        <v>6</v>
      </c>
      <c r="C7" s="95">
        <v>14000</v>
      </c>
      <c r="D7" s="96">
        <v>0</v>
      </c>
      <c r="E7" s="96">
        <v>0</v>
      </c>
      <c r="F7" s="96">
        <f t="shared" ref="F7:F12" si="0">SUM(C7:E7)</f>
        <v>14000</v>
      </c>
      <c r="G7" s="96">
        <v>14000</v>
      </c>
      <c r="I7" s="111" t="s">
        <v>6</v>
      </c>
      <c r="J7" s="91">
        <f>'Ex. 2 | Modelo em PL'!D5*'Ex. 2 | Modelo em PL'!D16</f>
        <v>3104.2128603104215</v>
      </c>
      <c r="K7" s="92" t="s">
        <v>8</v>
      </c>
      <c r="M7" s="111" t="s">
        <v>6</v>
      </c>
      <c r="N7" s="149">
        <f>'Ex. 2 | Modelo em PL'!D5*'Ex. 2 | Modelo em PL'!D6</f>
        <v>37100</v>
      </c>
      <c r="O7" s="152" t="s">
        <v>8</v>
      </c>
      <c r="P7" s="149">
        <f>'Ex. 2 | Modelo em PL'!N5*'Ex. 2 | Modelo em PL'!N6</f>
        <v>0</v>
      </c>
      <c r="Q7" s="94"/>
    </row>
    <row r="8" spans="2:17" x14ac:dyDescent="0.25">
      <c r="B8" s="88" t="s">
        <v>9</v>
      </c>
      <c r="C8" s="97">
        <v>0</v>
      </c>
      <c r="D8" s="97">
        <v>0</v>
      </c>
      <c r="E8" s="97">
        <v>20000</v>
      </c>
      <c r="F8" s="98">
        <f t="shared" si="0"/>
        <v>20000</v>
      </c>
      <c r="G8" s="98">
        <v>20000</v>
      </c>
      <c r="I8" s="88" t="s">
        <v>9</v>
      </c>
      <c r="J8" s="91">
        <f>'Ex. 2 | Modelo em PL'!E5*'Ex. 2 | Modelo em PL'!E16</f>
        <v>0</v>
      </c>
      <c r="K8" s="92" t="s">
        <v>8</v>
      </c>
      <c r="M8" s="88" t="s">
        <v>9</v>
      </c>
      <c r="N8" s="149">
        <f>'Ex. 2 | Modelo em PL'!E5*'Ex. 2 | Modelo em PL'!E6</f>
        <v>0</v>
      </c>
      <c r="O8" s="152" t="s">
        <v>8</v>
      </c>
      <c r="P8" s="152">
        <f>'Ex. 2 | Modelo em PL'!O5*'Ex. 2 | Modelo em PL'!O6</f>
        <v>56000</v>
      </c>
      <c r="Q8" s="94"/>
    </row>
    <row r="9" spans="2:17" x14ac:dyDescent="0.25">
      <c r="B9" s="88" t="s">
        <v>11</v>
      </c>
      <c r="C9" s="97">
        <v>0</v>
      </c>
      <c r="D9" s="97">
        <v>109500</v>
      </c>
      <c r="E9" s="97">
        <v>0</v>
      </c>
      <c r="F9" s="98">
        <f t="shared" si="0"/>
        <v>109500</v>
      </c>
      <c r="G9" s="98">
        <v>109500</v>
      </c>
      <c r="I9" s="88" t="s">
        <v>11</v>
      </c>
      <c r="J9" s="91">
        <f>'Ex. 2 | Modelo em PL'!F5*'Ex. 2 | Modelo em PL'!F16</f>
        <v>0</v>
      </c>
      <c r="K9" s="91">
        <f>'Ex. 2 | Modelo em PL'!J5*'Ex. 2 | Modelo em PL'!J17</f>
        <v>27827.191867852605</v>
      </c>
      <c r="M9" s="88" t="s">
        <v>11</v>
      </c>
      <c r="N9" s="149">
        <f>'Ex. 2 | Modelo em PL'!F5*'Ex. 2 | Modelo em PL'!F6</f>
        <v>0</v>
      </c>
      <c r="O9" s="149">
        <f>'Ex. 2 | Modelo em PL'!J5*'Ex. 2 | Modelo em PL'!J6</f>
        <v>136875</v>
      </c>
      <c r="P9" s="149">
        <f>'Ex. 2 | Modelo em PL'!P5*'Ex. 2 | Modelo em PL'!P6</f>
        <v>0</v>
      </c>
      <c r="Q9" s="94"/>
    </row>
    <row r="10" spans="2:17" x14ac:dyDescent="0.25">
      <c r="B10" s="88" t="s">
        <v>13</v>
      </c>
      <c r="C10" s="97">
        <v>0</v>
      </c>
      <c r="D10" s="97">
        <v>60000</v>
      </c>
      <c r="E10" s="97">
        <v>0</v>
      </c>
      <c r="F10" s="98">
        <f t="shared" si="0"/>
        <v>60000</v>
      </c>
      <c r="G10" s="98">
        <v>60000</v>
      </c>
      <c r="I10" s="88" t="s">
        <v>13</v>
      </c>
      <c r="J10" s="91">
        <f>'Ex. 2 | Modelo em PL'!G5*'Ex. 2 | Modelo em PL'!G16</f>
        <v>0</v>
      </c>
      <c r="K10" s="91">
        <f>'Ex. 2 | Modelo em PL'!K5*'Ex. 2 | Modelo em PL'!K17</f>
        <v>11202.389843166542</v>
      </c>
      <c r="M10" s="88" t="s">
        <v>13</v>
      </c>
      <c r="N10" s="149">
        <f>'Ex. 2 | Modelo em PL'!G5*'Ex. 2 | Modelo em PL'!G6</f>
        <v>0</v>
      </c>
      <c r="O10" s="149">
        <f>'Ex. 2 | Modelo em PL'!K5*'Ex. 2 | Modelo em PL'!K6</f>
        <v>57000</v>
      </c>
      <c r="P10" s="149">
        <f>'Ex. 2 | Modelo em PL'!Q5*'Ex. 2 | Modelo em PL'!Q6</f>
        <v>0</v>
      </c>
      <c r="Q10" s="94"/>
    </row>
    <row r="11" spans="2:17" x14ac:dyDescent="0.25">
      <c r="B11" s="88" t="s">
        <v>15</v>
      </c>
      <c r="C11" s="97">
        <v>0</v>
      </c>
      <c r="D11" s="97">
        <v>0</v>
      </c>
      <c r="E11" s="97">
        <v>7500</v>
      </c>
      <c r="F11" s="98">
        <f t="shared" si="0"/>
        <v>7500</v>
      </c>
      <c r="G11" s="98">
        <v>7500</v>
      </c>
      <c r="I11" s="88" t="s">
        <v>15</v>
      </c>
      <c r="J11" s="91">
        <f>'Ex. 2 | Modelo em PL'!H5*'Ex. 2 | Modelo em PL'!H16</f>
        <v>0</v>
      </c>
      <c r="K11" s="91">
        <f>'Ex. 2 | Modelo em PL'!L5*'Ex. 2 | Modelo em PL'!L17</f>
        <v>0</v>
      </c>
      <c r="M11" s="88" t="s">
        <v>15</v>
      </c>
      <c r="N11" s="149">
        <f>'Ex. 2 | Modelo em PL'!H5*'Ex. 2 | Modelo em PL'!H6</f>
        <v>0</v>
      </c>
      <c r="O11" s="149">
        <f>'Ex. 2 | Modelo em PL'!L5*'Ex. 2 | Modelo em PL'!L6</f>
        <v>0</v>
      </c>
      <c r="P11" s="149">
        <f>'Ex. 2 | Modelo em PL'!R5*'Ex. 2 | Modelo em PL'!R6</f>
        <v>12750</v>
      </c>
      <c r="Q11" s="94"/>
    </row>
    <row r="12" spans="2:17" ht="15.75" thickBot="1" x14ac:dyDescent="0.3">
      <c r="B12" s="59" t="s">
        <v>17</v>
      </c>
      <c r="C12" s="93">
        <v>20875.747050997787</v>
      </c>
      <c r="D12" s="93">
        <v>25082.504138241569</v>
      </c>
      <c r="E12" s="93">
        <v>22541.748810760644</v>
      </c>
      <c r="F12" s="99">
        <f t="shared" si="0"/>
        <v>68500</v>
      </c>
      <c r="G12" s="99">
        <v>68500</v>
      </c>
      <c r="I12" s="59" t="s">
        <v>17</v>
      </c>
      <c r="J12" s="91">
        <f>'Ex. 2 | Modelo em PL'!I5*'Ex. 2 | Modelo em PL'!I16</f>
        <v>5527.7871396895798</v>
      </c>
      <c r="K12" s="91">
        <f>'Ex. 2 | Modelo em PL'!M5*'Ex. 2 | Modelo em PL'!M17</f>
        <v>6288.4182889808526</v>
      </c>
      <c r="M12" s="88" t="s">
        <v>17</v>
      </c>
      <c r="N12" s="149">
        <f>'Ex. 2 | Modelo em PL'!I5*'Ex. 2 | Modelo em PL'!I6</f>
        <v>33113.656081596462</v>
      </c>
      <c r="O12" s="149">
        <f>'Ex. 2 | Modelo em PL'!M5*'Ex. 2 | Modelo em PL'!M6</f>
        <v>40997.343035010665</v>
      </c>
      <c r="P12" s="149">
        <f>'Ex. 2 | Modelo em PL'!S5*'Ex. 2 | Modelo em PL'!S6</f>
        <v>48560.155662059318</v>
      </c>
      <c r="Q12" s="94"/>
    </row>
    <row r="13" spans="2:17" ht="15.75" thickBot="1" x14ac:dyDescent="0.3">
      <c r="B13" s="9"/>
      <c r="C13" s="9"/>
      <c r="D13" s="9"/>
      <c r="E13" s="9"/>
      <c r="F13" s="9"/>
      <c r="I13" s="65" t="s">
        <v>133</v>
      </c>
      <c r="J13" s="100">
        <v>8632.0000000000018</v>
      </c>
      <c r="K13" s="100">
        <f>SUM(K7:K12)</f>
        <v>45318</v>
      </c>
      <c r="M13" s="61" t="s">
        <v>133</v>
      </c>
      <c r="N13" s="153">
        <f>SUM(N7:N12)</f>
        <v>70213.656081596462</v>
      </c>
      <c r="O13" s="153">
        <f>SUM(O7:O12)</f>
        <v>234872.34303501068</v>
      </c>
      <c r="P13" s="153">
        <f>SUM(P7:P12)</f>
        <v>117310.15566205932</v>
      </c>
      <c r="Q13" s="154">
        <f>SUM(N13:P13)</f>
        <v>422396.15477866645</v>
      </c>
    </row>
    <row r="14" spans="2:17" ht="15.75" thickBot="1" x14ac:dyDescent="0.3">
      <c r="C14" s="175" t="s">
        <v>135</v>
      </c>
      <c r="D14" s="176"/>
      <c r="E14" s="177">
        <f>'Ex. 2 | Modelo em PL'!T6</f>
        <v>422396.15477866645</v>
      </c>
      <c r="F14" s="178"/>
      <c r="I14" s="64" t="s">
        <v>136</v>
      </c>
      <c r="J14" s="99">
        <v>8632</v>
      </c>
      <c r="K14" s="99">
        <v>45318</v>
      </c>
      <c r="Q14" s="22" t="s">
        <v>137</v>
      </c>
    </row>
    <row r="73" spans="10:10" x14ac:dyDescent="0.25">
      <c r="J73" s="6" t="s">
        <v>3</v>
      </c>
    </row>
    <row r="74" spans="10:10" x14ac:dyDescent="0.25">
      <c r="J74" s="6" t="s">
        <v>4</v>
      </c>
    </row>
    <row r="75" spans="10:10" x14ac:dyDescent="0.25">
      <c r="J75" s="6" t="s">
        <v>129</v>
      </c>
    </row>
  </sheetData>
  <mergeCells count="8">
    <mergeCell ref="J5:K5"/>
    <mergeCell ref="I3:P3"/>
    <mergeCell ref="N5:P5"/>
    <mergeCell ref="C14:D14"/>
    <mergeCell ref="E14:F14"/>
    <mergeCell ref="B3:E3"/>
    <mergeCell ref="C5:D5"/>
    <mergeCell ref="B5:B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EC167-2A18-4824-963C-6C1B1D45D6FB}">
  <dimension ref="A1:H36"/>
  <sheetViews>
    <sheetView showGridLines="0" zoomScaleNormal="10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49.28515625" customWidth="1"/>
    <col min="4" max="5" width="12" bestFit="1" customWidth="1"/>
    <col min="6" max="6" width="11.7109375" bestFit="1" customWidth="1"/>
    <col min="7" max="8" width="12" bestFit="1" customWidth="1"/>
  </cols>
  <sheetData>
    <row r="1" spans="1:8" x14ac:dyDescent="0.25">
      <c r="A1" s="5" t="s">
        <v>138</v>
      </c>
    </row>
    <row r="2" spans="1:8" x14ac:dyDescent="0.25">
      <c r="A2" s="5" t="s">
        <v>76</v>
      </c>
    </row>
    <row r="3" spans="1:8" x14ac:dyDescent="0.25">
      <c r="A3" s="5" t="s">
        <v>139</v>
      </c>
    </row>
    <row r="6" spans="1:8" ht="15.75" thickBot="1" x14ac:dyDescent="0.3">
      <c r="A6" t="s">
        <v>79</v>
      </c>
    </row>
    <row r="7" spans="1:8" x14ac:dyDescent="0.25">
      <c r="B7" s="56"/>
      <c r="C7" s="56"/>
      <c r="D7" s="56" t="s">
        <v>140</v>
      </c>
      <c r="E7" s="56" t="s">
        <v>141</v>
      </c>
      <c r="F7" s="56" t="s">
        <v>142</v>
      </c>
      <c r="G7" s="56" t="s">
        <v>143</v>
      </c>
      <c r="H7" s="56" t="s">
        <v>143</v>
      </c>
    </row>
    <row r="8" spans="1:8" ht="15.75" thickBot="1" x14ac:dyDescent="0.3">
      <c r="B8" s="57" t="s">
        <v>77</v>
      </c>
      <c r="C8" s="57" t="s">
        <v>78</v>
      </c>
      <c r="D8" s="57" t="s">
        <v>144</v>
      </c>
      <c r="E8" s="57" t="s">
        <v>131</v>
      </c>
      <c r="F8" s="57" t="s">
        <v>145</v>
      </c>
      <c r="G8" s="57" t="s">
        <v>146</v>
      </c>
      <c r="H8" s="57" t="s">
        <v>147</v>
      </c>
    </row>
    <row r="9" spans="1:8" x14ac:dyDescent="0.25">
      <c r="B9" s="54" t="s">
        <v>80</v>
      </c>
      <c r="C9" s="54" t="s">
        <v>81</v>
      </c>
      <c r="D9" s="54">
        <v>14000</v>
      </c>
      <c r="E9" s="54">
        <v>0</v>
      </c>
      <c r="F9" s="54">
        <v>2.65</v>
      </c>
      <c r="G9" s="54">
        <v>2.6430155210642847E-2</v>
      </c>
      <c r="H9" s="54">
        <v>1E+30</v>
      </c>
    </row>
    <row r="10" spans="1:8" x14ac:dyDescent="0.25">
      <c r="B10" s="54" t="s">
        <v>82</v>
      </c>
      <c r="C10" s="54" t="s">
        <v>83</v>
      </c>
      <c r="D10" s="54">
        <v>0</v>
      </c>
      <c r="E10" s="54">
        <v>0.14586466165413497</v>
      </c>
      <c r="F10" s="54">
        <v>2.5499999999999994</v>
      </c>
      <c r="G10" s="54">
        <v>1E+30</v>
      </c>
      <c r="H10" s="54">
        <v>0.14586466165413497</v>
      </c>
    </row>
    <row r="11" spans="1:8" x14ac:dyDescent="0.25">
      <c r="B11" s="54" t="s">
        <v>84</v>
      </c>
      <c r="C11" s="54" t="s">
        <v>85</v>
      </c>
      <c r="D11" s="54">
        <v>0</v>
      </c>
      <c r="E11" s="54">
        <v>0.50156400547253344</v>
      </c>
      <c r="F11" s="54">
        <v>1.6500000000000004</v>
      </c>
      <c r="G11" s="54">
        <v>1E+30</v>
      </c>
      <c r="H11" s="54">
        <v>0.50156400547253344</v>
      </c>
    </row>
    <row r="12" spans="1:8" x14ac:dyDescent="0.25">
      <c r="B12" s="54" t="s">
        <v>86</v>
      </c>
      <c r="C12" s="54" t="s">
        <v>87</v>
      </c>
      <c r="D12" s="54">
        <v>0</v>
      </c>
      <c r="E12" s="54">
        <v>0.6202463747081004</v>
      </c>
      <c r="F12" s="54">
        <v>1.5</v>
      </c>
      <c r="G12" s="54">
        <v>1E+30</v>
      </c>
      <c r="H12" s="54">
        <v>0.6202463747081004</v>
      </c>
    </row>
    <row r="13" spans="1:8" x14ac:dyDescent="0.25">
      <c r="B13" s="54" t="s">
        <v>88</v>
      </c>
      <c r="C13" s="54" t="s">
        <v>89</v>
      </c>
      <c r="D13" s="54">
        <v>0</v>
      </c>
      <c r="E13" s="54">
        <v>0.12257323377369467</v>
      </c>
      <c r="F13" s="54">
        <v>1.5</v>
      </c>
      <c r="G13" s="54">
        <v>1E+30</v>
      </c>
      <c r="H13" s="54">
        <v>0.12257323377369467</v>
      </c>
    </row>
    <row r="14" spans="1:8" x14ac:dyDescent="0.25">
      <c r="B14" s="54" t="s">
        <v>90</v>
      </c>
      <c r="C14" s="54" t="s">
        <v>91</v>
      </c>
      <c r="D14" s="54">
        <v>20696.035050997787</v>
      </c>
      <c r="E14" s="54">
        <v>0</v>
      </c>
      <c r="F14" s="54">
        <v>1.5999999999999996</v>
      </c>
      <c r="G14" s="54">
        <v>0.16581196581196539</v>
      </c>
      <c r="H14" s="54">
        <v>3.1837606837606627E-2</v>
      </c>
    </row>
    <row r="15" spans="1:8" x14ac:dyDescent="0.25">
      <c r="B15" s="54" t="s">
        <v>92</v>
      </c>
      <c r="C15" s="54" t="s">
        <v>93</v>
      </c>
      <c r="D15" s="54">
        <v>109500</v>
      </c>
      <c r="E15" s="54">
        <v>0</v>
      </c>
      <c r="F15" s="54">
        <v>1.25</v>
      </c>
      <c r="G15" s="54">
        <v>0.35889453621346668</v>
      </c>
      <c r="H15" s="54">
        <v>1E+30</v>
      </c>
    </row>
    <row r="16" spans="1:8" x14ac:dyDescent="0.25">
      <c r="B16" s="54" t="s">
        <v>94</v>
      </c>
      <c r="C16" s="54" t="s">
        <v>95</v>
      </c>
      <c r="D16" s="54">
        <v>60000</v>
      </c>
      <c r="E16" s="54">
        <v>0</v>
      </c>
      <c r="F16" s="54">
        <v>0.94999999999999929</v>
      </c>
      <c r="G16" s="54">
        <v>0.6202463747081004</v>
      </c>
      <c r="H16" s="54">
        <v>1E+30</v>
      </c>
    </row>
    <row r="17" spans="1:8" x14ac:dyDescent="0.25">
      <c r="B17" s="54" t="s">
        <v>96</v>
      </c>
      <c r="C17" s="54" t="s">
        <v>97</v>
      </c>
      <c r="D17" s="54">
        <v>0</v>
      </c>
      <c r="E17" s="54">
        <v>5.4358537047566657E-2</v>
      </c>
      <c r="F17" s="54">
        <v>1.5</v>
      </c>
      <c r="G17" s="54">
        <v>1E+30</v>
      </c>
      <c r="H17" s="54">
        <v>5.4358537047566657E-2</v>
      </c>
    </row>
    <row r="18" spans="1:8" x14ac:dyDescent="0.25">
      <c r="B18" s="54" t="s">
        <v>98</v>
      </c>
      <c r="C18" s="54" t="s">
        <v>99</v>
      </c>
      <c r="D18" s="54">
        <v>24116.084138241567</v>
      </c>
      <c r="E18" s="54">
        <v>0</v>
      </c>
      <c r="F18" s="54">
        <v>1.6999999999999993</v>
      </c>
      <c r="G18" s="54">
        <v>7.4797913950458733E-2</v>
      </c>
      <c r="H18" s="54">
        <v>0.36825293350716848</v>
      </c>
    </row>
    <row r="19" spans="1:8" x14ac:dyDescent="0.25">
      <c r="B19" s="54" t="s">
        <v>100</v>
      </c>
      <c r="C19" s="54" t="s">
        <v>101</v>
      </c>
      <c r="D19" s="54">
        <v>0</v>
      </c>
      <c r="E19" s="54">
        <v>2.6430155210642847E-2</v>
      </c>
      <c r="F19" s="54">
        <v>3.0500000000000007</v>
      </c>
      <c r="G19" s="54">
        <v>1E+30</v>
      </c>
      <c r="H19" s="54">
        <v>2.6430155210642847E-2</v>
      </c>
    </row>
    <row r="20" spans="1:8" x14ac:dyDescent="0.25">
      <c r="B20" s="54" t="s">
        <v>102</v>
      </c>
      <c r="C20" s="54" t="s">
        <v>103</v>
      </c>
      <c r="D20" s="54">
        <v>20000</v>
      </c>
      <c r="E20" s="54">
        <v>0</v>
      </c>
      <c r="F20" s="54">
        <v>2.8000000000000007</v>
      </c>
      <c r="G20" s="54">
        <v>0.14586466165413497</v>
      </c>
      <c r="H20" s="54">
        <v>1E+30</v>
      </c>
    </row>
    <row r="21" spans="1:8" x14ac:dyDescent="0.25">
      <c r="B21" s="54" t="s">
        <v>104</v>
      </c>
      <c r="C21" s="54" t="s">
        <v>105</v>
      </c>
      <c r="D21" s="54">
        <v>0</v>
      </c>
      <c r="E21" s="54">
        <v>0.35889453621346668</v>
      </c>
      <c r="F21" s="54">
        <v>1.9499999999999993</v>
      </c>
      <c r="G21" s="54">
        <v>1E+30</v>
      </c>
      <c r="H21" s="54">
        <v>0.35889453621346668</v>
      </c>
    </row>
    <row r="22" spans="1:8" x14ac:dyDescent="0.25">
      <c r="B22" s="54" t="s">
        <v>106</v>
      </c>
      <c r="C22" s="54" t="s">
        <v>107</v>
      </c>
      <c r="D22" s="54">
        <v>0</v>
      </c>
      <c r="E22" s="54">
        <v>0.6493932038834962</v>
      </c>
      <c r="F22" s="54">
        <v>1.8500000000000014</v>
      </c>
      <c r="G22" s="54">
        <v>1E+30</v>
      </c>
      <c r="H22" s="54">
        <v>0.6493932038834962</v>
      </c>
    </row>
    <row r="23" spans="1:8" x14ac:dyDescent="0.25">
      <c r="B23" s="54" t="s">
        <v>108</v>
      </c>
      <c r="C23" s="54" t="s">
        <v>109</v>
      </c>
      <c r="D23" s="54">
        <v>7500</v>
      </c>
      <c r="E23" s="54">
        <v>0</v>
      </c>
      <c r="F23" s="54">
        <v>1.6999999999999993</v>
      </c>
      <c r="G23" s="54">
        <v>5.4358537047566657E-2</v>
      </c>
      <c r="H23" s="54">
        <v>1E+30</v>
      </c>
    </row>
    <row r="24" spans="1:8" ht="15.75" thickBot="1" x14ac:dyDescent="0.3">
      <c r="B24" s="55" t="s">
        <v>110</v>
      </c>
      <c r="C24" s="55" t="s">
        <v>111</v>
      </c>
      <c r="D24" s="55">
        <v>23687.880810760646</v>
      </c>
      <c r="E24" s="55">
        <v>0</v>
      </c>
      <c r="F24" s="55">
        <v>2.0500000000000007</v>
      </c>
      <c r="G24" s="55">
        <v>3.1837606837606627E-2</v>
      </c>
      <c r="H24" s="55">
        <v>7.4797913950458733E-2</v>
      </c>
    </row>
    <row r="26" spans="1:8" ht="15.75" thickBot="1" x14ac:dyDescent="0.3">
      <c r="A26" t="s">
        <v>59</v>
      </c>
    </row>
    <row r="27" spans="1:8" x14ac:dyDescent="0.25">
      <c r="B27" s="56"/>
      <c r="C27" s="56"/>
      <c r="D27" s="56" t="s">
        <v>140</v>
      </c>
      <c r="E27" s="56" t="s">
        <v>148</v>
      </c>
      <c r="F27" s="56" t="s">
        <v>149</v>
      </c>
      <c r="G27" s="56" t="s">
        <v>143</v>
      </c>
      <c r="H27" s="56" t="s">
        <v>143</v>
      </c>
    </row>
    <row r="28" spans="1:8" ht="15.75" thickBot="1" x14ac:dyDescent="0.3">
      <c r="B28" s="57" t="s">
        <v>77</v>
      </c>
      <c r="C28" s="57" t="s">
        <v>78</v>
      </c>
      <c r="D28" s="57" t="s">
        <v>144</v>
      </c>
      <c r="E28" s="57" t="s">
        <v>150</v>
      </c>
      <c r="F28" s="57" t="s">
        <v>151</v>
      </c>
      <c r="G28" s="57" t="s">
        <v>146</v>
      </c>
      <c r="H28" s="57" t="s">
        <v>147</v>
      </c>
    </row>
    <row r="29" spans="1:8" x14ac:dyDescent="0.25">
      <c r="B29" s="54" t="s">
        <v>112</v>
      </c>
      <c r="C29" s="54" t="s">
        <v>168</v>
      </c>
      <c r="D29" s="54">
        <v>8632.0000000000018</v>
      </c>
      <c r="E29" s="54">
        <v>-1.6848000000000043</v>
      </c>
      <c r="F29" s="54">
        <v>8632</v>
      </c>
      <c r="G29" s="54">
        <v>6326.8912421903424</v>
      </c>
      <c r="H29" s="54">
        <v>5527.7871396895789</v>
      </c>
    </row>
    <row r="30" spans="1:8" x14ac:dyDescent="0.25">
      <c r="B30" s="54" t="s">
        <v>113</v>
      </c>
      <c r="C30" s="54" t="s">
        <v>169</v>
      </c>
      <c r="D30" s="54">
        <v>45318</v>
      </c>
      <c r="E30" s="54">
        <v>-1.3422500000000057</v>
      </c>
      <c r="F30" s="54">
        <v>45318</v>
      </c>
      <c r="G30" s="54">
        <v>6176.7616194943002</v>
      </c>
      <c r="H30" s="54">
        <v>6288.4182889808508</v>
      </c>
    </row>
    <row r="31" spans="1:8" x14ac:dyDescent="0.25">
      <c r="B31" s="54" t="s">
        <v>114</v>
      </c>
      <c r="C31" s="54" t="s">
        <v>115</v>
      </c>
      <c r="D31" s="54">
        <v>14000</v>
      </c>
      <c r="E31" s="54">
        <v>3.0235698447893578</v>
      </c>
      <c r="F31" s="54">
        <v>14000</v>
      </c>
      <c r="G31" s="54">
        <v>24930.32</v>
      </c>
      <c r="H31" s="54">
        <v>14000</v>
      </c>
    </row>
    <row r="32" spans="1:8" x14ac:dyDescent="0.25">
      <c r="B32" s="54" t="s">
        <v>116</v>
      </c>
      <c r="C32" s="54" t="s">
        <v>117</v>
      </c>
      <c r="D32" s="54">
        <v>20000</v>
      </c>
      <c r="E32" s="54">
        <v>2.8000000000000007</v>
      </c>
      <c r="F32" s="54">
        <v>20000</v>
      </c>
      <c r="G32" s="54">
        <v>1E+30</v>
      </c>
      <c r="H32" s="54">
        <v>20000</v>
      </c>
    </row>
    <row r="33" spans="2:8" x14ac:dyDescent="0.25">
      <c r="B33" s="54" t="s">
        <v>118</v>
      </c>
      <c r="C33" s="54" t="s">
        <v>119</v>
      </c>
      <c r="D33" s="54">
        <v>109500</v>
      </c>
      <c r="E33" s="54">
        <v>1.5911054637865325</v>
      </c>
      <c r="F33" s="54">
        <v>109500</v>
      </c>
      <c r="G33" s="54">
        <v>24744.925967139647</v>
      </c>
      <c r="H33" s="54">
        <v>24305.55697271007</v>
      </c>
    </row>
    <row r="34" spans="2:8" x14ac:dyDescent="0.25">
      <c r="B34" s="54" t="s">
        <v>120</v>
      </c>
      <c r="C34" s="54" t="s">
        <v>121</v>
      </c>
      <c r="D34" s="54">
        <v>60000</v>
      </c>
      <c r="E34" s="54">
        <v>1.2006067961165052</v>
      </c>
      <c r="F34" s="54">
        <v>60000</v>
      </c>
      <c r="G34" s="54">
        <v>33680.768355781431</v>
      </c>
      <c r="H34" s="54">
        <v>33082.735234011467</v>
      </c>
    </row>
    <row r="35" spans="2:8" x14ac:dyDescent="0.25">
      <c r="B35" s="54" t="s">
        <v>122</v>
      </c>
      <c r="C35" s="54" t="s">
        <v>123</v>
      </c>
      <c r="D35" s="54">
        <v>7500</v>
      </c>
      <c r="E35" s="54">
        <v>1.6999999999999993</v>
      </c>
      <c r="F35" s="54">
        <v>7500</v>
      </c>
      <c r="G35" s="54">
        <v>1E+30</v>
      </c>
      <c r="H35" s="54">
        <v>7500</v>
      </c>
    </row>
    <row r="36" spans="2:8" ht="15.75" thickBot="1" x14ac:dyDescent="0.3">
      <c r="B36" s="55" t="s">
        <v>124</v>
      </c>
      <c r="C36" s="55" t="s">
        <v>125</v>
      </c>
      <c r="D36" s="55">
        <v>68500</v>
      </c>
      <c r="E36" s="55">
        <v>2.0500000000000007</v>
      </c>
      <c r="F36" s="55">
        <v>68500</v>
      </c>
      <c r="G36" s="55">
        <v>1E+30</v>
      </c>
      <c r="H36" s="55">
        <v>23687.880810760646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A238D-94AB-4BED-856D-07316E1391BD}">
  <dimension ref="A1:O36"/>
  <sheetViews>
    <sheetView showGridLines="0" zoomScaleNormal="10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49.28515625" customWidth="1"/>
    <col min="4" max="5" width="12" bestFit="1" customWidth="1"/>
    <col min="6" max="6" width="11.7109375" bestFit="1" customWidth="1"/>
    <col min="7" max="8" width="12" bestFit="1" customWidth="1"/>
  </cols>
  <sheetData>
    <row r="1" spans="1:8" x14ac:dyDescent="0.25">
      <c r="A1" s="5" t="s">
        <v>138</v>
      </c>
    </row>
    <row r="2" spans="1:8" x14ac:dyDescent="0.25">
      <c r="A2" s="5" t="s">
        <v>76</v>
      </c>
    </row>
    <row r="3" spans="1:8" x14ac:dyDescent="0.25">
      <c r="A3" s="5" t="s">
        <v>139</v>
      </c>
    </row>
    <row r="6" spans="1:8" ht="15.75" thickBot="1" x14ac:dyDescent="0.3">
      <c r="A6" t="s">
        <v>79</v>
      </c>
      <c r="E6" s="5"/>
      <c r="F6" s="5" t="s">
        <v>152</v>
      </c>
      <c r="G6" s="5" t="s">
        <v>153</v>
      </c>
    </row>
    <row r="7" spans="1:8" x14ac:dyDescent="0.25">
      <c r="B7" s="56"/>
      <c r="C7" s="56"/>
      <c r="D7" s="56" t="s">
        <v>140</v>
      </c>
      <c r="E7" s="56" t="s">
        <v>141</v>
      </c>
      <c r="F7" s="56" t="s">
        <v>142</v>
      </c>
      <c r="G7" s="56" t="s">
        <v>143</v>
      </c>
      <c r="H7" s="56" t="s">
        <v>143</v>
      </c>
    </row>
    <row r="8" spans="1:8" ht="15.75" thickBot="1" x14ac:dyDescent="0.3">
      <c r="B8" s="57" t="s">
        <v>77</v>
      </c>
      <c r="C8" s="57" t="s">
        <v>78</v>
      </c>
      <c r="D8" s="57" t="s">
        <v>144</v>
      </c>
      <c r="E8" s="57" t="s">
        <v>131</v>
      </c>
      <c r="F8" s="57" t="s">
        <v>145</v>
      </c>
      <c r="G8" s="57" t="s">
        <v>146</v>
      </c>
      <c r="H8" s="57" t="s">
        <v>147</v>
      </c>
    </row>
    <row r="9" spans="1:8" x14ac:dyDescent="0.25">
      <c r="B9" s="54" t="s">
        <v>80</v>
      </c>
      <c r="C9" s="54" t="s">
        <v>81</v>
      </c>
      <c r="D9" s="54">
        <v>14000</v>
      </c>
      <c r="E9" s="54">
        <v>0</v>
      </c>
      <c r="F9" s="54">
        <v>2.65</v>
      </c>
      <c r="G9" s="82">
        <v>2.6430155210642847E-2</v>
      </c>
      <c r="H9" s="54">
        <v>1E+30</v>
      </c>
    </row>
    <row r="10" spans="1:8" x14ac:dyDescent="0.25">
      <c r="B10" s="54" t="s">
        <v>82</v>
      </c>
      <c r="C10" s="54" t="s">
        <v>83</v>
      </c>
      <c r="D10" s="54">
        <v>0</v>
      </c>
      <c r="E10" s="54">
        <v>0.14586466165413497</v>
      </c>
      <c r="F10" s="54">
        <v>2.5499999999999994</v>
      </c>
      <c r="G10" s="54">
        <v>1E+30</v>
      </c>
      <c r="H10" s="77">
        <v>0.14586466165413497</v>
      </c>
    </row>
    <row r="11" spans="1:8" x14ac:dyDescent="0.25">
      <c r="B11" s="54" t="s">
        <v>84</v>
      </c>
      <c r="C11" s="54" t="s">
        <v>85</v>
      </c>
      <c r="D11" s="54">
        <v>0</v>
      </c>
      <c r="E11" s="73">
        <v>0.50156400547253344</v>
      </c>
      <c r="F11" s="74">
        <v>1.6500000000000004</v>
      </c>
      <c r="G11" s="54">
        <v>1E+30</v>
      </c>
      <c r="H11" s="77">
        <v>0.50156400547253344</v>
      </c>
    </row>
    <row r="12" spans="1:8" x14ac:dyDescent="0.25">
      <c r="B12" s="54" t="s">
        <v>86</v>
      </c>
      <c r="C12" s="54" t="s">
        <v>87</v>
      </c>
      <c r="D12" s="54">
        <v>0</v>
      </c>
      <c r="E12" s="73">
        <v>0.6202463747081004</v>
      </c>
      <c r="F12" s="74">
        <v>1.5</v>
      </c>
      <c r="G12" s="54">
        <v>1E+30</v>
      </c>
      <c r="H12" s="77">
        <v>0.6202463747081004</v>
      </c>
    </row>
    <row r="13" spans="1:8" x14ac:dyDescent="0.25">
      <c r="B13" s="54" t="s">
        <v>88</v>
      </c>
      <c r="C13" s="54" t="s">
        <v>89</v>
      </c>
      <c r="D13" s="54">
        <v>0</v>
      </c>
      <c r="E13" s="73">
        <v>0.12257323377369467</v>
      </c>
      <c r="F13" s="74">
        <v>1.5</v>
      </c>
      <c r="G13" s="54">
        <v>1E+30</v>
      </c>
      <c r="H13" s="77">
        <v>0.12257323377369467</v>
      </c>
    </row>
    <row r="14" spans="1:8" x14ac:dyDescent="0.25">
      <c r="B14" s="54" t="s">
        <v>90</v>
      </c>
      <c r="C14" s="54" t="s">
        <v>91</v>
      </c>
      <c r="D14" s="54">
        <v>20696.035050997787</v>
      </c>
      <c r="E14" s="73">
        <v>0</v>
      </c>
      <c r="F14" s="54">
        <v>1.5999999999999996</v>
      </c>
      <c r="G14" s="77">
        <v>0.16581196581196539</v>
      </c>
      <c r="H14" s="82">
        <v>3.1837606837606627E-2</v>
      </c>
    </row>
    <row r="15" spans="1:8" x14ac:dyDescent="0.25">
      <c r="B15" s="54" t="s">
        <v>92</v>
      </c>
      <c r="C15" s="54" t="s">
        <v>93</v>
      </c>
      <c r="D15" s="54">
        <v>109500</v>
      </c>
      <c r="E15" s="73">
        <v>0</v>
      </c>
      <c r="F15" s="74">
        <v>1.25</v>
      </c>
      <c r="G15" s="77">
        <v>0.35889453621346668</v>
      </c>
      <c r="H15" s="54">
        <v>1E+30</v>
      </c>
    </row>
    <row r="16" spans="1:8" x14ac:dyDescent="0.25">
      <c r="B16" s="54" t="s">
        <v>94</v>
      </c>
      <c r="C16" s="54" t="s">
        <v>95</v>
      </c>
      <c r="D16" s="54">
        <v>60000</v>
      </c>
      <c r="E16" s="73">
        <v>0</v>
      </c>
      <c r="F16" s="75">
        <v>0.94999999999999929</v>
      </c>
      <c r="G16" s="77">
        <v>0.6202463747081004</v>
      </c>
      <c r="H16" s="54">
        <v>1E+30</v>
      </c>
    </row>
    <row r="17" spans="1:13" x14ac:dyDescent="0.25">
      <c r="B17" s="54" t="s">
        <v>96</v>
      </c>
      <c r="C17" s="54" t="s">
        <v>97</v>
      </c>
      <c r="D17" s="54">
        <v>0</v>
      </c>
      <c r="E17" s="73">
        <v>5.4358537047566657E-2</v>
      </c>
      <c r="F17" s="74">
        <v>1.5</v>
      </c>
      <c r="G17" s="54">
        <v>1E+30</v>
      </c>
      <c r="H17" s="82">
        <v>5.4358537047566657E-2</v>
      </c>
    </row>
    <row r="18" spans="1:13" x14ac:dyDescent="0.25">
      <c r="B18" s="54" t="s">
        <v>98</v>
      </c>
      <c r="C18" s="54" t="s">
        <v>99</v>
      </c>
      <c r="D18" s="54">
        <v>24116.084138241567</v>
      </c>
      <c r="E18" s="73">
        <v>0</v>
      </c>
      <c r="F18" s="54">
        <v>1.6999999999999993</v>
      </c>
      <c r="G18" s="82">
        <v>7.4797913950458733E-2</v>
      </c>
      <c r="H18" s="77">
        <v>0.36825293350716848</v>
      </c>
    </row>
    <row r="19" spans="1:13" x14ac:dyDescent="0.25">
      <c r="B19" s="54" t="s">
        <v>100</v>
      </c>
      <c r="C19" s="54" t="s">
        <v>101</v>
      </c>
      <c r="D19" s="54">
        <v>0</v>
      </c>
      <c r="E19" s="73">
        <v>2.6430155210642847E-2</v>
      </c>
      <c r="F19" s="54">
        <v>3.0500000000000007</v>
      </c>
      <c r="G19" s="54">
        <v>1E+30</v>
      </c>
      <c r="H19" s="73">
        <v>2.6430155210642847E-2</v>
      </c>
    </row>
    <row r="20" spans="1:13" x14ac:dyDescent="0.25">
      <c r="B20" s="54" t="s">
        <v>102</v>
      </c>
      <c r="C20" s="54" t="s">
        <v>103</v>
      </c>
      <c r="D20" s="54">
        <v>20000</v>
      </c>
      <c r="E20" s="73">
        <v>0</v>
      </c>
      <c r="F20" s="54">
        <v>2.8000000000000007</v>
      </c>
      <c r="G20" s="73">
        <v>0.14586466165413497</v>
      </c>
      <c r="H20" s="54">
        <v>1E+30</v>
      </c>
    </row>
    <row r="21" spans="1:13" x14ac:dyDescent="0.25">
      <c r="B21" s="54" t="s">
        <v>104</v>
      </c>
      <c r="C21" s="54" t="s">
        <v>105</v>
      </c>
      <c r="D21" s="54">
        <v>0</v>
      </c>
      <c r="E21" s="73">
        <v>0.35889453621346668</v>
      </c>
      <c r="F21" s="74">
        <v>1.9499999999999993</v>
      </c>
      <c r="G21" s="73">
        <v>1E+30</v>
      </c>
      <c r="H21" s="73">
        <v>0.35889453621346668</v>
      </c>
    </row>
    <row r="22" spans="1:13" x14ac:dyDescent="0.25">
      <c r="B22" s="54" t="s">
        <v>106</v>
      </c>
      <c r="C22" s="54" t="s">
        <v>107</v>
      </c>
      <c r="D22" s="54">
        <v>0</v>
      </c>
      <c r="E22" s="73">
        <v>0.6493932038834962</v>
      </c>
      <c r="F22" s="74">
        <v>1.8500000000000014</v>
      </c>
      <c r="G22" s="73">
        <v>1E+30</v>
      </c>
      <c r="H22" s="73">
        <v>0.6493932038834962</v>
      </c>
    </row>
    <row r="23" spans="1:13" x14ac:dyDescent="0.25">
      <c r="B23" s="54" t="s">
        <v>108</v>
      </c>
      <c r="C23" s="54" t="s">
        <v>109</v>
      </c>
      <c r="D23" s="54">
        <v>7500</v>
      </c>
      <c r="E23" s="73">
        <v>0</v>
      </c>
      <c r="F23" s="74">
        <v>1.6999999999999993</v>
      </c>
      <c r="G23" s="73">
        <v>5.4358537047566657E-2</v>
      </c>
      <c r="H23" s="73">
        <v>1E+30</v>
      </c>
    </row>
    <row r="24" spans="1:13" ht="15.75" thickBot="1" x14ac:dyDescent="0.3">
      <c r="B24" s="55" t="s">
        <v>110</v>
      </c>
      <c r="C24" s="55" t="s">
        <v>111</v>
      </c>
      <c r="D24" s="55">
        <v>23687.880810760646</v>
      </c>
      <c r="E24" s="55">
        <v>0</v>
      </c>
      <c r="F24" s="55">
        <v>2.0500000000000007</v>
      </c>
      <c r="G24" s="83">
        <v>3.1837606837606627E-2</v>
      </c>
      <c r="H24" s="76">
        <v>7.4797913950458733E-2</v>
      </c>
      <c r="I24" s="72" t="s">
        <v>154</v>
      </c>
      <c r="J24" s="5" t="s">
        <v>155</v>
      </c>
      <c r="K24">
        <f>D24*0.05</f>
        <v>1184.3940405380324</v>
      </c>
    </row>
    <row r="26" spans="1:13" ht="15.75" thickBot="1" x14ac:dyDescent="0.3">
      <c r="A26" t="s">
        <v>59</v>
      </c>
    </row>
    <row r="27" spans="1:13" x14ac:dyDescent="0.25">
      <c r="B27" s="56"/>
      <c r="C27" s="56"/>
      <c r="D27" s="56" t="s">
        <v>140</v>
      </c>
      <c r="E27" s="56" t="s">
        <v>148</v>
      </c>
      <c r="F27" s="56" t="s">
        <v>149</v>
      </c>
      <c r="G27" s="56" t="s">
        <v>143</v>
      </c>
      <c r="H27" s="56" t="s">
        <v>143</v>
      </c>
    </row>
    <row r="28" spans="1:13" ht="15.75" thickBot="1" x14ac:dyDescent="0.3">
      <c r="B28" s="57" t="s">
        <v>77</v>
      </c>
      <c r="C28" s="57" t="s">
        <v>78</v>
      </c>
      <c r="D28" s="57" t="s">
        <v>144</v>
      </c>
      <c r="E28" s="57" t="s">
        <v>150</v>
      </c>
      <c r="F28" s="57" t="s">
        <v>151</v>
      </c>
      <c r="G28" s="57" t="s">
        <v>146</v>
      </c>
      <c r="H28" s="57" t="s">
        <v>147</v>
      </c>
    </row>
    <row r="29" spans="1:13" x14ac:dyDescent="0.25">
      <c r="B29" s="54" t="s">
        <v>112</v>
      </c>
      <c r="C29" s="54" t="s">
        <v>168</v>
      </c>
      <c r="D29" s="54">
        <v>8632.0000000000018</v>
      </c>
      <c r="E29" s="54">
        <v>-1.6848000000000043</v>
      </c>
      <c r="F29" s="54">
        <v>8632</v>
      </c>
      <c r="G29" s="54">
        <v>6326.8912421903424</v>
      </c>
      <c r="H29" s="54">
        <v>5527.7871396895789</v>
      </c>
      <c r="I29" s="5" t="s">
        <v>156</v>
      </c>
      <c r="J29" s="5" t="s">
        <v>157</v>
      </c>
      <c r="L29" s="68">
        <f xml:space="preserve"> - (24*7-2)</f>
        <v>-166</v>
      </c>
      <c r="M29" s="79"/>
    </row>
    <row r="30" spans="1:13" x14ac:dyDescent="0.25">
      <c r="B30" s="54" t="s">
        <v>113</v>
      </c>
      <c r="C30" s="54" t="s">
        <v>169</v>
      </c>
      <c r="D30" s="54">
        <v>45318</v>
      </c>
      <c r="E30" s="54">
        <v>-1.3422500000000057</v>
      </c>
      <c r="F30" s="54">
        <v>45318</v>
      </c>
      <c r="G30" s="54">
        <v>6176.7616194943002</v>
      </c>
      <c r="H30" s="54">
        <v>6288.4182889808508</v>
      </c>
      <c r="K30" s="70" t="s">
        <v>158</v>
      </c>
      <c r="L30" s="69">
        <f>E29*L29</f>
        <v>279.6768000000007</v>
      </c>
      <c r="M30" t="s">
        <v>159</v>
      </c>
    </row>
    <row r="31" spans="1:13" x14ac:dyDescent="0.25">
      <c r="B31" s="54" t="s">
        <v>114</v>
      </c>
      <c r="C31" s="54" t="s">
        <v>115</v>
      </c>
      <c r="D31" s="54">
        <v>14000</v>
      </c>
      <c r="E31" s="54">
        <v>3.0235698447893578</v>
      </c>
      <c r="F31" s="54">
        <v>14000</v>
      </c>
      <c r="G31" s="54">
        <v>24930.32</v>
      </c>
      <c r="H31" s="54">
        <v>14000</v>
      </c>
    </row>
    <row r="32" spans="1:13" x14ac:dyDescent="0.25">
      <c r="B32" s="54" t="s">
        <v>116</v>
      </c>
      <c r="C32" s="54" t="s">
        <v>117</v>
      </c>
      <c r="D32" s="54">
        <v>20000</v>
      </c>
      <c r="E32" s="54">
        <v>2.8000000000000007</v>
      </c>
      <c r="F32" s="54">
        <v>20000</v>
      </c>
      <c r="G32" s="54">
        <v>1E+30</v>
      </c>
      <c r="H32" s="54">
        <v>20000</v>
      </c>
    </row>
    <row r="33" spans="2:15" x14ac:dyDescent="0.25">
      <c r="B33" s="54" t="s">
        <v>118</v>
      </c>
      <c r="C33" s="54" t="s">
        <v>119</v>
      </c>
      <c r="D33" s="54">
        <v>109500</v>
      </c>
      <c r="E33" s="54">
        <v>1.5911054637865325</v>
      </c>
      <c r="F33" s="54">
        <v>109500</v>
      </c>
      <c r="G33" s="54">
        <v>24744.925967139647</v>
      </c>
      <c r="H33" s="54">
        <v>24305.55697271007</v>
      </c>
      <c r="I33" s="5" t="s">
        <v>160</v>
      </c>
      <c r="J33" s="5" t="s">
        <v>161</v>
      </c>
      <c r="N33">
        <f>1*24*7*13-(2*13)</f>
        <v>2158</v>
      </c>
      <c r="O33" s="79"/>
    </row>
    <row r="34" spans="2:15" x14ac:dyDescent="0.25">
      <c r="B34" s="54" t="s">
        <v>120</v>
      </c>
      <c r="C34" s="54" t="s">
        <v>121</v>
      </c>
      <c r="D34" s="54">
        <v>60000</v>
      </c>
      <c r="E34" s="54">
        <v>1.2006067961165052</v>
      </c>
      <c r="F34" s="54">
        <v>60000</v>
      </c>
      <c r="G34" s="54">
        <v>33680.768355781431</v>
      </c>
      <c r="H34" s="54">
        <v>33082.735234011467</v>
      </c>
      <c r="M34" s="5" t="s">
        <v>158</v>
      </c>
      <c r="N34" s="71">
        <f>N33*E30</f>
        <v>-2896.5755000000122</v>
      </c>
    </row>
    <row r="35" spans="2:15" x14ac:dyDescent="0.25">
      <c r="B35" s="54" t="s">
        <v>122</v>
      </c>
      <c r="C35" s="54" t="s">
        <v>123</v>
      </c>
      <c r="D35" s="54">
        <v>7500</v>
      </c>
      <c r="E35" s="54">
        <v>1.6999999999999993</v>
      </c>
      <c r="F35" s="54">
        <v>7500</v>
      </c>
      <c r="G35" s="54">
        <v>1E+30</v>
      </c>
      <c r="H35" s="54">
        <v>7500</v>
      </c>
    </row>
    <row r="36" spans="2:15" ht="15.75" thickBot="1" x14ac:dyDescent="0.3">
      <c r="B36" s="55" t="s">
        <v>124</v>
      </c>
      <c r="C36" s="55" t="s">
        <v>125</v>
      </c>
      <c r="D36" s="55">
        <v>68500</v>
      </c>
      <c r="E36" s="55">
        <v>2.0500000000000007</v>
      </c>
      <c r="F36" s="55">
        <v>68500</v>
      </c>
      <c r="G36" s="55">
        <v>1E+30</v>
      </c>
      <c r="H36" s="55">
        <v>23687.880810760646</v>
      </c>
      <c r="K36" s="5" t="s">
        <v>162</v>
      </c>
      <c r="L36">
        <f>D9*F9</f>
        <v>37100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E8150-26C2-411A-80D0-C5C28158CCF3}">
  <dimension ref="B1:V34"/>
  <sheetViews>
    <sheetView zoomScale="70" zoomScaleNormal="70" workbookViewId="0"/>
  </sheetViews>
  <sheetFormatPr defaultColWidth="9.140625" defaultRowHeight="15" x14ac:dyDescent="0.25"/>
  <cols>
    <col min="1" max="2" width="9.140625" style="6"/>
    <col min="3" max="3" width="27" style="6" customWidth="1"/>
    <col min="4" max="20" width="13.7109375" style="6" customWidth="1"/>
    <col min="21" max="21" width="4.7109375" style="6" customWidth="1"/>
    <col min="22" max="22" width="13.7109375" style="6" customWidth="1"/>
    <col min="23" max="16384" width="9.140625" style="6"/>
  </cols>
  <sheetData>
    <row r="1" spans="2:22" ht="15.75" thickBot="1" x14ac:dyDescent="0.3"/>
    <row r="2" spans="2:22" ht="15.75" thickBot="1" x14ac:dyDescent="0.3">
      <c r="D2" s="168" t="s">
        <v>21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70"/>
    </row>
    <row r="3" spans="2:22" ht="20.100000000000001" customHeight="1" thickBot="1" x14ac:dyDescent="0.4">
      <c r="D3" s="7" t="s">
        <v>22</v>
      </c>
      <c r="E3" s="7" t="s">
        <v>23</v>
      </c>
      <c r="F3" s="7" t="s">
        <v>24</v>
      </c>
      <c r="G3" s="7" t="s">
        <v>25</v>
      </c>
      <c r="H3" s="7" t="s">
        <v>26</v>
      </c>
      <c r="I3" s="7" t="s">
        <v>27</v>
      </c>
      <c r="J3" s="7" t="s">
        <v>28</v>
      </c>
      <c r="K3" s="7" t="s">
        <v>29</v>
      </c>
      <c r="L3" s="7" t="s">
        <v>30</v>
      </c>
      <c r="M3" s="7" t="s">
        <v>31</v>
      </c>
      <c r="N3" s="7" t="s">
        <v>32</v>
      </c>
      <c r="O3" s="7" t="s">
        <v>33</v>
      </c>
      <c r="P3" s="7" t="s">
        <v>34</v>
      </c>
      <c r="Q3" s="7" t="s">
        <v>35</v>
      </c>
      <c r="R3" s="7" t="s">
        <v>36</v>
      </c>
      <c r="S3" s="7" t="s">
        <v>37</v>
      </c>
    </row>
    <row r="4" spans="2:22" ht="28.5" customHeight="1" thickBot="1" x14ac:dyDescent="0.3">
      <c r="D4" s="52" t="s">
        <v>38</v>
      </c>
      <c r="E4" s="52" t="s">
        <v>39</v>
      </c>
      <c r="F4" s="52" t="s">
        <v>40</v>
      </c>
      <c r="G4" s="52" t="s">
        <v>41</v>
      </c>
      <c r="H4" s="52" t="s">
        <v>42</v>
      </c>
      <c r="I4" s="52" t="s">
        <v>43</v>
      </c>
      <c r="J4" s="11" t="s">
        <v>44</v>
      </c>
      <c r="K4" s="11" t="s">
        <v>45</v>
      </c>
      <c r="L4" s="11" t="s">
        <v>46</v>
      </c>
      <c r="M4" s="11" t="s">
        <v>47</v>
      </c>
      <c r="N4" s="53" t="s">
        <v>48</v>
      </c>
      <c r="O4" s="53" t="s">
        <v>49</v>
      </c>
      <c r="P4" s="53" t="s">
        <v>50</v>
      </c>
      <c r="Q4" s="53" t="s">
        <v>51</v>
      </c>
      <c r="R4" s="53" t="s">
        <v>52</v>
      </c>
      <c r="S4" s="53" t="s">
        <v>53</v>
      </c>
      <c r="T4" s="9"/>
      <c r="V4" s="9"/>
    </row>
    <row r="5" spans="2:22" ht="20.100000000000001" customHeight="1" thickBot="1" x14ac:dyDescent="0.3">
      <c r="C5" s="1" t="s">
        <v>54</v>
      </c>
      <c r="D5" s="2">
        <v>14000</v>
      </c>
      <c r="E5" s="3">
        <v>20000</v>
      </c>
      <c r="F5" s="3">
        <v>0</v>
      </c>
      <c r="G5" s="3">
        <v>0</v>
      </c>
      <c r="H5" s="2">
        <v>4327.459298267846</v>
      </c>
      <c r="I5" s="58">
        <v>0</v>
      </c>
      <c r="J5" s="3">
        <v>109500</v>
      </c>
      <c r="K5" s="3">
        <v>60000</v>
      </c>
      <c r="L5" s="2">
        <v>3172.540701732154</v>
      </c>
      <c r="M5" s="58">
        <v>0</v>
      </c>
      <c r="N5" s="3">
        <v>0</v>
      </c>
      <c r="O5" s="3">
        <v>0</v>
      </c>
      <c r="P5" s="2">
        <v>0</v>
      </c>
      <c r="Q5" s="3">
        <v>0</v>
      </c>
      <c r="R5" s="3">
        <v>0</v>
      </c>
      <c r="S5" s="58">
        <v>68500</v>
      </c>
      <c r="T5" s="4" t="s">
        <v>55</v>
      </c>
      <c r="V5" s="9"/>
    </row>
    <row r="6" spans="2:22" ht="20.100000000000001" customHeight="1" x14ac:dyDescent="0.25">
      <c r="B6" s="86" t="s">
        <v>56</v>
      </c>
      <c r="C6" s="1" t="s">
        <v>57</v>
      </c>
      <c r="D6" s="35">
        <v>2.65</v>
      </c>
      <c r="E6" s="35">
        <v>2.5499999999999998</v>
      </c>
      <c r="F6" s="35">
        <v>1.65</v>
      </c>
      <c r="G6" s="35">
        <v>1.5</v>
      </c>
      <c r="H6" s="35">
        <v>1.5</v>
      </c>
      <c r="I6" s="35">
        <v>1.6</v>
      </c>
      <c r="J6" s="35">
        <v>1.25</v>
      </c>
      <c r="K6" s="35">
        <v>0.95</v>
      </c>
      <c r="L6" s="35">
        <v>1.5</v>
      </c>
      <c r="M6" s="35">
        <v>1.7</v>
      </c>
      <c r="N6" s="163">
        <v>3.05</v>
      </c>
      <c r="O6" s="163">
        <v>2.8</v>
      </c>
      <c r="P6" s="163">
        <v>1.95</v>
      </c>
      <c r="Q6" s="163">
        <v>1.4</v>
      </c>
      <c r="R6" s="163">
        <v>1.7</v>
      </c>
      <c r="S6" s="162">
        <v>1.55</v>
      </c>
      <c r="T6" s="114">
        <f>SUMPRODUCT(D5:S5,D6:S6)</f>
        <v>399400</v>
      </c>
      <c r="V6" s="9" t="s">
        <v>58</v>
      </c>
    </row>
    <row r="7" spans="2:22" ht="20.100000000000001" customHeight="1" thickBot="1" x14ac:dyDescent="0.3">
      <c r="C7" s="5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V7" s="9"/>
    </row>
    <row r="8" spans="2:22" ht="20.100000000000001" customHeight="1" thickBot="1" x14ac:dyDescent="0.3">
      <c r="C8" s="23" t="s">
        <v>59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0" t="s">
        <v>60</v>
      </c>
      <c r="V8" s="4" t="s">
        <v>61</v>
      </c>
    </row>
    <row r="9" spans="2:22" ht="20.100000000000001" customHeight="1" x14ac:dyDescent="0.25">
      <c r="C9" s="15" t="s">
        <v>62</v>
      </c>
      <c r="D9" s="14">
        <v>1</v>
      </c>
      <c r="E9" s="14"/>
      <c r="F9" s="14"/>
      <c r="G9" s="14" t="s">
        <v>58</v>
      </c>
      <c r="H9" s="14"/>
      <c r="I9" s="14"/>
      <c r="J9" s="14"/>
      <c r="K9" s="14"/>
      <c r="L9" s="14"/>
      <c r="M9" s="14"/>
      <c r="N9" s="14">
        <v>1</v>
      </c>
      <c r="O9" s="14"/>
      <c r="P9" s="14"/>
      <c r="Q9" s="14"/>
      <c r="R9" s="14"/>
      <c r="S9" s="18"/>
      <c r="T9" s="49">
        <f>SUMPRODUCT(D9:S9,$D$5:$S$5)</f>
        <v>14000</v>
      </c>
      <c r="U9" s="7" t="s">
        <v>63</v>
      </c>
      <c r="V9" s="47">
        <v>14000</v>
      </c>
    </row>
    <row r="10" spans="2:22" ht="20.100000000000001" customHeight="1" x14ac:dyDescent="0.25">
      <c r="C10" s="15" t="s">
        <v>64</v>
      </c>
      <c r="D10" s="12"/>
      <c r="E10" s="12">
        <v>1</v>
      </c>
      <c r="F10" s="12"/>
      <c r="G10" s="12"/>
      <c r="H10" s="12"/>
      <c r="I10" s="12"/>
      <c r="J10" s="12"/>
      <c r="K10" s="12"/>
      <c r="L10" s="12"/>
      <c r="M10" s="12"/>
      <c r="N10" s="12"/>
      <c r="O10" s="12">
        <v>1</v>
      </c>
      <c r="P10" s="12"/>
      <c r="Q10" s="12"/>
      <c r="R10" s="12"/>
      <c r="S10" s="19"/>
      <c r="T10" s="50">
        <f t="shared" ref="T10:T14" si="0">SUMPRODUCT(D10:S10,$D$5:$S$5)</f>
        <v>20000</v>
      </c>
      <c r="U10" s="7" t="s">
        <v>63</v>
      </c>
      <c r="V10" s="47">
        <v>20000</v>
      </c>
    </row>
    <row r="11" spans="2:22" ht="20.100000000000001" customHeight="1" x14ac:dyDescent="0.25">
      <c r="C11" s="15" t="s">
        <v>65</v>
      </c>
      <c r="D11" s="12"/>
      <c r="E11" s="12"/>
      <c r="F11" s="12">
        <v>1</v>
      </c>
      <c r="G11" s="12"/>
      <c r="H11" s="12"/>
      <c r="I11" s="12"/>
      <c r="J11" s="12">
        <v>1</v>
      </c>
      <c r="K11" s="12"/>
      <c r="L11" s="12"/>
      <c r="M11" s="12"/>
      <c r="N11" s="12"/>
      <c r="O11" s="12"/>
      <c r="P11" s="12">
        <v>1</v>
      </c>
      <c r="Q11" s="12"/>
      <c r="R11" s="12"/>
      <c r="S11" s="19"/>
      <c r="T11" s="50">
        <f t="shared" si="0"/>
        <v>109500</v>
      </c>
      <c r="U11" s="7" t="s">
        <v>63</v>
      </c>
      <c r="V11" s="47">
        <v>109500</v>
      </c>
    </row>
    <row r="12" spans="2:22" ht="20.100000000000001" customHeight="1" x14ac:dyDescent="0.25">
      <c r="C12" s="15" t="s">
        <v>66</v>
      </c>
      <c r="D12" s="12"/>
      <c r="E12" s="12"/>
      <c r="F12" s="12"/>
      <c r="G12" s="12">
        <v>1</v>
      </c>
      <c r="H12" s="12"/>
      <c r="I12" s="12"/>
      <c r="J12" s="12"/>
      <c r="K12" s="12">
        <v>1</v>
      </c>
      <c r="L12" s="12"/>
      <c r="M12" s="12"/>
      <c r="N12" s="12"/>
      <c r="O12" s="12"/>
      <c r="P12" s="12"/>
      <c r="Q12" s="12">
        <v>1</v>
      </c>
      <c r="R12" s="12"/>
      <c r="S12" s="19"/>
      <c r="T12" s="50">
        <f t="shared" si="0"/>
        <v>60000</v>
      </c>
      <c r="U12" s="7" t="s">
        <v>63</v>
      </c>
      <c r="V12" s="47">
        <v>60000</v>
      </c>
    </row>
    <row r="13" spans="2:22" ht="20.100000000000001" customHeight="1" x14ac:dyDescent="0.25">
      <c r="C13" s="15" t="s">
        <v>67</v>
      </c>
      <c r="D13" s="12"/>
      <c r="E13" s="12"/>
      <c r="F13" s="12"/>
      <c r="G13" s="12"/>
      <c r="H13" s="12">
        <v>1</v>
      </c>
      <c r="I13" s="12"/>
      <c r="J13" s="12"/>
      <c r="K13" s="12"/>
      <c r="L13" s="12">
        <v>1</v>
      </c>
      <c r="M13" s="12"/>
      <c r="N13" s="12"/>
      <c r="O13" s="12"/>
      <c r="P13" s="12"/>
      <c r="Q13" s="12"/>
      <c r="R13" s="12">
        <v>1</v>
      </c>
      <c r="S13" s="19"/>
      <c r="T13" s="50">
        <f t="shared" si="0"/>
        <v>7500</v>
      </c>
      <c r="U13" s="7" t="s">
        <v>63</v>
      </c>
      <c r="V13" s="47">
        <v>7500</v>
      </c>
    </row>
    <row r="14" spans="2:22" ht="20.100000000000001" customHeight="1" x14ac:dyDescent="0.25">
      <c r="C14" s="16" t="s">
        <v>68</v>
      </c>
      <c r="D14" s="17"/>
      <c r="E14" s="17"/>
      <c r="F14" s="17"/>
      <c r="G14" s="17"/>
      <c r="H14" s="17"/>
      <c r="I14" s="17">
        <v>1</v>
      </c>
      <c r="J14" s="17"/>
      <c r="K14" s="17"/>
      <c r="L14" s="17"/>
      <c r="M14" s="17">
        <v>1</v>
      </c>
      <c r="N14" s="17"/>
      <c r="O14" s="17"/>
      <c r="P14" s="17"/>
      <c r="Q14" s="17"/>
      <c r="R14" s="17"/>
      <c r="S14" s="20">
        <v>1</v>
      </c>
      <c r="T14" s="50">
        <f t="shared" si="0"/>
        <v>68500</v>
      </c>
      <c r="U14" s="7" t="s">
        <v>63</v>
      </c>
      <c r="V14" s="47">
        <v>68500</v>
      </c>
    </row>
    <row r="15" spans="2:22" ht="20.100000000000001" customHeight="1" x14ac:dyDescent="0.25">
      <c r="C15" s="21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7"/>
      <c r="V15" s="9"/>
    </row>
    <row r="16" spans="2:22" ht="20.100000000000001" customHeight="1" x14ac:dyDescent="0.25">
      <c r="C16" s="13" t="s">
        <v>69</v>
      </c>
      <c r="D16" s="14">
        <f>Dados!C13</f>
        <v>0.22172949002217296</v>
      </c>
      <c r="E16" s="14">
        <f>Dados!C14</f>
        <v>0.23496240601503759</v>
      </c>
      <c r="F16" s="14">
        <f>Dados!C15</f>
        <v>0.26274303730951132</v>
      </c>
      <c r="G16" s="14">
        <f>Dados!C16</f>
        <v>0.19043991620643685</v>
      </c>
      <c r="H16" s="14">
        <f>Dados!C17</f>
        <v>0.19146084625694046</v>
      </c>
      <c r="I16" s="14">
        <f>Dados!C18</f>
        <v>0.26709401709401709</v>
      </c>
      <c r="J16" s="14"/>
      <c r="K16" s="14"/>
      <c r="L16" s="14"/>
      <c r="M16" s="14"/>
      <c r="N16" s="24"/>
      <c r="O16" s="24"/>
      <c r="P16" s="24"/>
      <c r="Q16" s="24"/>
      <c r="R16" s="24"/>
      <c r="S16" s="25"/>
      <c r="T16" s="48">
        <f>SUMPRODUCT(D16:S16,$D$5:$S$5)</f>
        <v>8632</v>
      </c>
      <c r="U16" s="7" t="s">
        <v>70</v>
      </c>
      <c r="V16" s="51">
        <f>4*24*7*13 - (4*2*13)</f>
        <v>8632</v>
      </c>
    </row>
    <row r="17" spans="3:22" ht="20.100000000000001" customHeight="1" x14ac:dyDescent="0.25">
      <c r="C17" s="16" t="s">
        <v>71</v>
      </c>
      <c r="D17" s="17"/>
      <c r="E17" s="17"/>
      <c r="F17" s="17"/>
      <c r="G17" s="17"/>
      <c r="H17" s="17"/>
      <c r="I17" s="17"/>
      <c r="J17" s="17">
        <f>Dados!D15</f>
        <v>0.25412960609911056</v>
      </c>
      <c r="K17" s="17">
        <f>Dados!D16</f>
        <v>0.18670649738610903</v>
      </c>
      <c r="L17" s="17">
        <f>Dados!D17</f>
        <v>0.18950161076369149</v>
      </c>
      <c r="M17" s="17">
        <f>Dados!D18</f>
        <v>0.2607561929595828</v>
      </c>
      <c r="N17" s="26"/>
      <c r="O17" s="26"/>
      <c r="P17" s="26"/>
      <c r="Q17" s="26"/>
      <c r="R17" s="26"/>
      <c r="S17" s="27"/>
      <c r="T17" s="50">
        <f>SUMPRODUCT(D17:S17,$D$5:$S$5)</f>
        <v>39630.783284210767</v>
      </c>
      <c r="U17" s="7" t="s">
        <v>70</v>
      </c>
      <c r="V17" s="51">
        <f>21*24*7*13 - (21*2*13)</f>
        <v>45318</v>
      </c>
    </row>
    <row r="18" spans="3:22" ht="20.100000000000001" customHeight="1" x14ac:dyDescent="0.25">
      <c r="T18" s="7" t="s">
        <v>60</v>
      </c>
      <c r="V18" s="7" t="s">
        <v>61</v>
      </c>
    </row>
    <row r="19" spans="3:22" ht="20.100000000000001" customHeight="1" x14ac:dyDescent="0.35">
      <c r="C19" s="28"/>
      <c r="D19" s="29" t="s">
        <v>72</v>
      </c>
      <c r="E19" s="28"/>
      <c r="F19" s="28"/>
      <c r="T19" s="8" t="s">
        <v>73</v>
      </c>
      <c r="V19" s="8" t="s">
        <v>74</v>
      </c>
    </row>
    <row r="20" spans="3:22" ht="21" x14ac:dyDescent="0.35">
      <c r="C20" s="28"/>
      <c r="D20" s="28" t="s">
        <v>75</v>
      </c>
      <c r="E20" s="28"/>
      <c r="F20" s="28"/>
    </row>
    <row r="21" spans="3:22" ht="21" x14ac:dyDescent="0.35">
      <c r="C21" s="28"/>
      <c r="D21" s="28"/>
      <c r="E21" s="28"/>
      <c r="F21" s="28"/>
    </row>
    <row r="23" spans="3:22" ht="18" x14ac:dyDescent="0.25">
      <c r="D23" s="62" t="s">
        <v>163</v>
      </c>
      <c r="E23" s="85" t="s">
        <v>32</v>
      </c>
      <c r="F23" s="85" t="s">
        <v>33</v>
      </c>
      <c r="G23" s="85" t="s">
        <v>34</v>
      </c>
      <c r="H23" s="85" t="s">
        <v>35</v>
      </c>
      <c r="I23" s="85" t="s">
        <v>36</v>
      </c>
      <c r="J23" s="85" t="s">
        <v>37</v>
      </c>
      <c r="L23" s="148" t="s">
        <v>163</v>
      </c>
      <c r="M23" s="148" t="s">
        <v>32</v>
      </c>
      <c r="N23" s="148" t="s">
        <v>183</v>
      </c>
      <c r="O23" s="148" t="s">
        <v>184</v>
      </c>
      <c r="P23" s="148" t="s">
        <v>185</v>
      </c>
      <c r="Q23" s="148" t="s">
        <v>186</v>
      </c>
      <c r="R23" s="148" t="s">
        <v>187</v>
      </c>
    </row>
    <row r="24" spans="3:22" x14ac:dyDescent="0.25">
      <c r="D24" s="157" t="s">
        <v>164</v>
      </c>
      <c r="E24" s="158">
        <v>422396.15477866645</v>
      </c>
      <c r="F24" s="158">
        <v>422396.15477866645</v>
      </c>
      <c r="G24" s="158">
        <v>422396.15477866645</v>
      </c>
      <c r="H24" s="158">
        <v>422396.15477866645</v>
      </c>
      <c r="I24" s="158">
        <v>422396.15477866645</v>
      </c>
      <c r="J24" s="158">
        <v>422396.15477866645</v>
      </c>
      <c r="L24" s="159" t="s">
        <v>164</v>
      </c>
      <c r="M24" s="185">
        <v>422396.15477866645</v>
      </c>
      <c r="N24" s="185"/>
      <c r="O24" s="185"/>
      <c r="P24" s="185"/>
      <c r="Q24" s="185"/>
      <c r="R24" s="185"/>
    </row>
    <row r="25" spans="3:22" x14ac:dyDescent="0.25">
      <c r="D25" s="86">
        <v>-0.05</v>
      </c>
      <c r="E25" s="149">
        <v>422066.17695161549</v>
      </c>
      <c r="F25" s="149">
        <v>421396.15477866645</v>
      </c>
      <c r="G25" s="149">
        <v>422396.15477866645</v>
      </c>
      <c r="H25" s="149">
        <v>422396.15477866645</v>
      </c>
      <c r="I25" s="149">
        <v>422021.15477866645</v>
      </c>
      <c r="J25" s="149">
        <v>421211.76073812845</v>
      </c>
      <c r="L25" s="89">
        <v>-0.05</v>
      </c>
      <c r="M25" s="150">
        <f t="shared" ref="M25:M34" si="1">E25-$M$24</f>
        <v>-329.97782705095597</v>
      </c>
      <c r="N25" s="160">
        <f t="shared" ref="N25:N34" si="2">F25-$M$24</f>
        <v>-1000</v>
      </c>
      <c r="O25" s="160">
        <f t="shared" ref="O25:O34" si="3">G25-$M$24</f>
        <v>0</v>
      </c>
      <c r="P25" s="160">
        <f t="shared" ref="P25:P34" si="4">H25-$M$24</f>
        <v>0</v>
      </c>
      <c r="Q25" s="160">
        <f t="shared" ref="Q25:Q34" si="5">I25-$M$24</f>
        <v>-375</v>
      </c>
      <c r="R25" s="150">
        <f t="shared" ref="R25:R34" si="6">J25-$M$24</f>
        <v>-1184.3940405379981</v>
      </c>
    </row>
    <row r="26" spans="3:22" x14ac:dyDescent="0.25">
      <c r="D26" s="86">
        <v>-0.1</v>
      </c>
      <c r="E26" s="149">
        <v>421366.17695161549</v>
      </c>
      <c r="F26" s="149">
        <v>420396.15477866645</v>
      </c>
      <c r="G26" s="149">
        <v>422396.15477866645</v>
      </c>
      <c r="H26" s="149">
        <v>422396.15477866645</v>
      </c>
      <c r="I26" s="149">
        <v>421646.15477866645</v>
      </c>
      <c r="J26" s="149">
        <v>420027.36669759039</v>
      </c>
      <c r="L26" s="89">
        <v>-0.1</v>
      </c>
      <c r="M26" s="150">
        <f t="shared" si="1"/>
        <v>-1029.977827050956</v>
      </c>
      <c r="N26" s="160">
        <f t="shared" si="2"/>
        <v>-2000</v>
      </c>
      <c r="O26" s="160">
        <f t="shared" si="3"/>
        <v>0</v>
      </c>
      <c r="P26" s="160">
        <f t="shared" si="4"/>
        <v>0</v>
      </c>
      <c r="Q26" s="160">
        <f t="shared" si="5"/>
        <v>-750</v>
      </c>
      <c r="R26" s="150">
        <f t="shared" si="6"/>
        <v>-2368.7880810760544</v>
      </c>
    </row>
    <row r="27" spans="3:22" x14ac:dyDescent="0.25">
      <c r="D27" s="86">
        <v>-0.15</v>
      </c>
      <c r="E27" s="149">
        <v>420666.17695161549</v>
      </c>
      <c r="F27" s="149">
        <v>419396.15477866645</v>
      </c>
      <c r="G27" s="149">
        <v>422396.15477866645</v>
      </c>
      <c r="H27" s="150">
        <v>422396.15477866645</v>
      </c>
      <c r="I27" s="150">
        <v>421271.15477866645</v>
      </c>
      <c r="J27" s="150">
        <v>418842.97265705233</v>
      </c>
      <c r="L27" s="89">
        <v>-0.15</v>
      </c>
      <c r="M27" s="150">
        <f t="shared" si="1"/>
        <v>-1729.977827050956</v>
      </c>
      <c r="N27" s="160">
        <f t="shared" si="2"/>
        <v>-3000</v>
      </c>
      <c r="O27" s="160">
        <f t="shared" si="3"/>
        <v>0</v>
      </c>
      <c r="P27" s="160">
        <f t="shared" si="4"/>
        <v>0</v>
      </c>
      <c r="Q27" s="160">
        <f t="shared" si="5"/>
        <v>-1125</v>
      </c>
      <c r="R27" s="150">
        <f t="shared" si="6"/>
        <v>-3553.1821216141107</v>
      </c>
    </row>
    <row r="28" spans="3:22" x14ac:dyDescent="0.25">
      <c r="D28" s="86">
        <v>-0.2</v>
      </c>
      <c r="E28" s="149">
        <v>419966.17695161549</v>
      </c>
      <c r="F28" s="149">
        <v>418396.15477866645</v>
      </c>
      <c r="G28" s="149">
        <v>422396.15477866645</v>
      </c>
      <c r="H28" s="150">
        <v>422396.15477866645</v>
      </c>
      <c r="I28" s="150">
        <v>420896.15477866645</v>
      </c>
      <c r="J28" s="150">
        <v>416374.65586905443</v>
      </c>
      <c r="L28" s="89">
        <v>-0.2</v>
      </c>
      <c r="M28" s="150">
        <f t="shared" si="1"/>
        <v>-2429.977827050956</v>
      </c>
      <c r="N28" s="160">
        <f t="shared" si="2"/>
        <v>-4000</v>
      </c>
      <c r="O28" s="160">
        <f t="shared" si="3"/>
        <v>0</v>
      </c>
      <c r="P28" s="160">
        <f t="shared" si="4"/>
        <v>0</v>
      </c>
      <c r="Q28" s="160">
        <f t="shared" si="5"/>
        <v>-1500</v>
      </c>
      <c r="R28" s="150">
        <f t="shared" si="6"/>
        <v>-6021.4989096120116</v>
      </c>
    </row>
    <row r="29" spans="3:22" x14ac:dyDescent="0.25">
      <c r="D29" s="86">
        <v>-0.25</v>
      </c>
      <c r="E29" s="149">
        <v>419266.17695161549</v>
      </c>
      <c r="F29" s="149">
        <v>417396.15477866645</v>
      </c>
      <c r="G29" s="149">
        <v>422396.15477866645</v>
      </c>
      <c r="H29" s="150">
        <v>422396.15477866645</v>
      </c>
      <c r="I29" s="150">
        <v>420521.15477866645</v>
      </c>
      <c r="J29" s="150">
        <v>414038.03557641659</v>
      </c>
      <c r="L29" s="89">
        <v>-0.25</v>
      </c>
      <c r="M29" s="150">
        <f t="shared" si="1"/>
        <v>-3129.977827050956</v>
      </c>
      <c r="N29" s="160">
        <f t="shared" si="2"/>
        <v>-5000</v>
      </c>
      <c r="O29" s="160">
        <f t="shared" si="3"/>
        <v>0</v>
      </c>
      <c r="P29" s="160">
        <f t="shared" si="4"/>
        <v>0</v>
      </c>
      <c r="Q29" s="160">
        <f t="shared" si="5"/>
        <v>-1875</v>
      </c>
      <c r="R29" s="150">
        <f t="shared" si="6"/>
        <v>-8358.1192022498581</v>
      </c>
    </row>
    <row r="30" spans="3:22" x14ac:dyDescent="0.25">
      <c r="D30" s="86">
        <v>-0.3</v>
      </c>
      <c r="E30" s="149">
        <v>418566.17695161549</v>
      </c>
      <c r="F30" s="149">
        <v>416396.15477866645</v>
      </c>
      <c r="G30" s="149">
        <v>422396.15477866645</v>
      </c>
      <c r="H30" s="150">
        <v>422396.15477866645</v>
      </c>
      <c r="I30" s="150">
        <v>420146.15477866645</v>
      </c>
      <c r="J30" s="150">
        <v>411701.41528377868</v>
      </c>
      <c r="L30" s="89">
        <v>-0.3</v>
      </c>
      <c r="M30" s="150">
        <f t="shared" si="1"/>
        <v>-3829.977827050956</v>
      </c>
      <c r="N30" s="160">
        <f t="shared" si="2"/>
        <v>-6000</v>
      </c>
      <c r="O30" s="160">
        <f t="shared" si="3"/>
        <v>0</v>
      </c>
      <c r="P30" s="160">
        <f t="shared" si="4"/>
        <v>0</v>
      </c>
      <c r="Q30" s="160">
        <f t="shared" si="5"/>
        <v>-2250</v>
      </c>
      <c r="R30" s="150">
        <f t="shared" si="6"/>
        <v>-10694.739494887763</v>
      </c>
    </row>
    <row r="31" spans="3:22" x14ac:dyDescent="0.25">
      <c r="D31" s="86">
        <v>-0.35</v>
      </c>
      <c r="E31" s="149">
        <v>417866.17695161549</v>
      </c>
      <c r="F31" s="149">
        <v>415396.15477866645</v>
      </c>
      <c r="G31" s="149">
        <v>422396.15477866645</v>
      </c>
      <c r="H31" s="150">
        <v>422396.15477866645</v>
      </c>
      <c r="I31" s="150">
        <v>419771.15477866645</v>
      </c>
      <c r="J31" s="150">
        <v>409364.79499114084</v>
      </c>
      <c r="L31" s="89">
        <v>-0.35</v>
      </c>
      <c r="M31" s="150">
        <f t="shared" si="1"/>
        <v>-4529.977827050956</v>
      </c>
      <c r="N31" s="160">
        <f t="shared" si="2"/>
        <v>-7000</v>
      </c>
      <c r="O31" s="160">
        <f t="shared" si="3"/>
        <v>0</v>
      </c>
      <c r="P31" s="160">
        <f t="shared" si="4"/>
        <v>0</v>
      </c>
      <c r="Q31" s="160">
        <f t="shared" si="5"/>
        <v>-2625</v>
      </c>
      <c r="R31" s="150">
        <f t="shared" si="6"/>
        <v>-13031.359787525609</v>
      </c>
    </row>
    <row r="32" spans="3:22" x14ac:dyDescent="0.25">
      <c r="D32" s="86">
        <v>-0.4</v>
      </c>
      <c r="E32" s="149">
        <v>417166.17695161549</v>
      </c>
      <c r="F32" s="149">
        <v>414396.15477866645</v>
      </c>
      <c r="G32" s="149">
        <v>421397.06358671322</v>
      </c>
      <c r="H32" s="149">
        <v>422396.15477866645</v>
      </c>
      <c r="I32" s="149">
        <v>419396.15477866645</v>
      </c>
      <c r="J32" s="149">
        <v>406094.89749557042</v>
      </c>
      <c r="L32" s="89">
        <v>-0.4</v>
      </c>
      <c r="M32" s="150">
        <f t="shared" si="1"/>
        <v>-5229.977827050956</v>
      </c>
      <c r="N32" s="160">
        <f t="shared" si="2"/>
        <v>-8000</v>
      </c>
      <c r="O32" s="150">
        <f t="shared" si="3"/>
        <v>-999.09119195322273</v>
      </c>
      <c r="P32" s="160">
        <f t="shared" si="4"/>
        <v>0</v>
      </c>
      <c r="Q32" s="160">
        <f t="shared" si="5"/>
        <v>-3000</v>
      </c>
      <c r="R32" s="150">
        <f t="shared" si="6"/>
        <v>-16301.257283096027</v>
      </c>
    </row>
    <row r="33" spans="4:18" x14ac:dyDescent="0.25">
      <c r="D33" s="86">
        <v>-0.45</v>
      </c>
      <c r="E33" s="149">
        <v>416466.17695161549</v>
      </c>
      <c r="F33" s="149">
        <v>413396.15477866645</v>
      </c>
      <c r="G33" s="149">
        <v>420079.95230999362</v>
      </c>
      <c r="H33" s="149">
        <v>422396.15477866645</v>
      </c>
      <c r="I33" s="149">
        <v>419021.15477866645</v>
      </c>
      <c r="J33" s="149">
        <v>402825</v>
      </c>
      <c r="L33" s="89">
        <v>-0.45</v>
      </c>
      <c r="M33" s="150">
        <f t="shared" si="1"/>
        <v>-5929.977827050956</v>
      </c>
      <c r="N33" s="160">
        <f t="shared" si="2"/>
        <v>-9000</v>
      </c>
      <c r="O33" s="150">
        <f t="shared" si="3"/>
        <v>-2316.2024686728255</v>
      </c>
      <c r="P33" s="160">
        <f t="shared" si="4"/>
        <v>0</v>
      </c>
      <c r="Q33" s="160">
        <f t="shared" si="5"/>
        <v>-3375</v>
      </c>
      <c r="R33" s="150">
        <f t="shared" si="6"/>
        <v>-19571.154778666445</v>
      </c>
    </row>
    <row r="34" spans="4:18" x14ac:dyDescent="0.25">
      <c r="D34" s="59">
        <v>-0.5</v>
      </c>
      <c r="E34" s="151">
        <v>415766.17695161549</v>
      </c>
      <c r="F34" s="151">
        <v>412396.15477866645</v>
      </c>
      <c r="G34" s="151">
        <v>418585.04114697489</v>
      </c>
      <c r="H34" s="151">
        <v>422396.15477866645</v>
      </c>
      <c r="I34" s="151">
        <v>418646.15477866645</v>
      </c>
      <c r="J34" s="151">
        <v>399400</v>
      </c>
      <c r="L34" s="59">
        <v>-0.5</v>
      </c>
      <c r="M34" s="151">
        <f t="shared" si="1"/>
        <v>-6629.977827050956</v>
      </c>
      <c r="N34" s="161">
        <f t="shared" si="2"/>
        <v>-10000</v>
      </c>
      <c r="O34" s="151">
        <f t="shared" si="3"/>
        <v>-3811.1136316915508</v>
      </c>
      <c r="P34" s="161">
        <f t="shared" si="4"/>
        <v>0</v>
      </c>
      <c r="Q34" s="161">
        <f t="shared" si="5"/>
        <v>-3750</v>
      </c>
      <c r="R34" s="151">
        <f t="shared" si="6"/>
        <v>-22996.154778666445</v>
      </c>
    </row>
  </sheetData>
  <mergeCells count="2">
    <mergeCell ref="D2:S2"/>
    <mergeCell ref="M24:R24"/>
  </mergeCells>
  <phoneticPr fontId="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9E39-8AF4-4CC4-B0BC-91E710E0D241}">
  <dimension ref="B1:X32"/>
  <sheetViews>
    <sheetView zoomScale="85" zoomScaleNormal="85" workbookViewId="0"/>
  </sheetViews>
  <sheetFormatPr defaultColWidth="9.140625" defaultRowHeight="15" x14ac:dyDescent="0.25"/>
  <cols>
    <col min="1" max="2" width="9.140625" style="6"/>
    <col min="3" max="3" width="30.7109375" style="6" bestFit="1" customWidth="1"/>
    <col min="4" max="22" width="13.7109375" style="6" customWidth="1"/>
    <col min="23" max="23" width="4.7109375" style="6" customWidth="1"/>
    <col min="24" max="24" width="13.7109375" style="6" customWidth="1"/>
    <col min="25" max="16384" width="9.140625" style="6"/>
  </cols>
  <sheetData>
    <row r="1" spans="2:24" ht="15.75" thickBot="1" x14ac:dyDescent="0.3"/>
    <row r="2" spans="2:24" ht="15.75" thickBot="1" x14ac:dyDescent="0.3">
      <c r="D2" s="168" t="s">
        <v>21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70"/>
    </row>
    <row r="3" spans="2:24" ht="20.100000000000001" customHeight="1" thickBot="1" x14ac:dyDescent="0.4">
      <c r="D3" s="7" t="s">
        <v>22</v>
      </c>
      <c r="E3" s="7" t="s">
        <v>23</v>
      </c>
      <c r="F3" s="7" t="s">
        <v>24</v>
      </c>
      <c r="G3" s="7" t="s">
        <v>25</v>
      </c>
      <c r="H3" s="7" t="s">
        <v>26</v>
      </c>
      <c r="I3" s="7" t="s">
        <v>27</v>
      </c>
      <c r="J3" s="7" t="s">
        <v>174</v>
      </c>
      <c r="K3" s="7" t="s">
        <v>28</v>
      </c>
      <c r="L3" s="7" t="s">
        <v>29</v>
      </c>
      <c r="M3" s="7" t="s">
        <v>30</v>
      </c>
      <c r="N3" s="7" t="s">
        <v>31</v>
      </c>
      <c r="O3" s="7" t="s">
        <v>175</v>
      </c>
      <c r="P3" s="7" t="s">
        <v>32</v>
      </c>
      <c r="Q3" s="7" t="s">
        <v>33</v>
      </c>
      <c r="R3" s="7" t="s">
        <v>34</v>
      </c>
      <c r="S3" s="7" t="s">
        <v>35</v>
      </c>
      <c r="T3" s="7" t="s">
        <v>36</v>
      </c>
      <c r="U3" s="7" t="s">
        <v>37</v>
      </c>
    </row>
    <row r="4" spans="2:24" ht="28.5" customHeight="1" thickBot="1" x14ac:dyDescent="0.3">
      <c r="D4" s="52" t="s">
        <v>38</v>
      </c>
      <c r="E4" s="52" t="s">
        <v>39</v>
      </c>
      <c r="F4" s="52" t="s">
        <v>40</v>
      </c>
      <c r="G4" s="52" t="s">
        <v>41</v>
      </c>
      <c r="H4" s="52" t="s">
        <v>42</v>
      </c>
      <c r="I4" s="52" t="s">
        <v>43</v>
      </c>
      <c r="J4" s="116" t="s">
        <v>173</v>
      </c>
      <c r="K4" s="11" t="s">
        <v>44</v>
      </c>
      <c r="L4" s="11" t="s">
        <v>45</v>
      </c>
      <c r="M4" s="11" t="s">
        <v>46</v>
      </c>
      <c r="N4" s="11" t="s">
        <v>47</v>
      </c>
      <c r="O4" s="117" t="s">
        <v>176</v>
      </c>
      <c r="P4" s="53" t="s">
        <v>48</v>
      </c>
      <c r="Q4" s="53" t="s">
        <v>49</v>
      </c>
      <c r="R4" s="53" t="s">
        <v>50</v>
      </c>
      <c r="S4" s="53" t="s">
        <v>51</v>
      </c>
      <c r="T4" s="53" t="s">
        <v>52</v>
      </c>
      <c r="U4" s="53" t="s">
        <v>53</v>
      </c>
      <c r="V4" s="9"/>
      <c r="X4" s="9"/>
    </row>
    <row r="5" spans="2:24" ht="20.100000000000001" customHeight="1" thickBot="1" x14ac:dyDescent="0.3">
      <c r="C5" s="1" t="s">
        <v>171</v>
      </c>
      <c r="D5" s="104">
        <v>12600</v>
      </c>
      <c r="E5" s="105">
        <v>18000</v>
      </c>
      <c r="F5" s="105">
        <v>0</v>
      </c>
      <c r="G5" s="105">
        <v>0</v>
      </c>
      <c r="H5" s="104">
        <v>0</v>
      </c>
      <c r="I5" s="105">
        <v>0</v>
      </c>
      <c r="J5" s="164">
        <v>15297.947299134206</v>
      </c>
      <c r="K5" s="105">
        <v>98550</v>
      </c>
      <c r="L5" s="105">
        <v>54000</v>
      </c>
      <c r="M5" s="104">
        <v>6750</v>
      </c>
      <c r="N5" s="164">
        <v>29128.84575924684</v>
      </c>
      <c r="O5" s="164">
        <v>7702.0527008657937</v>
      </c>
      <c r="P5" s="105">
        <v>0</v>
      </c>
      <c r="Q5" s="105">
        <v>0</v>
      </c>
      <c r="R5" s="104">
        <v>0</v>
      </c>
      <c r="S5" s="105">
        <v>0</v>
      </c>
      <c r="T5" s="105">
        <v>0</v>
      </c>
      <c r="U5" s="164">
        <v>32521.15424075316</v>
      </c>
      <c r="V5" s="4" t="s">
        <v>55</v>
      </c>
      <c r="X5" s="9"/>
    </row>
    <row r="6" spans="2:24" ht="20.100000000000001" customHeight="1" x14ac:dyDescent="0.25">
      <c r="B6" s="88" t="s">
        <v>56</v>
      </c>
      <c r="C6" s="1" t="s">
        <v>57</v>
      </c>
      <c r="D6" s="35">
        <v>2.65</v>
      </c>
      <c r="E6" s="35">
        <v>2.5499999999999998</v>
      </c>
      <c r="F6" s="35">
        <v>1.65</v>
      </c>
      <c r="G6" s="35">
        <v>1.5</v>
      </c>
      <c r="H6" s="35">
        <v>1.5</v>
      </c>
      <c r="I6" s="35">
        <v>1.6</v>
      </c>
      <c r="J6" s="35">
        <v>0.9</v>
      </c>
      <c r="K6" s="35">
        <v>1.25</v>
      </c>
      <c r="L6" s="35">
        <v>0.95</v>
      </c>
      <c r="M6" s="35">
        <v>1.5</v>
      </c>
      <c r="N6" s="35">
        <v>1.7</v>
      </c>
      <c r="O6" s="35">
        <v>0.7</v>
      </c>
      <c r="P6" s="35">
        <f>3.05*1.4</f>
        <v>4.2699999999999996</v>
      </c>
      <c r="Q6" s="35">
        <f>2.8*1.4</f>
        <v>3.9199999999999995</v>
      </c>
      <c r="R6" s="35">
        <f>1.95*1.4</f>
        <v>2.73</v>
      </c>
      <c r="S6" s="35">
        <f>1.85*1.4</f>
        <v>2.59</v>
      </c>
      <c r="T6" s="35">
        <f>1.7*1.4</f>
        <v>2.38</v>
      </c>
      <c r="U6" s="35">
        <f>2.05*1.4</f>
        <v>2.8699999999999997</v>
      </c>
      <c r="V6" s="155">
        <f>SUMPRODUCT(D5:U5,D6:U6)</f>
        <v>425916.83992150804</v>
      </c>
      <c r="X6" s="9" t="s">
        <v>58</v>
      </c>
    </row>
    <row r="7" spans="2:24" ht="20.100000000000001" customHeight="1" thickBot="1" x14ac:dyDescent="0.3">
      <c r="C7" s="5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X7" s="9"/>
    </row>
    <row r="8" spans="2:24" ht="20.100000000000001" customHeight="1" thickBot="1" x14ac:dyDescent="0.3">
      <c r="C8" s="66" t="s">
        <v>59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19" t="s">
        <v>60</v>
      </c>
      <c r="X8" s="4" t="s">
        <v>61</v>
      </c>
    </row>
    <row r="9" spans="2:24" ht="20.100000000000001" customHeight="1" x14ac:dyDescent="0.25">
      <c r="C9" s="13" t="s">
        <v>62</v>
      </c>
      <c r="D9" s="14">
        <v>1</v>
      </c>
      <c r="E9" s="14"/>
      <c r="F9" s="14"/>
      <c r="G9" s="14" t="s">
        <v>58</v>
      </c>
      <c r="H9" s="14"/>
      <c r="I9" s="14"/>
      <c r="J9" s="14"/>
      <c r="K9" s="14"/>
      <c r="L9" s="14"/>
      <c r="M9" s="14"/>
      <c r="N9" s="14"/>
      <c r="O9" s="14"/>
      <c r="P9" s="14">
        <v>1</v>
      </c>
      <c r="Q9" s="14"/>
      <c r="R9" s="14"/>
      <c r="S9" s="14"/>
      <c r="T9" s="14"/>
      <c r="U9" s="18"/>
      <c r="V9" s="122">
        <f>SUMPRODUCT(D9:U9,$D$5:$U$5)</f>
        <v>12600</v>
      </c>
      <c r="W9" s="7" t="s">
        <v>63</v>
      </c>
      <c r="X9" s="47">
        <f>14000*0.9</f>
        <v>12600</v>
      </c>
    </row>
    <row r="10" spans="2:24" ht="20.100000000000001" customHeight="1" x14ac:dyDescent="0.25">
      <c r="C10" s="15" t="s">
        <v>64</v>
      </c>
      <c r="D10" s="103"/>
      <c r="E10" s="103">
        <v>1</v>
      </c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>
        <v>1</v>
      </c>
      <c r="R10" s="103"/>
      <c r="S10" s="103"/>
      <c r="T10" s="103"/>
      <c r="U10" s="19"/>
      <c r="V10" s="122">
        <f t="shared" ref="V10:V14" si="0">SUMPRODUCT(D10:U10,$D$5:$U$5)</f>
        <v>18000</v>
      </c>
      <c r="W10" s="7" t="s">
        <v>63</v>
      </c>
      <c r="X10" s="47">
        <f>20000*0.9</f>
        <v>18000</v>
      </c>
    </row>
    <row r="11" spans="2:24" ht="20.100000000000001" customHeight="1" x14ac:dyDescent="0.25">
      <c r="C11" s="15" t="s">
        <v>65</v>
      </c>
      <c r="D11" s="103"/>
      <c r="E11" s="103"/>
      <c r="F11" s="103">
        <v>1</v>
      </c>
      <c r="G11" s="103"/>
      <c r="H11" s="103"/>
      <c r="I11" s="103"/>
      <c r="J11" s="103"/>
      <c r="K11" s="103">
        <v>1</v>
      </c>
      <c r="L11" s="103"/>
      <c r="M11" s="103"/>
      <c r="N11" s="103"/>
      <c r="O11" s="103"/>
      <c r="P11" s="103"/>
      <c r="Q11" s="103"/>
      <c r="R11" s="103">
        <v>1</v>
      </c>
      <c r="S11" s="103"/>
      <c r="T11" s="103"/>
      <c r="U11" s="19"/>
      <c r="V11" s="122">
        <f t="shared" si="0"/>
        <v>98550</v>
      </c>
      <c r="W11" s="7" t="s">
        <v>63</v>
      </c>
      <c r="X11" s="47">
        <f>109500*0.9</f>
        <v>98550</v>
      </c>
    </row>
    <row r="12" spans="2:24" ht="20.100000000000001" customHeight="1" x14ac:dyDescent="0.25">
      <c r="C12" s="15" t="s">
        <v>66</v>
      </c>
      <c r="D12" s="103"/>
      <c r="E12" s="103"/>
      <c r="F12" s="103"/>
      <c r="G12" s="103">
        <v>1</v>
      </c>
      <c r="H12" s="103"/>
      <c r="I12" s="103"/>
      <c r="J12" s="103"/>
      <c r="K12" s="103"/>
      <c r="L12" s="103">
        <v>1</v>
      </c>
      <c r="M12" s="103"/>
      <c r="N12" s="103"/>
      <c r="O12" s="103"/>
      <c r="P12" s="103"/>
      <c r="Q12" s="103"/>
      <c r="R12" s="103"/>
      <c r="S12" s="103">
        <v>1</v>
      </c>
      <c r="T12" s="103"/>
      <c r="U12" s="19"/>
      <c r="V12" s="123">
        <f t="shared" si="0"/>
        <v>54000</v>
      </c>
      <c r="W12" s="7" t="s">
        <v>63</v>
      </c>
      <c r="X12" s="47">
        <f>60000*0.9</f>
        <v>54000</v>
      </c>
    </row>
    <row r="13" spans="2:24" ht="20.100000000000001" customHeight="1" x14ac:dyDescent="0.25">
      <c r="C13" s="15" t="s">
        <v>67</v>
      </c>
      <c r="D13" s="103"/>
      <c r="E13" s="103"/>
      <c r="F13" s="103"/>
      <c r="G13" s="103"/>
      <c r="H13" s="103">
        <v>1</v>
      </c>
      <c r="I13" s="103"/>
      <c r="J13" s="103"/>
      <c r="K13" s="103"/>
      <c r="L13" s="103"/>
      <c r="M13" s="103">
        <v>1</v>
      </c>
      <c r="N13" s="103"/>
      <c r="O13" s="103"/>
      <c r="P13" s="103"/>
      <c r="Q13" s="103"/>
      <c r="R13" s="103"/>
      <c r="S13" s="103"/>
      <c r="T13" s="103">
        <v>1</v>
      </c>
      <c r="U13" s="19"/>
      <c r="V13" s="50">
        <f t="shared" si="0"/>
        <v>6750</v>
      </c>
      <c r="W13" s="7" t="s">
        <v>63</v>
      </c>
      <c r="X13" s="47">
        <f>7500*0.9</f>
        <v>6750</v>
      </c>
    </row>
    <row r="14" spans="2:24" ht="20.100000000000001" customHeight="1" x14ac:dyDescent="0.25">
      <c r="C14" s="15" t="s">
        <v>68</v>
      </c>
      <c r="D14" s="103"/>
      <c r="E14" s="103"/>
      <c r="F14" s="103"/>
      <c r="G14" s="103"/>
      <c r="H14" s="103"/>
      <c r="I14" s="103">
        <v>1</v>
      </c>
      <c r="J14" s="103"/>
      <c r="K14" s="103"/>
      <c r="L14" s="103"/>
      <c r="M14" s="103"/>
      <c r="N14" s="103">
        <v>1</v>
      </c>
      <c r="O14" s="103"/>
      <c r="P14" s="103"/>
      <c r="Q14" s="103"/>
      <c r="R14" s="103"/>
      <c r="S14" s="103"/>
      <c r="T14" s="103"/>
      <c r="U14" s="19">
        <v>1</v>
      </c>
      <c r="V14" s="50">
        <f t="shared" si="0"/>
        <v>61650</v>
      </c>
      <c r="W14" s="7" t="s">
        <v>63</v>
      </c>
      <c r="X14" s="120">
        <f>68500*0.9</f>
        <v>61650</v>
      </c>
    </row>
    <row r="15" spans="2:24" ht="20.100000000000001" customHeight="1" x14ac:dyDescent="0.25">
      <c r="C15" s="16" t="s">
        <v>172</v>
      </c>
      <c r="D15" s="17"/>
      <c r="E15" s="17"/>
      <c r="F15" s="17"/>
      <c r="G15" s="17"/>
      <c r="H15" s="17"/>
      <c r="I15" s="17"/>
      <c r="J15" s="17">
        <v>1</v>
      </c>
      <c r="K15" s="17"/>
      <c r="L15" s="17"/>
      <c r="M15" s="17"/>
      <c r="N15" s="17"/>
      <c r="O15" s="17">
        <v>1</v>
      </c>
      <c r="P15" s="17"/>
      <c r="Q15" s="17"/>
      <c r="R15" s="17"/>
      <c r="S15" s="17"/>
      <c r="T15" s="17"/>
      <c r="U15" s="20"/>
      <c r="V15" s="50">
        <f>SUMPRODUCT(D15:U15,$D$5:$U$5)</f>
        <v>23000</v>
      </c>
      <c r="W15" s="7" t="s">
        <v>63</v>
      </c>
      <c r="X15" s="121">
        <v>23000</v>
      </c>
    </row>
    <row r="16" spans="2:24" ht="20.100000000000001" customHeight="1" x14ac:dyDescent="0.25">
      <c r="C16" s="11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7"/>
      <c r="X16" s="9"/>
    </row>
    <row r="17" spans="3:24" ht="20.100000000000001" customHeight="1" x14ac:dyDescent="0.25">
      <c r="C17" s="101" t="s">
        <v>166</v>
      </c>
      <c r="D17" s="14">
        <f>Dados!C13</f>
        <v>0.22172949002217296</v>
      </c>
      <c r="E17" s="14">
        <f>Dados!C14</f>
        <v>0.23496240601503759</v>
      </c>
      <c r="F17" s="14">
        <f>Dados!C15</f>
        <v>0.26274303730951132</v>
      </c>
      <c r="G17" s="14">
        <f>Dados!C16</f>
        <v>0.19043991620643685</v>
      </c>
      <c r="H17" s="14">
        <f>Dados!C17</f>
        <v>0.19146084625694046</v>
      </c>
      <c r="I17" s="14">
        <f>Dados!C18</f>
        <v>0.26709401709401709</v>
      </c>
      <c r="J17" s="14">
        <v>0.10517</v>
      </c>
      <c r="K17" s="14"/>
      <c r="L17" s="14"/>
      <c r="M17" s="14"/>
      <c r="N17" s="14"/>
      <c r="O17" s="14"/>
      <c r="P17" s="24"/>
      <c r="Q17" s="24"/>
      <c r="R17" s="24"/>
      <c r="S17" s="24"/>
      <c r="T17" s="24"/>
      <c r="U17" s="25"/>
      <c r="V17" s="48">
        <f>SUMPRODUCT(D17:U17,$D$5:$U$5)</f>
        <v>8632</v>
      </c>
      <c r="W17" s="7" t="s">
        <v>70</v>
      </c>
      <c r="X17" s="51">
        <f>4*24*7*13 - (4*2*13)</f>
        <v>8632</v>
      </c>
    </row>
    <row r="18" spans="3:24" ht="20.100000000000001" customHeight="1" x14ac:dyDescent="0.25">
      <c r="C18" s="102" t="s">
        <v>167</v>
      </c>
      <c r="D18" s="17"/>
      <c r="E18" s="17"/>
      <c r="F18" s="17"/>
      <c r="G18" s="17"/>
      <c r="H18" s="17"/>
      <c r="I18" s="17"/>
      <c r="J18" s="17"/>
      <c r="K18" s="17">
        <f>Dados!D15</f>
        <v>0.25412960609911056</v>
      </c>
      <c r="L18" s="17">
        <f>Dados!D16</f>
        <v>0.18670649738610903</v>
      </c>
      <c r="M18" s="17">
        <f>Dados!D17</f>
        <v>0.18950161076369149</v>
      </c>
      <c r="N18" s="17">
        <f>Dados!D18</f>
        <v>0.2607561929595828</v>
      </c>
      <c r="O18" s="17">
        <v>0.1709562</v>
      </c>
      <c r="P18" s="26"/>
      <c r="Q18" s="26"/>
      <c r="R18" s="26"/>
      <c r="S18" s="26"/>
      <c r="T18" s="26"/>
      <c r="U18" s="27"/>
      <c r="V18" s="50">
        <f>SUMPRODUCT(D18:U18,$D$5:$U$5)</f>
        <v>45317.999999999985</v>
      </c>
      <c r="W18" s="7" t="s">
        <v>70</v>
      </c>
      <c r="X18" s="51">
        <f>21*24*7*13 - (21*2*13)</f>
        <v>45318</v>
      </c>
    </row>
    <row r="19" spans="3:24" ht="20.100000000000001" customHeight="1" x14ac:dyDescent="0.25">
      <c r="V19" s="7" t="s">
        <v>60</v>
      </c>
      <c r="X19" s="7" t="s">
        <v>61</v>
      </c>
    </row>
    <row r="20" spans="3:24" ht="20.100000000000001" customHeight="1" x14ac:dyDescent="0.35">
      <c r="C20" s="28"/>
      <c r="D20" s="29" t="s">
        <v>72</v>
      </c>
      <c r="E20" s="28"/>
      <c r="F20" s="28"/>
      <c r="V20" s="8" t="s">
        <v>73</v>
      </c>
      <c r="X20" s="8" t="s">
        <v>74</v>
      </c>
    </row>
    <row r="21" spans="3:24" ht="21" x14ac:dyDescent="0.35">
      <c r="C21" s="28"/>
      <c r="D21" s="28" t="s">
        <v>75</v>
      </c>
      <c r="E21" s="28"/>
      <c r="F21" s="28"/>
    </row>
    <row r="22" spans="3:24" ht="21" x14ac:dyDescent="0.35">
      <c r="C22" s="28"/>
      <c r="D22" s="28"/>
      <c r="E22" s="28"/>
      <c r="F22" s="28"/>
    </row>
    <row r="23" spans="3:24" ht="33.75" x14ac:dyDescent="0.5">
      <c r="C23" s="28"/>
      <c r="D23" s="28"/>
      <c r="E23" s="28"/>
      <c r="F23" s="106"/>
      <c r="H23" s="107"/>
    </row>
    <row r="24" spans="3:24" ht="24.95" customHeight="1" x14ac:dyDescent="0.25">
      <c r="E24" s="182" t="s">
        <v>182</v>
      </c>
      <c r="F24" s="182"/>
      <c r="H24" s="125"/>
      <c r="I24" s="186" t="s">
        <v>177</v>
      </c>
      <c r="J24" s="186"/>
      <c r="K24" s="124"/>
    </row>
    <row r="25" spans="3:24" ht="20.100000000000001" customHeight="1" x14ac:dyDescent="0.25">
      <c r="D25" s="140"/>
      <c r="E25" s="108" t="s">
        <v>180</v>
      </c>
      <c r="F25" s="144" t="s">
        <v>181</v>
      </c>
      <c r="H25" s="187" t="s">
        <v>178</v>
      </c>
      <c r="I25" s="187"/>
      <c r="J25" s="188" t="s">
        <v>179</v>
      </c>
      <c r="K25" s="182"/>
    </row>
    <row r="26" spans="3:24" ht="20.100000000000001" customHeight="1" x14ac:dyDescent="0.25">
      <c r="D26" s="89" t="s">
        <v>6</v>
      </c>
      <c r="E26" s="141">
        <v>3.05</v>
      </c>
      <c r="F26" s="145">
        <f>E26*1.4</f>
        <v>4.2699999999999996</v>
      </c>
      <c r="H26" s="59" t="s">
        <v>3</v>
      </c>
      <c r="I26" s="59" t="s">
        <v>4</v>
      </c>
      <c r="J26" s="127" t="s">
        <v>3</v>
      </c>
      <c r="K26" s="89" t="s">
        <v>4</v>
      </c>
    </row>
    <row r="27" spans="3:24" ht="20.100000000000001" customHeight="1" x14ac:dyDescent="0.25">
      <c r="D27" s="88" t="s">
        <v>9</v>
      </c>
      <c r="E27" s="142">
        <v>2.8</v>
      </c>
      <c r="F27" s="146">
        <f t="shared" ref="F27:F31" si="1">E27*1.4</f>
        <v>3.9199999999999995</v>
      </c>
      <c r="H27" s="126">
        <f>1/J17</f>
        <v>9.5084149472282977</v>
      </c>
      <c r="I27" s="126">
        <f>1/O18</f>
        <v>5.8494514969331322</v>
      </c>
      <c r="J27" s="128">
        <v>0.9</v>
      </c>
      <c r="K27" s="34">
        <v>0.7</v>
      </c>
    </row>
    <row r="28" spans="3:24" ht="20.100000000000001" customHeight="1" x14ac:dyDescent="0.25">
      <c r="D28" s="88" t="s">
        <v>11</v>
      </c>
      <c r="E28" s="142">
        <v>1.95</v>
      </c>
      <c r="F28" s="146">
        <f t="shared" si="1"/>
        <v>2.73</v>
      </c>
    </row>
    <row r="29" spans="3:24" ht="20.100000000000001" customHeight="1" x14ac:dyDescent="0.25">
      <c r="D29" s="88" t="s">
        <v>13</v>
      </c>
      <c r="E29" s="142">
        <v>1.85</v>
      </c>
      <c r="F29" s="146">
        <f t="shared" si="1"/>
        <v>2.59</v>
      </c>
    </row>
    <row r="30" spans="3:24" ht="20.100000000000001" customHeight="1" x14ac:dyDescent="0.25">
      <c r="D30" s="88" t="s">
        <v>15</v>
      </c>
      <c r="E30" s="142">
        <v>1.7</v>
      </c>
      <c r="F30" s="146">
        <f t="shared" si="1"/>
        <v>2.38</v>
      </c>
    </row>
    <row r="31" spans="3:24" ht="20.100000000000001" customHeight="1" x14ac:dyDescent="0.25">
      <c r="D31" s="59" t="s">
        <v>17</v>
      </c>
      <c r="E31" s="143">
        <v>2.0499999999999998</v>
      </c>
      <c r="F31" s="147">
        <f t="shared" si="1"/>
        <v>2.8699999999999997</v>
      </c>
    </row>
    <row r="32" spans="3:24" ht="20.100000000000001" customHeight="1" x14ac:dyDescent="0.25"/>
  </sheetData>
  <mergeCells count="5">
    <mergeCell ref="D2:U2"/>
    <mergeCell ref="I24:J24"/>
    <mergeCell ref="H25:I25"/>
    <mergeCell ref="J25:K25"/>
    <mergeCell ref="E24:F2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0E482-E1B0-4465-B23B-8DFE21068E10}">
  <dimension ref="B2:Q15"/>
  <sheetViews>
    <sheetView zoomScaleNormal="100" workbookViewId="0"/>
  </sheetViews>
  <sheetFormatPr defaultColWidth="9.140625" defaultRowHeight="15" x14ac:dyDescent="0.25"/>
  <cols>
    <col min="1" max="1" width="9.140625" style="6"/>
    <col min="2" max="5" width="11.7109375" style="6" customWidth="1"/>
    <col min="6" max="7" width="13.7109375" style="6" customWidth="1"/>
    <col min="8" max="8" width="9.140625" style="6"/>
    <col min="9" max="9" width="18.7109375" style="6" customWidth="1"/>
    <col min="10" max="11" width="13.7109375" style="6" customWidth="1"/>
    <col min="12" max="12" width="9.140625" style="6"/>
    <col min="13" max="13" width="18.7109375" style="6" customWidth="1"/>
    <col min="14" max="16" width="14.28515625" style="6" customWidth="1"/>
    <col min="17" max="17" width="15" style="6" customWidth="1"/>
    <col min="18" max="16384" width="9.140625" style="6"/>
  </cols>
  <sheetData>
    <row r="2" spans="2:17" ht="15.75" thickBot="1" x14ac:dyDescent="0.3"/>
    <row r="3" spans="2:17" ht="15.75" thickBot="1" x14ac:dyDescent="0.3">
      <c r="B3" s="179" t="s">
        <v>126</v>
      </c>
      <c r="C3" s="180"/>
      <c r="D3" s="180"/>
      <c r="E3" s="181"/>
      <c r="F3" s="9"/>
      <c r="I3" s="172" t="s">
        <v>127</v>
      </c>
      <c r="J3" s="173"/>
      <c r="K3" s="173"/>
      <c r="L3" s="173"/>
      <c r="M3" s="173"/>
      <c r="N3" s="173"/>
      <c r="O3" s="173"/>
      <c r="P3" s="174"/>
    </row>
    <row r="4" spans="2:17" x14ac:dyDescent="0.25">
      <c r="B4" s="9"/>
      <c r="C4" s="9"/>
      <c r="D4" s="9"/>
      <c r="E4" s="9"/>
    </row>
    <row r="5" spans="2:17" ht="15.75" thickBot="1" x14ac:dyDescent="0.3">
      <c r="B5" s="183" t="s">
        <v>165</v>
      </c>
      <c r="C5" s="182" t="s">
        <v>128</v>
      </c>
      <c r="D5" s="182"/>
      <c r="I5" s="67"/>
      <c r="J5" s="171" t="s">
        <v>130</v>
      </c>
      <c r="K5" s="171"/>
      <c r="M5" s="67"/>
      <c r="N5" s="171" t="s">
        <v>131</v>
      </c>
      <c r="O5" s="171"/>
      <c r="P5" s="171"/>
    </row>
    <row r="6" spans="2:17" x14ac:dyDescent="0.25">
      <c r="B6" s="184"/>
      <c r="C6" s="89" t="s">
        <v>3</v>
      </c>
      <c r="D6" s="89" t="s">
        <v>4</v>
      </c>
      <c r="E6" s="129" t="s">
        <v>129</v>
      </c>
      <c r="F6" s="90" t="s">
        <v>133</v>
      </c>
      <c r="G6" s="66" t="s">
        <v>134</v>
      </c>
      <c r="I6" s="88" t="s">
        <v>165</v>
      </c>
      <c r="J6" s="63" t="s">
        <v>3</v>
      </c>
      <c r="K6" s="130" t="s">
        <v>4</v>
      </c>
      <c r="M6" s="88" t="s">
        <v>165</v>
      </c>
      <c r="N6" s="63" t="s">
        <v>3</v>
      </c>
      <c r="O6" s="130" t="s">
        <v>4</v>
      </c>
      <c r="P6" s="131" t="s">
        <v>129</v>
      </c>
    </row>
    <row r="7" spans="2:17" x14ac:dyDescent="0.25">
      <c r="B7" s="129" t="s">
        <v>6</v>
      </c>
      <c r="C7" s="95">
        <v>12600</v>
      </c>
      <c r="D7" s="133">
        <v>0</v>
      </c>
      <c r="E7" s="96">
        <v>0</v>
      </c>
      <c r="F7" s="96">
        <f t="shared" ref="F7:F13" si="0">SUM(C7:E7)</f>
        <v>12600</v>
      </c>
      <c r="G7" s="96">
        <v>12600</v>
      </c>
      <c r="I7" s="129" t="s">
        <v>6</v>
      </c>
      <c r="J7" s="91">
        <f>'Ex. 7'!D5*'Ex. 7'!D17</f>
        <v>2793.7915742793793</v>
      </c>
      <c r="K7" s="92" t="s">
        <v>8</v>
      </c>
      <c r="M7" s="129" t="s">
        <v>6</v>
      </c>
      <c r="N7" s="136">
        <f>'Ex. 7'!D5*'Ex. 7'!D6</f>
        <v>33390</v>
      </c>
      <c r="O7" s="137" t="s">
        <v>8</v>
      </c>
      <c r="P7" s="136">
        <f>'Ex. 7'!P5*'Ex. 7'!P6</f>
        <v>0</v>
      </c>
      <c r="Q7" s="94"/>
    </row>
    <row r="8" spans="2:17" x14ac:dyDescent="0.25">
      <c r="B8" s="89" t="s">
        <v>9</v>
      </c>
      <c r="C8" s="97">
        <v>18000</v>
      </c>
      <c r="D8" s="134">
        <v>0</v>
      </c>
      <c r="E8" s="97">
        <v>0</v>
      </c>
      <c r="F8" s="97">
        <f t="shared" si="0"/>
        <v>18000</v>
      </c>
      <c r="G8" s="97">
        <v>18000</v>
      </c>
      <c r="I8" s="88" t="s">
        <v>9</v>
      </c>
      <c r="J8" s="91">
        <f>'Ex. 7'!E5*'Ex. 7'!E17</f>
        <v>4229.3233082706765</v>
      </c>
      <c r="K8" s="92" t="s">
        <v>8</v>
      </c>
      <c r="M8" s="88" t="s">
        <v>9</v>
      </c>
      <c r="N8" s="136">
        <f>'Ex. 7'!E5*'Ex. 7'!E6</f>
        <v>45900</v>
      </c>
      <c r="O8" s="137" t="s">
        <v>8</v>
      </c>
      <c r="P8" s="137">
        <f>'Ex. 7'!Q5*'Ex. 7'!Q6</f>
        <v>0</v>
      </c>
      <c r="Q8" s="94"/>
    </row>
    <row r="9" spans="2:17" x14ac:dyDescent="0.25">
      <c r="B9" s="89" t="s">
        <v>11</v>
      </c>
      <c r="C9" s="97">
        <v>0</v>
      </c>
      <c r="D9" s="97">
        <v>98550</v>
      </c>
      <c r="E9" s="97">
        <v>0</v>
      </c>
      <c r="F9" s="97">
        <f t="shared" si="0"/>
        <v>98550</v>
      </c>
      <c r="G9" s="97">
        <v>98550</v>
      </c>
      <c r="I9" s="88" t="s">
        <v>11</v>
      </c>
      <c r="J9" s="91">
        <f>'Ex. 7'!F5*'Ex. 7'!F17</f>
        <v>0</v>
      </c>
      <c r="K9" s="91">
        <f>'Ex. 7'!K5*'Ex. 7'!K18</f>
        <v>25044.472681067346</v>
      </c>
      <c r="M9" s="88" t="s">
        <v>11</v>
      </c>
      <c r="N9" s="136">
        <f>'Ex. 7'!F5*'Ex. 7'!F6</f>
        <v>0</v>
      </c>
      <c r="O9" s="136">
        <f>'Ex. 7'!K5*'Ex. 7'!K6</f>
        <v>123187.5</v>
      </c>
      <c r="P9" s="136">
        <f>'Ex. 7'!R5*'Ex. 7'!R6</f>
        <v>0</v>
      </c>
      <c r="Q9" s="94"/>
    </row>
    <row r="10" spans="2:17" x14ac:dyDescent="0.25">
      <c r="B10" s="89" t="s">
        <v>13</v>
      </c>
      <c r="C10" s="97">
        <v>0</v>
      </c>
      <c r="D10" s="97">
        <v>54000</v>
      </c>
      <c r="E10" s="97">
        <v>0</v>
      </c>
      <c r="F10" s="97">
        <f t="shared" si="0"/>
        <v>54000</v>
      </c>
      <c r="G10" s="97">
        <v>54000</v>
      </c>
      <c r="I10" s="88" t="s">
        <v>13</v>
      </c>
      <c r="J10" s="91">
        <f>'Ex. 7'!G5*'Ex. 7'!G17</f>
        <v>0</v>
      </c>
      <c r="K10" s="91">
        <f>'Ex. 7'!L5*'Ex. 7'!L18</f>
        <v>10082.150858849887</v>
      </c>
      <c r="M10" s="88" t="s">
        <v>13</v>
      </c>
      <c r="N10" s="136">
        <f>'Ex. 7'!G5*'Ex. 7'!G6</f>
        <v>0</v>
      </c>
      <c r="O10" s="136">
        <f>'Ex. 7'!L5*'Ex. 7'!L6</f>
        <v>51300</v>
      </c>
      <c r="P10" s="136">
        <f>'Ex. 7'!S5*'Ex. 7'!S6</f>
        <v>0</v>
      </c>
      <c r="Q10" s="94"/>
    </row>
    <row r="11" spans="2:17" x14ac:dyDescent="0.25">
      <c r="B11" s="89" t="s">
        <v>15</v>
      </c>
      <c r="C11" s="97">
        <v>0</v>
      </c>
      <c r="D11" s="97">
        <v>6750</v>
      </c>
      <c r="E11" s="97">
        <v>0</v>
      </c>
      <c r="F11" s="97">
        <f t="shared" si="0"/>
        <v>6750</v>
      </c>
      <c r="G11" s="97">
        <v>6750</v>
      </c>
      <c r="I11" s="88" t="s">
        <v>15</v>
      </c>
      <c r="J11" s="91">
        <f>'Ex. 7'!H5*'Ex. 7'!H17</f>
        <v>0</v>
      </c>
      <c r="K11" s="91">
        <f>'Ex. 7'!M5*'Ex. 7'!M18</f>
        <v>1279.1358726549174</v>
      </c>
      <c r="M11" s="88" t="s">
        <v>15</v>
      </c>
      <c r="N11" s="136">
        <f>'Ex. 7'!H5*'Ex. 7'!H6</f>
        <v>0</v>
      </c>
      <c r="O11" s="136">
        <f>'Ex. 7'!M5*'Ex. 7'!M6</f>
        <v>10125</v>
      </c>
      <c r="P11" s="136">
        <f>'Ex. 7'!T5*'Ex. 7'!T67</f>
        <v>0</v>
      </c>
      <c r="Q11" s="94"/>
    </row>
    <row r="12" spans="2:17" x14ac:dyDescent="0.25">
      <c r="B12" s="89" t="s">
        <v>17</v>
      </c>
      <c r="C12" s="97">
        <v>0</v>
      </c>
      <c r="D12" s="165">
        <v>29128.84575924684</v>
      </c>
      <c r="E12" s="165">
        <v>32521.15424075316</v>
      </c>
      <c r="F12" s="97">
        <f>SUM(C12:E12)</f>
        <v>61650</v>
      </c>
      <c r="G12" s="97">
        <v>61650</v>
      </c>
      <c r="I12" s="89" t="s">
        <v>17</v>
      </c>
      <c r="J12" s="97">
        <f>'Ex. 7'!I5*'Ex. 7'!I17</f>
        <v>0</v>
      </c>
      <c r="K12" s="97">
        <f>'Ex. 7'!N5*'Ex. 7'!N18</f>
        <v>7595.5269254880941</v>
      </c>
      <c r="M12" s="88" t="s">
        <v>17</v>
      </c>
      <c r="N12" s="136">
        <f>'Ex. 7'!I5*'Ex. 7'!I6</f>
        <v>0</v>
      </c>
      <c r="O12" s="136">
        <f>'Ex. 7'!N5*'Ex. 7'!N6</f>
        <v>49519.037790719631</v>
      </c>
      <c r="P12" s="136">
        <f>'Ex. 7'!U5*'Ex. 7'!U6</f>
        <v>93335.712670961555</v>
      </c>
      <c r="Q12" s="94"/>
    </row>
    <row r="13" spans="2:17" ht="15.75" thickBot="1" x14ac:dyDescent="0.3">
      <c r="B13" s="59" t="s">
        <v>177</v>
      </c>
      <c r="C13" s="93">
        <v>15297.947299134206</v>
      </c>
      <c r="D13" s="93">
        <v>7702.0527008657937</v>
      </c>
      <c r="E13" s="135">
        <v>0</v>
      </c>
      <c r="F13" s="99">
        <f t="shared" si="0"/>
        <v>23000</v>
      </c>
      <c r="G13" s="132">
        <v>23000</v>
      </c>
      <c r="I13" s="59" t="s">
        <v>177</v>
      </c>
      <c r="J13" s="99">
        <f>'Ex. 7'!J5*'Ex. 7'!J17</f>
        <v>1608.8851174499446</v>
      </c>
      <c r="K13" s="99">
        <f>'Ex. 7'!O5*'Ex. 7'!O18</f>
        <v>1316.7136619397529</v>
      </c>
      <c r="M13" s="59" t="s">
        <v>177</v>
      </c>
      <c r="N13" s="138">
        <f>'Ex. 7'!J5*'Ex. 7'!J6</f>
        <v>13768.152569220785</v>
      </c>
      <c r="O13" s="138">
        <f>'Ex. 7'!O5*'Ex. 7'!O6</f>
        <v>5391.4368906060554</v>
      </c>
      <c r="P13" s="139" t="s">
        <v>8</v>
      </c>
      <c r="Q13" s="94"/>
    </row>
    <row r="14" spans="2:17" ht="15.75" thickBot="1" x14ac:dyDescent="0.3">
      <c r="B14" s="9"/>
      <c r="C14" s="9"/>
      <c r="D14" s="9"/>
      <c r="E14" s="9"/>
      <c r="F14" s="9"/>
      <c r="I14" s="65" t="s">
        <v>133</v>
      </c>
      <c r="J14" s="100">
        <f>SUM(J7:J13)</f>
        <v>8632</v>
      </c>
      <c r="K14" s="100">
        <f>SUM(K7:K13)</f>
        <v>45317.999999999985</v>
      </c>
      <c r="M14" s="61" t="s">
        <v>133</v>
      </c>
      <c r="N14" s="112">
        <f>SUM(N7:N13)</f>
        <v>93058.15256922078</v>
      </c>
      <c r="O14" s="112">
        <f>SUM(O7:O13)</f>
        <v>239522.97468132566</v>
      </c>
      <c r="P14" s="112">
        <f>SUM(P7:P12)</f>
        <v>93335.712670961555</v>
      </c>
      <c r="Q14" s="113">
        <f>SUM(N14:P14)</f>
        <v>425916.83992150804</v>
      </c>
    </row>
    <row r="15" spans="2:17" ht="15.75" thickBot="1" x14ac:dyDescent="0.3">
      <c r="C15" s="175" t="s">
        <v>135</v>
      </c>
      <c r="D15" s="176"/>
      <c r="E15" s="189">
        <f>'Ex. 7'!V6</f>
        <v>425916.83992150804</v>
      </c>
      <c r="F15" s="190"/>
      <c r="I15" s="64" t="s">
        <v>136</v>
      </c>
      <c r="J15" s="99">
        <v>8632</v>
      </c>
      <c r="K15" s="99">
        <v>45318</v>
      </c>
      <c r="Q15" s="88" t="s">
        <v>137</v>
      </c>
    </row>
  </sheetData>
  <mergeCells count="8">
    <mergeCell ref="C15:D15"/>
    <mergeCell ref="E15:F15"/>
    <mergeCell ref="B3:E3"/>
    <mergeCell ref="I3:P3"/>
    <mergeCell ref="B5:B6"/>
    <mergeCell ref="C5:D5"/>
    <mergeCell ref="J5:K5"/>
    <mergeCell ref="N5:P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E A A B Q S w M E F A A C A A g A o 4 K q V O t v b p W j A A A A 9 g A A A B I A H A B D b 2 5 m a W c v U G F j a 2 F n Z S 5 4 b W w g o h g A K K A U A A A A A A A A A A A A A A A A A A A A A A A A A A A A h Y 8 x D o I w G I W v Q r r T F n A g 5 K c M r p K Q a I x r U y o 0 Q C G 0 W O 7 m 4 J G 8 g h h F 3 R z f 9 7 7 h v f v 1 B t n c t d 5 F j k b 1 O k U B p s i T W v S l 0 l W K J n v 2 Y 5 Q x K L h o e C W 9 R d Y m m U 2 Z o t r a I S H E O Y d d h P u x I i G l A T n l u 7 2 o Z c f R R 1 b / Z V 9 p Y 7 k W E j E 4 v s a w E A d 0 g 6 N 4 2 Q R k h Z A r / R X C p X u 2 P x C 2 U 2 u n U b L B + s U B y B q B v D + w B 1 B L A w Q U A A I A C A C j g q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4 K q V M / M t 9 O Z A Q A A H Q U A A B M A H A B G b 3 J t d W x h c y 9 T Z W N 0 a W 9 u M S 5 t I K I Y A C i g F A A A A A A A A A A A A A A A A A A A A A A A A A A A A O 1 S T Y v b M B C 9 B / I f B u 3 F B q + J 3 a W H F h + y 9 m 5 r K C S Q 9 B Q H M 4 k n u w J Z c i V 5 a R v y a / a w 0 L + R P 1 b Z + S h 0 u / S 2 p 9 V B Q m / e j N 4 b j a G 1 5 U r C 7 H B G H 4 e D 4 c D c o 6 Y K L t g c V 4 J G o w i 8 K d 4 R R D 6 D B A T Z 4 Q D c m m h + R 7 V D p t U m 7 K n G u + W C w l R J S 9 I a j 2 U f i k y t 2 7 q 7 F R N J m e Y P B J e Q z 9 L 5 z W X + 9 U t x V U 4 a y 2 v + E / d P + 0 c F D W q E l O 9 / y T V H q A g y r J Q p y k m a l X O N K x T 3 q o M / 6 b Z R x Q n p w / E o j r o t D p t q w / w A F n n d C O o e x 8 5 c w q L w H V v 6 w U H + 2 V x y d L J d 5 F V y 9 s y W u 0 W G F p d H + g V L c U X 7 p + 4 5 A 1 O t a v X A n b S u J X 1 O 2 G O W P h N W p I 1 3 K u R 0 H C N j I W Z r F K h N Y n V L Z y W u 0 b x R M B a W t H P 7 p 6 K z J 8 1 G 6 T p V o q 3 l / E f j W v y i k G C 7 Z Q d i x A K w j g y W v t t d A F v m 1 W S 1 M r 4 L 5 N K + v w q 7 W n 1 k L D Z 4 o s u 2 X p H u 4 W u y + K x K x y 2 j F 9 h l / J z / r e W G 9 x / 7 V 9 L O H w 6 4 / L f 9 / 8 w g e P H b H L 7 N 4 S v M 4 W 9 Q S w E C L Q A U A A I A C A C j g q p U 6 2 9 u l a M A A A D 2 A A A A E g A A A A A A A A A A A A A A A A A A A A A A Q 2 9 u Z m l n L 1 B h Y 2 t h Z 2 U u e G 1 s U E s B A i 0 A F A A C A A g A o 4 K q V A / K 6 a u k A A A A 6 Q A A A B M A A A A A A A A A A A A A A A A A 7 w A A A F t D b 2 5 0 Z W 5 0 X 1 R 5 c G V z X S 5 4 b W x Q S w E C L Q A U A A I A C A C j g q p U z 8 y 3 0 5 k B A A A d B Q A A E w A A A A A A A A A A A A A A A A D g A Q A A R m 9 y b X V s Y X M v U 2 V j d G l v b j E u b V B L B Q Y A A A A A A w A D A M I A A A D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G Q A A A A A A A P 8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B U M T U 6 M T I 6 M T k u M D c 3 O T Y 2 N 1 o i I C 8 + P E V u d H J 5 I F R 5 c G U 9 I k Z p b G x D b 2 x 1 b W 5 U e X B l c y I g V m F s d W U 9 I n N C Z 0 1 G Q m d V R 0 J R P T 0 i I C 8 + P E V u d H J 5 I F R 5 c G U 9 I k Z p b G x D b 2 x 1 b W 5 O Y W 1 l c y I g V m F s d W U 9 I n N b J n F 1 b 3 Q 7 Q 2 9 s d W 1 u M S Z x d W 9 0 O y w m c X V v d D s o b W V 0 c m 9 z K S Z x d W 9 0 O y w m c X V v d D t B b G Z h J n F 1 b 3 Q 7 L C Z x d W 9 0 O 0 J l d G E m c X V v d D s s J n F 1 b 3 Q 7 Q W x m Y V 8 x J n F 1 b 3 Q 7 L C Z x d W 9 0 O 0 J l d G F f M i Z x d W 9 0 O y w m c X V v d D t B c X V p c 2 n D p 8 O j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L 0 F 1 d G 9 S Z W 1 v d m V k Q 2 9 s d W 1 u c z E u e 0 N v b H V t b j E s M H 0 m c X V v d D s s J n F 1 b 3 Q 7 U 2 V j d G l v b j E v V G F i b G U w M D E g K F B h Z 2 U g M S k v Q X V 0 b 1 J l b W 9 2 Z W R D b 2 x 1 b W 5 z M S 5 7 K G 1 l d H J v c y k s M X 0 m c X V v d D s s J n F 1 b 3 Q 7 U 2 V j d G l v b j E v V G F i b G U w M D E g K F B h Z 2 U g M S k v Q X V 0 b 1 J l b W 9 2 Z W R D b 2 x 1 b W 5 z M S 5 7 Q W x m Y S w y f S Z x d W 9 0 O y w m c X V v d D t T Z W N 0 a W 9 u M S 9 U Y W J s Z T A w M S A o U G F n Z S A x K S 9 B d X R v U m V t b 3 Z l Z E N v b H V t b n M x L n t C Z X R h L D N 9 J n F 1 b 3 Q 7 L C Z x d W 9 0 O 1 N l Y 3 R p b 2 4 x L 1 R h Y m x l M D A x I C h Q Y W d l I D E p L 0 F 1 d G 9 S Z W 1 v d m V k Q 2 9 s d W 1 u c z E u e 0 F s Z m F f M S w 0 f S Z x d W 9 0 O y w m c X V v d D t T Z W N 0 a W 9 u M S 9 U Y W J s Z T A w M S A o U G F n Z S A x K S 9 B d X R v U m V t b 3 Z l Z E N v b H V t b n M x L n t C Z X R h X z I s N X 0 m c X V v d D s s J n F 1 b 3 Q 7 U 2 V j d G l v b j E v V G F i b G U w M D E g K F B h Z 2 U g M S k v Q X V 0 b 1 J l b W 9 2 Z W R D b 2 x 1 b W 5 z M S 5 7 Q X F 1 a X N p w 6 f D o 2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E g K F B h Z 2 U g M S k v Q X V 0 b 1 J l b W 9 2 Z W R D b 2 x 1 b W 5 z M S 5 7 Q 2 9 s d W 1 u M S w w f S Z x d W 9 0 O y w m c X V v d D t T Z W N 0 a W 9 u M S 9 U Y W J s Z T A w M S A o U G F n Z S A x K S 9 B d X R v U m V t b 3 Z l Z E N v b H V t b n M x L n s o b W V 0 c m 9 z K S w x f S Z x d W 9 0 O y w m c X V v d D t T Z W N 0 a W 9 u M S 9 U Y W J s Z T A w M S A o U G F n Z S A x K S 9 B d X R v U m V t b 3 Z l Z E N v b H V t b n M x L n t B b G Z h L D J 9 J n F 1 b 3 Q 7 L C Z x d W 9 0 O 1 N l Y 3 R p b 2 4 x L 1 R h Y m x l M D A x I C h Q Y W d l I D E p L 0 F 1 d G 9 S Z W 1 v d m V k Q 2 9 s d W 1 u c z E u e 0 J l d G E s M 3 0 m c X V v d D s s J n F 1 b 3 Q 7 U 2 V j d G l v b j E v V G F i b G U w M D E g K F B h Z 2 U g M S k v Q X V 0 b 1 J l b W 9 2 Z W R D b 2 x 1 b W 5 z M S 5 7 Q W x m Y V 8 x L D R 9 J n F 1 b 3 Q 7 L C Z x d W 9 0 O 1 N l Y 3 R p b 2 4 x L 1 R h Y m x l M D A x I C h Q Y W d l I D E p L 0 F 1 d G 9 S Z W 1 v d m V k Q 2 9 s d W 1 u c z E u e 0 J l d G F f M i w 1 f S Z x d W 9 0 O y w m c X V v d D t T Z W N 0 a W 9 u M S 9 U Y W J s Z T A w M S A o U G F n Z S A x K S 9 B d X R v U m V t b 3 Z l Z E N v b H V t b n M x L n t B c X V p c 2 n D p 8 O j b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w V D E 1 O j E y O j E 5 L j A 3 N z k 2 N j d a I i A v P j x F b n R y e S B U e X B l P S J G a W x s Q 2 9 s d W 1 u V H l w Z X M i I F Z h b H V l P S J z Q m d N R k J n V U d C U T 0 9 I i A v P j x F b n R y e S B U e X B l P S J G a W x s Q 2 9 s d W 1 u T m F t Z X M i I F Z h b H V l P S J z W y Z x d W 9 0 O 0 N v b H V t b j E m c X V v d D s s J n F 1 b 3 Q 7 K G 1 l d H J v c y k m c X V v d D s s J n F 1 b 3 Q 7 Q W x m Y S Z x d W 9 0 O y w m c X V v d D t C Z X R h J n F 1 b 3 Q 7 L C Z x d W 9 0 O 0 F s Z m F f M S Z x d W 9 0 O y w m c X V v d D t C Z X R h X z I m c X V v d D s s J n F 1 b 3 Q 7 Q X F 1 a X N p w 6 f D o 2 8 m c X V v d D t d I i A v P j x F b n R y e S B U e X B l P S J G a W x s U 3 R h d H V z I i B W Y W x 1 Z T 0 i c 0 N v b X B s Z X R l I i A v P j x F b n R y e S B U e X B l P S J G a W x s Q 2 9 1 b n Q i I F Z h b H V l P S J s N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X V 0 b 1 J l b W 9 2 Z W R D b 2 x 1 b W 5 z M S 5 7 Q 2 9 s d W 1 u M S w w f S Z x d W 9 0 O y w m c X V v d D t T Z W N 0 a W 9 u M S 9 U Y W J s Z T A w M S A o U G F n Z S A x K S 9 B d X R v U m V t b 3 Z l Z E N v b H V t b n M x L n s o b W V 0 c m 9 z K S w x f S Z x d W 9 0 O y w m c X V v d D t T Z W N 0 a W 9 u M S 9 U Y W J s Z T A w M S A o U G F n Z S A x K S 9 B d X R v U m V t b 3 Z l Z E N v b H V t b n M x L n t B b G Z h L D J 9 J n F 1 b 3 Q 7 L C Z x d W 9 0 O 1 N l Y 3 R p b 2 4 x L 1 R h Y m x l M D A x I C h Q Y W d l I D E p L 0 F 1 d G 9 S Z W 1 v d m V k Q 2 9 s d W 1 u c z E u e 0 J l d G E s M 3 0 m c X V v d D s s J n F 1 b 3 Q 7 U 2 V j d G l v b j E v V G F i b G U w M D E g K F B h Z 2 U g M S k v Q X V 0 b 1 J l b W 9 2 Z W R D b 2 x 1 b W 5 z M S 5 7 Q W x m Y V 8 x L D R 9 J n F 1 b 3 Q 7 L C Z x d W 9 0 O 1 N l Y 3 R p b 2 4 x L 1 R h Y m x l M D A x I C h Q Y W d l I D E p L 0 F 1 d G 9 S Z W 1 v d m V k Q 2 9 s d W 1 u c z E u e 0 J l d G F f M i w 1 f S Z x d W 9 0 O y w m c X V v d D t T Z W N 0 a W 9 u M S 9 U Y W J s Z T A w M S A o U G F n Z S A x K S 9 B d X R v U m V t b 3 Z l Z E N v b H V t b n M x L n t B c X V p c 2 n D p 8 O j b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S A o U G F n Z S A x K S 9 B d X R v U m V t b 3 Z l Z E N v b H V t b n M x L n t D b 2 x 1 b W 4 x L D B 9 J n F 1 b 3 Q 7 L C Z x d W 9 0 O 1 N l Y 3 R p b 2 4 x L 1 R h Y m x l M D A x I C h Q Y W d l I D E p L 0 F 1 d G 9 S Z W 1 v d m V k Q 2 9 s d W 1 u c z E u e y h t Z X R y b 3 M p L D F 9 J n F 1 b 3 Q 7 L C Z x d W 9 0 O 1 N l Y 3 R p b 2 4 x L 1 R h Y m x l M D A x I C h Q Y W d l I D E p L 0 F 1 d G 9 S Z W 1 v d m V k Q 2 9 s d W 1 u c z E u e 0 F s Z m E s M n 0 m c X V v d D s s J n F 1 b 3 Q 7 U 2 V j d G l v b j E v V G F i b G U w M D E g K F B h Z 2 U g M S k v Q X V 0 b 1 J l b W 9 2 Z W R D b 2 x 1 b W 5 z M S 5 7 Q m V 0 Y S w z f S Z x d W 9 0 O y w m c X V v d D t T Z W N 0 a W 9 u M S 9 U Y W J s Z T A w M S A o U G F n Z S A x K S 9 B d X R v U m V t b 3 Z l Z E N v b H V t b n M x L n t B b G Z h X z E s N H 0 m c X V v d D s s J n F 1 b 3 Q 7 U 2 V j d G l v b j E v V G F i b G U w M D E g K F B h Z 2 U g M S k v Q X V 0 b 1 J l b W 9 2 Z W R D b 2 x 1 b W 5 z M S 5 7 Q m V 0 Y V 8 y L D V 9 J n F 1 b 3 Q 7 L C Z x d W 9 0 O 1 N l Y 3 R p b 2 4 x L 1 R h Y m x l M D A x I C h Q Y W d l I D E p L 0 F 1 d G 9 S Z W 1 v d m V k Q 2 9 s d W 1 u c z E u e 0 F x d W l z a c O n w 6 N v L D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I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u W N I o z 4 5 Q o y 4 + F m N c W I E A A A A A A I A A A A A A B B m A A A A A Q A A I A A A A B B i i c E v N y r s 6 2 Q g 8 N 7 B B J V G a B m 0 S N u W L x L 8 U F e b e I n s A A A A A A 6 A A A A A A g A A I A A A A A 5 n j T Q c w p M 2 j q s a G Q z U u H E C D t q K H O 8 9 k 0 v C + w b T G d / o U A A A A L c + 8 c 4 A 3 9 Q 7 s V X G V d t S B m A f a l j F a 0 Q C Z w l D f Y g / 7 G a y p n J b s d A g Q J 6 c A g g 0 o k X K n 2 2 8 6 M 1 s s i F G x H 2 2 S u V C x B z n 2 P J o A X a 2 s B 9 e b W f V j L z r Q A A A A F c Y b R 0 R I U z g 8 e Q 2 w 7 i s 6 q + G q 3 y w U k u R G n R o 2 y I x Q d U 7 9 Y E 2 5 s X K r 8 v E k J 2 3 M 3 w 7 a t F O f t L a M + u b s b k 9 P p s 3 A 8 Y = < / D a t a M a s h u p > 
</file>

<file path=customXml/itemProps1.xml><?xml version="1.0" encoding="utf-8"?>
<ds:datastoreItem xmlns:ds="http://schemas.openxmlformats.org/officeDocument/2006/customXml" ds:itemID="{D9CC919D-4041-4BD4-9EE4-A0789E40C3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Dados</vt:lpstr>
      <vt:lpstr>Ex. 2 | Modelo em PL</vt:lpstr>
      <vt:lpstr>Ex. 3 &amp; Ex. 4 | Solução Ótima</vt:lpstr>
      <vt:lpstr>Ex. 5 | Rel. de Sensibilidade</vt:lpstr>
      <vt:lpstr>Ex. 5</vt:lpstr>
      <vt:lpstr>Ex. 6</vt:lpstr>
      <vt:lpstr>Ex. 7</vt:lpstr>
      <vt:lpstr>Ex. 7 | Gráficos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André Silvestre</dc:creator>
  <cp:keywords/>
  <dc:description/>
  <cp:lastModifiedBy>André Filipe Silvestre</cp:lastModifiedBy>
  <cp:revision/>
  <dcterms:created xsi:type="dcterms:W3CDTF">2015-06-05T18:19:34Z</dcterms:created>
  <dcterms:modified xsi:type="dcterms:W3CDTF">2022-05-22T19:28:37Z</dcterms:modified>
  <cp:category/>
  <cp:contentStatus/>
</cp:coreProperties>
</file>