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drawings/drawing2.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autoCompressPictures="0"/>
  <mc:AlternateContent xmlns:mc="http://schemas.openxmlformats.org/markup-compatibility/2006">
    <mc:Choice Requires="x15">
      <x15ac:absPath xmlns:x15ac="http://schemas.microsoft.com/office/spreadsheetml/2010/11/ac" url="https://liveeduisegiunl-my.sharepoint.com/personal/20240502_novaims_unl_pt/Documents/MDSAA-DS_1ºAno/1º Semestre/2_Machine Learning_[ML]/[ML]_Project/"/>
    </mc:Choice>
  </mc:AlternateContent>
  <xr:revisionPtr revIDLastSave="3144" documentId="8_{617E8CF7-4F71-4121-97E1-8CD89EF3D5D1}" xr6:coauthVersionLast="47" xr6:coauthVersionMax="47" xr10:uidLastSave="{6403BF8A-C9C1-4441-9EB2-603CF8A2ABC2}"/>
  <bookViews>
    <workbookView xWindow="-110" yWindow="-110" windowWidth="25820" windowHeight="15500" firstSheet="3" activeTab="13" xr2:uid="{B50C4AD8-7853-4F6B-84A1-47D583CD2B87}"/>
  </bookViews>
  <sheets>
    <sheet name="RFE_11.11.2024" sheetId="1" r:id="rId1"/>
    <sheet name="RIDGE &amp; LASSO_11.11.2024" sheetId="5" r:id="rId2"/>
    <sheet name="Variables_11.11.2024" sheetId="3" r:id="rId3"/>
    <sheet name="Models_11.11.2024" sheetId="2" r:id="rId4"/>
    <sheet name="R&amp;L_MinMax" sheetId="15" state="hidden" r:id="rId5"/>
    <sheet name="R&amp;L_Standard" sheetId="16" state="hidden" r:id="rId6"/>
    <sheet name="R&amp;L_Robust" sheetId="17" state="hidden" r:id="rId7"/>
    <sheet name="RFE_Final" sheetId="12" r:id="rId8"/>
    <sheet name="OE (Wo StandScaler)" sheetId="8" state="hidden" r:id="rId9"/>
    <sheet name="OE (With StandScaler)" sheetId="10" state="hidden" r:id="rId10"/>
    <sheet name="OHE | Wo MinMaxScaler" sheetId="6" state="hidden" r:id="rId11"/>
    <sheet name="OHE | With MinMaxScaler" sheetId="9" state="hidden" r:id="rId12"/>
    <sheet name="RIDGE &amp; LASSO_Final" sheetId="14" r:id="rId13"/>
    <sheet name="Feature Selection_Final" sheetId="11" r:id="rId14"/>
    <sheet name="Models_Final" sheetId="13" r:id="rId15"/>
    <sheet name="KaggleSubmitions" sheetId="7" r:id="rId16"/>
  </sheets>
  <definedNames>
    <definedName name="ExternalData_1" localSheetId="8" hidden="1">'OE (Wo StandScaler)'!$A$1:$G$31</definedName>
    <definedName name="ExternalData_1" localSheetId="10" hidden="1">'OHE | Wo MinMaxScaler'!$A$1:$G$124</definedName>
    <definedName name="ExternalData_1" localSheetId="4" hidden="1">'R&amp;L_MinMax'!$A$1:$G$68</definedName>
    <definedName name="ExternalData_1" localSheetId="6" hidden="1">'R&amp;L_Robust'!$A$1:$G$68</definedName>
    <definedName name="ExternalData_1" localSheetId="5" hidden="1">'R&amp;L_Standard'!$A$1:$G$68</definedName>
    <definedName name="ExternalData_1" localSheetId="1" hidden="1">'RIDGE &amp; LASSO_11.11.2024'!#REF!</definedName>
    <definedName name="ExternalData_1" localSheetId="12" hidden="1">'RIDGE &amp; LASSO_Final'!#REF!</definedName>
    <definedName name="ExternalData_2" localSheetId="9" hidden="1">'OE (With StandScaler)'!$A$1:$G$31</definedName>
    <definedName name="ExternalData_2" localSheetId="11" hidden="1">'OHE | With MinMaxScaler'!$A$1:$G$124</definedName>
    <definedName name="ExternalData_2" localSheetId="4" hidden="1">'R&amp;L_MinMax'!$I$1:$K$68</definedName>
    <definedName name="ExternalData_2" localSheetId="6" hidden="1">'R&amp;L_Robust'!$I$1:$K$68</definedName>
    <definedName name="ExternalData_2" localSheetId="5" hidden="1">'R&amp;L_Standard'!$I$1:$K$68</definedName>
  </definedNames>
  <calcPr calcId="191028"/>
  <extLst>
    <ext xmlns:x14="http://schemas.microsoft.com/office/spreadsheetml/2009/9/main" uri="{79F54976-1DA5-4618-B147-4CDE4B953A38}">
      <x14:workbookPr defaultImageDpi="32767" discardImageEditData="1"/>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1" i="14" l="1" a="1"/>
  <c r="Q11" i="14" s="1"/>
  <c r="O11" i="14" a="1"/>
  <c r="O11" i="14" s="1"/>
  <c r="K11" i="14" a="1"/>
  <c r="K11" i="14" s="1"/>
  <c r="I11" i="14" a="1"/>
  <c r="I11" i="14" s="1"/>
  <c r="E11" i="14" a="1"/>
  <c r="E11" i="14" s="1"/>
  <c r="C11" i="14" a="1"/>
  <c r="C11" i="14" s="1"/>
  <c r="D11" i="14" a="1"/>
  <c r="D11" i="14" s="1"/>
  <c r="M89" i="11" s="1"/>
  <c r="S11" i="14" a="1"/>
  <c r="S11" i="14" s="1"/>
  <c r="S79" i="14" s="1"/>
  <c r="R11" i="14" a="1"/>
  <c r="R11" i="14" s="1"/>
  <c r="P11" i="14" a="1"/>
  <c r="P11" i="14" s="1"/>
  <c r="F11" i="14" a="1"/>
  <c r="F11" i="14" s="1"/>
  <c r="J89" i="11" s="1"/>
  <c r="G11" i="14" a="1"/>
  <c r="G11" i="14" s="1"/>
  <c r="G79" i="14" s="1"/>
  <c r="K9" i="11"/>
  <c r="N42" i="11"/>
  <c r="N43"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41" i="11"/>
  <c r="N10" i="11"/>
  <c r="N11" i="11"/>
  <c r="N12" i="11"/>
  <c r="N13" i="11"/>
  <c r="N14" i="11"/>
  <c r="N15" i="11"/>
  <c r="N16" i="11"/>
  <c r="N17" i="11"/>
  <c r="N18" i="11"/>
  <c r="N19" i="11"/>
  <c r="N20" i="11"/>
  <c r="N21" i="11"/>
  <c r="N22" i="11"/>
  <c r="N23" i="11"/>
  <c r="N24" i="11"/>
  <c r="N25" i="11"/>
  <c r="N26" i="11"/>
  <c r="N9"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41" i="11"/>
  <c r="K10" i="11"/>
  <c r="K11" i="11"/>
  <c r="K12" i="11"/>
  <c r="K13" i="11"/>
  <c r="K14" i="11"/>
  <c r="K15" i="11"/>
  <c r="K16" i="11"/>
  <c r="K17" i="11"/>
  <c r="K18" i="11"/>
  <c r="K19" i="11"/>
  <c r="K20" i="11"/>
  <c r="K21" i="11"/>
  <c r="K22" i="11"/>
  <c r="K23" i="11"/>
  <c r="K24" i="11"/>
  <c r="K25" i="11"/>
  <c r="K26" i="11"/>
  <c r="M79" i="14"/>
  <c r="L79" i="14"/>
  <c r="J79" i="14"/>
  <c r="I9" i="11"/>
  <c r="M11" i="14" a="1"/>
  <c r="M11" i="14" s="1"/>
  <c r="L11" i="14" a="1"/>
  <c r="L11" i="14" s="1"/>
  <c r="J11" i="14" a="1"/>
  <c r="J11" i="14" s="1"/>
  <c r="P91" i="11"/>
  <c r="C91" i="11"/>
  <c r="D91" i="11"/>
  <c r="E91" i="11"/>
  <c r="G91" i="11"/>
  <c r="H91" i="11"/>
  <c r="I91" i="11"/>
  <c r="Q9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41" i="11"/>
  <c r="I10" i="11"/>
  <c r="I11" i="11"/>
  <c r="I12" i="11"/>
  <c r="I13" i="11"/>
  <c r="I14" i="11"/>
  <c r="I15" i="11"/>
  <c r="I16" i="11"/>
  <c r="I17" i="11"/>
  <c r="I18" i="11"/>
  <c r="I19" i="11"/>
  <c r="I20" i="11"/>
  <c r="I21" i="11"/>
  <c r="I22" i="11"/>
  <c r="I23" i="11"/>
  <c r="I24" i="11"/>
  <c r="I25" i="11"/>
  <c r="I26" i="11"/>
  <c r="H10" i="11"/>
  <c r="H11" i="11"/>
  <c r="H12" i="11"/>
  <c r="H13" i="11"/>
  <c r="H14" i="11"/>
  <c r="H15" i="11"/>
  <c r="H16" i="11"/>
  <c r="H17" i="11"/>
  <c r="H18" i="11"/>
  <c r="H28" i="11" s="1"/>
  <c r="H19" i="11"/>
  <c r="H20" i="11"/>
  <c r="H21" i="11"/>
  <c r="H22" i="11"/>
  <c r="H23" i="11"/>
  <c r="H24" i="11"/>
  <c r="H25" i="11"/>
  <c r="H26" i="11"/>
  <c r="H9" i="11"/>
  <c r="G10" i="11"/>
  <c r="G11" i="11"/>
  <c r="G12" i="11"/>
  <c r="G13" i="11"/>
  <c r="G14" i="11"/>
  <c r="G28" i="11" s="1"/>
  <c r="G15" i="11"/>
  <c r="G16" i="11"/>
  <c r="G17" i="11"/>
  <c r="G18" i="11"/>
  <c r="G19" i="11"/>
  <c r="G20" i="11"/>
  <c r="G21" i="11"/>
  <c r="G22" i="11"/>
  <c r="G23" i="11"/>
  <c r="G24" i="11"/>
  <c r="G25" i="11"/>
  <c r="G26" i="11"/>
  <c r="G9"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41" i="11"/>
  <c r="E9" i="11"/>
  <c r="E10" i="11"/>
  <c r="E11" i="11"/>
  <c r="E12" i="11"/>
  <c r="E13" i="11"/>
  <c r="E14" i="11"/>
  <c r="E15" i="11"/>
  <c r="E16" i="11"/>
  <c r="E17" i="11"/>
  <c r="E18" i="11"/>
  <c r="E19" i="11"/>
  <c r="E20" i="11"/>
  <c r="E21" i="11"/>
  <c r="E22" i="11"/>
  <c r="E23" i="11"/>
  <c r="E24" i="11"/>
  <c r="E25" i="11"/>
  <c r="E26" i="11"/>
  <c r="C28" i="11"/>
  <c r="D28" i="11"/>
  <c r="I28" i="11"/>
  <c r="P28" i="11"/>
  <c r="F8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2" i="11"/>
  <c r="F83" i="11"/>
  <c r="F84" i="11"/>
  <c r="F85" i="11"/>
  <c r="F86" i="11"/>
  <c r="F87" i="11"/>
  <c r="F88" i="11"/>
  <c r="F89" i="11"/>
  <c r="F41" i="11"/>
  <c r="F10" i="11"/>
  <c r="F11" i="11"/>
  <c r="F12" i="11"/>
  <c r="F13" i="11"/>
  <c r="F14" i="11"/>
  <c r="F15" i="11"/>
  <c r="F16" i="11"/>
  <c r="F17" i="11"/>
  <c r="F18" i="11"/>
  <c r="F19" i="11"/>
  <c r="F20" i="11"/>
  <c r="F21" i="11"/>
  <c r="F22" i="11"/>
  <c r="F23" i="11"/>
  <c r="F24" i="11"/>
  <c r="F25" i="11"/>
  <c r="F26" i="11"/>
  <c r="F9" i="11"/>
  <c r="U11" i="5" a="1"/>
  <c r="U11" i="5" s="1"/>
  <c r="S11" i="5" a="1"/>
  <c r="S11" i="5" s="1"/>
  <c r="O11" i="5" a="1"/>
  <c r="O11" i="5" s="1"/>
  <c r="N11" i="5" a="1"/>
  <c r="N11" i="5" s="1"/>
  <c r="L11" i="5" a="1"/>
  <c r="L11" i="5" s="1"/>
  <c r="G46" i="5" a="1"/>
  <c r="G46" i="5" s="1"/>
  <c r="F46" i="5" a="1"/>
  <c r="F46" i="5" s="1"/>
  <c r="D46" i="5" a="1"/>
  <c r="D46" i="5" s="1"/>
  <c r="G11" i="5" a="1"/>
  <c r="G11" i="5" s="1"/>
  <c r="F11" i="5" a="1"/>
  <c r="F11" i="5" s="1"/>
  <c r="D11" i="5" a="1"/>
  <c r="D11" i="5" s="1"/>
  <c r="V11" i="5" a="1"/>
  <c r="V11" i="5" s="1"/>
  <c r="B7" i="7"/>
  <c r="B6"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6" i="7"/>
  <c r="R79" i="14" l="1"/>
  <c r="P79" i="14"/>
  <c r="M14" i="11"/>
  <c r="M82" i="11"/>
  <c r="J66" i="11"/>
  <c r="L28" i="11"/>
  <c r="J82" i="11"/>
  <c r="R82" i="11" s="1" a="1"/>
  <c r="R82" i="11" s="1"/>
  <c r="J67" i="11"/>
  <c r="M81" i="11"/>
  <c r="J65" i="11"/>
  <c r="R65" i="11" s="1" a="1"/>
  <c r="R65" i="11" s="1"/>
  <c r="M80" i="11"/>
  <c r="J64" i="11"/>
  <c r="M79" i="11"/>
  <c r="J51" i="11"/>
  <c r="M66" i="11"/>
  <c r="J50" i="11"/>
  <c r="R50" i="11" s="1" a="1"/>
  <c r="R50" i="11" s="1"/>
  <c r="J81" i="11"/>
  <c r="K91" i="11"/>
  <c r="N28" i="11"/>
  <c r="M65" i="11"/>
  <c r="J49" i="11"/>
  <c r="M64" i="11"/>
  <c r="J48" i="11"/>
  <c r="M63" i="11"/>
  <c r="M50" i="11"/>
  <c r="M15" i="11"/>
  <c r="J15" i="11"/>
  <c r="M49" i="11"/>
  <c r="J14" i="11"/>
  <c r="Q14" i="11" s="1" a="1"/>
  <c r="Q14" i="11" s="1"/>
  <c r="M48" i="11"/>
  <c r="M16" i="11"/>
  <c r="J13" i="11"/>
  <c r="M47" i="11"/>
  <c r="M17" i="11"/>
  <c r="J83" i="11"/>
  <c r="D79" i="14"/>
  <c r="N91" i="11"/>
  <c r="J9" i="11"/>
  <c r="J11" i="11"/>
  <c r="M13" i="11"/>
  <c r="M78" i="11"/>
  <c r="M62" i="11"/>
  <c r="M46" i="11"/>
  <c r="J79" i="11"/>
  <c r="J63" i="11"/>
  <c r="R63" i="11" s="1" a="1"/>
  <c r="R63" i="11" s="1"/>
  <c r="J47" i="11"/>
  <c r="R47" i="11" s="1" a="1"/>
  <c r="R47" i="11" s="1"/>
  <c r="F79" i="14"/>
  <c r="J26" i="11"/>
  <c r="J10" i="11"/>
  <c r="M12" i="11"/>
  <c r="M77" i="11"/>
  <c r="M61" i="11"/>
  <c r="M45" i="11"/>
  <c r="J78" i="11"/>
  <c r="J62" i="11"/>
  <c r="J46" i="11"/>
  <c r="J25" i="11"/>
  <c r="M9" i="11"/>
  <c r="M11" i="11"/>
  <c r="M76" i="11"/>
  <c r="M60" i="11"/>
  <c r="M44" i="11"/>
  <c r="J77" i="11"/>
  <c r="R77" i="11" s="1" a="1"/>
  <c r="R77" i="11" s="1"/>
  <c r="J61" i="11"/>
  <c r="R61" i="11" s="1" a="1"/>
  <c r="R61" i="11" s="1"/>
  <c r="J45" i="11"/>
  <c r="J24" i="11"/>
  <c r="M26" i="11"/>
  <c r="M10" i="11"/>
  <c r="M75" i="11"/>
  <c r="M59" i="11"/>
  <c r="M43" i="11"/>
  <c r="J76" i="11"/>
  <c r="J60" i="11"/>
  <c r="J44" i="11"/>
  <c r="L91" i="11"/>
  <c r="J23" i="11"/>
  <c r="M25" i="11"/>
  <c r="Q25" i="11" s="1" a="1"/>
  <c r="Q25" i="11" s="1"/>
  <c r="M41" i="11"/>
  <c r="M74" i="11"/>
  <c r="M58" i="11"/>
  <c r="M42" i="11"/>
  <c r="J75" i="11"/>
  <c r="J59" i="11"/>
  <c r="J43" i="11"/>
  <c r="J22" i="11"/>
  <c r="M24" i="11"/>
  <c r="M73" i="11"/>
  <c r="M57" i="11"/>
  <c r="J41" i="11"/>
  <c r="J74" i="11"/>
  <c r="J58" i="11"/>
  <c r="J42" i="11"/>
  <c r="R42" i="11" s="1" a="1"/>
  <c r="R42" i="11" s="1"/>
  <c r="J21" i="11"/>
  <c r="M23" i="11"/>
  <c r="M88" i="11"/>
  <c r="M72" i="11"/>
  <c r="M56" i="11"/>
  <c r="J73" i="11"/>
  <c r="J57" i="11"/>
  <c r="J20" i="11"/>
  <c r="M22" i="11"/>
  <c r="M87" i="11"/>
  <c r="M71" i="11"/>
  <c r="M55" i="11"/>
  <c r="J88" i="11"/>
  <c r="J72" i="11"/>
  <c r="J56" i="11"/>
  <c r="R56" i="11" s="1" a="1"/>
  <c r="R56" i="11" s="1"/>
  <c r="J19" i="11"/>
  <c r="M21" i="11"/>
  <c r="M86" i="11"/>
  <c r="M70" i="11"/>
  <c r="M54" i="11"/>
  <c r="J87" i="11"/>
  <c r="J71" i="11"/>
  <c r="J55" i="11"/>
  <c r="J18" i="11"/>
  <c r="M20" i="11"/>
  <c r="M85" i="11"/>
  <c r="M69" i="11"/>
  <c r="M53" i="11"/>
  <c r="J86" i="11"/>
  <c r="J70" i="11"/>
  <c r="J54" i="11"/>
  <c r="J12" i="11"/>
  <c r="Q12" i="11" s="1" a="1"/>
  <c r="Q12" i="11" s="1"/>
  <c r="J80" i="11"/>
  <c r="R80" i="11" s="1" a="1"/>
  <c r="R80" i="11" s="1"/>
  <c r="J17" i="11"/>
  <c r="Q17" i="11" s="1" a="1"/>
  <c r="Q17" i="11" s="1"/>
  <c r="M19" i="11"/>
  <c r="M84" i="11"/>
  <c r="M68" i="11"/>
  <c r="M52" i="11"/>
  <c r="J85" i="11"/>
  <c r="J69" i="11"/>
  <c r="J53" i="11"/>
  <c r="J16" i="11"/>
  <c r="M18" i="11"/>
  <c r="M83" i="11"/>
  <c r="M67" i="11"/>
  <c r="M51" i="11"/>
  <c r="J84" i="11"/>
  <c r="J68" i="11"/>
  <c r="R68" i="11" s="1" a="1"/>
  <c r="R68" i="11" s="1"/>
  <c r="J52" i="11"/>
  <c r="R52" i="11" s="1" a="1"/>
  <c r="R52" i="11" s="1"/>
  <c r="O28" i="11"/>
  <c r="O91" i="11"/>
  <c r="R67" i="11" a="1"/>
  <c r="R67" i="11" s="1"/>
  <c r="R89" i="11" a="1"/>
  <c r="R89" i="11" s="1"/>
  <c r="K28" i="11"/>
  <c r="E28" i="11"/>
  <c r="F28" i="11"/>
  <c r="F91" i="11"/>
  <c r="R64" i="11" l="1" a="1"/>
  <c r="R64" i="11" s="1"/>
  <c r="R85" i="11" a="1"/>
  <c r="R85" i="11" s="1"/>
  <c r="R55" i="11" a="1"/>
  <c r="R55" i="11" s="1"/>
  <c r="R62" i="11" a="1"/>
  <c r="R62" i="11" s="1"/>
  <c r="R51" i="11" a="1"/>
  <c r="R51" i="11" s="1"/>
  <c r="R78" i="11" a="1"/>
  <c r="R78" i="11" s="1"/>
  <c r="R59" i="11" a="1"/>
  <c r="R59" i="11" s="1"/>
  <c r="Q19" i="11" a="1"/>
  <c r="Q19" i="11" s="1"/>
  <c r="R58" i="11" a="1"/>
  <c r="R58" i="11" s="1"/>
  <c r="R74" i="11" a="1"/>
  <c r="R74" i="11" s="1"/>
  <c r="R44" i="11" a="1"/>
  <c r="R44" i="11" s="1"/>
  <c r="R84" i="11" a="1"/>
  <c r="R84" i="11" s="1"/>
  <c r="R86" i="11" a="1"/>
  <c r="R86" i="11" s="1"/>
  <c r="R88" i="11" a="1"/>
  <c r="R88" i="11" s="1"/>
  <c r="R41" i="11" a="1"/>
  <c r="R41" i="11" s="1"/>
  <c r="R60" i="11" a="1"/>
  <c r="R60" i="11" s="1"/>
  <c r="R54" i="11" a="1"/>
  <c r="R54" i="11" s="1"/>
  <c r="R76" i="11" a="1"/>
  <c r="R76" i="11" s="1"/>
  <c r="R46" i="11" a="1"/>
  <c r="R46" i="11" s="1"/>
  <c r="R48" i="11" a="1"/>
  <c r="R48" i="11" s="1"/>
  <c r="R70" i="11" a="1"/>
  <c r="R70" i="11" s="1"/>
  <c r="Q16" i="11" a="1"/>
  <c r="Q16" i="11" s="1"/>
  <c r="R72" i="11" a="1"/>
  <c r="R72" i="11" s="1"/>
  <c r="R49" i="11" a="1"/>
  <c r="R49" i="11" s="1"/>
  <c r="R66" i="11" a="1"/>
  <c r="R66" i="11" s="1"/>
  <c r="R69" i="11" a="1"/>
  <c r="R69" i="11" s="1"/>
  <c r="R43" i="11" a="1"/>
  <c r="R43" i="11" s="1"/>
  <c r="R79" i="11" a="1"/>
  <c r="R79" i="11" s="1"/>
  <c r="R57" i="11" a="1"/>
  <c r="R57" i="11" s="1"/>
  <c r="R83" i="11" a="1"/>
  <c r="R83" i="11" s="1"/>
  <c r="R71" i="11" a="1"/>
  <c r="R71" i="11" s="1"/>
  <c r="R73" i="11" a="1"/>
  <c r="R73" i="11" s="1"/>
  <c r="R75" i="11" a="1"/>
  <c r="R75" i="11" s="1"/>
  <c r="R87" i="11" a="1"/>
  <c r="R87" i="11" s="1"/>
  <c r="R45" i="11" a="1"/>
  <c r="R45" i="11" s="1"/>
  <c r="R81" i="11" a="1"/>
  <c r="R81" i="11" s="1"/>
  <c r="Q21" i="11" a="1"/>
  <c r="Q21" i="11" s="1"/>
  <c r="Q11" i="11" a="1"/>
  <c r="Q11" i="11" s="1"/>
  <c r="Q18" i="11" a="1"/>
  <c r="Q18" i="11" s="1"/>
  <c r="Q20" i="11" a="1"/>
  <c r="Q20" i="11" s="1"/>
  <c r="Q24" i="11" a="1"/>
  <c r="Q24" i="11" s="1"/>
  <c r="Q13" i="11" a="1"/>
  <c r="Q13" i="11" s="1"/>
  <c r="Q15" i="11" a="1"/>
  <c r="Q15" i="11" s="1"/>
  <c r="Q23" i="11" a="1"/>
  <c r="Q23" i="11" s="1"/>
  <c r="Q22" i="11" a="1"/>
  <c r="Q22" i="11" s="1"/>
  <c r="Q10" i="11" a="1"/>
  <c r="Q10" i="11" s="1"/>
  <c r="Q26" i="11" a="1"/>
  <c r="Q26" i="11" s="1"/>
  <c r="R53" i="11" a="1"/>
  <c r="R53" i="11" s="1"/>
  <c r="M91" i="11"/>
  <c r="M28" i="11"/>
  <c r="J91" i="11"/>
  <c r="Q9" i="11" a="1"/>
  <c r="Q9" i="11" s="1"/>
  <c r="J28"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71D29E-F9C2-480B-9F8D-B6C35B75959C}" keepAlive="1" name="Query - Sheet1" description="Connection to the 'Sheet1' query in the workbook." type="5" refreshedVersion="0" background="1" saveData="1">
    <dbPr connection="Provider=Microsoft.Mashup.OleDb.1;Data Source=$Workbook$;Location=Sheet1;Extended Properties=&quot;&quot;" command="SELECT * FROM [Sheet1]"/>
  </connection>
  <connection id="2" xr16:uid="{2B22CC40-A23E-451F-9155-6531E030B9F3}" keepAlive="1" name="Query - Sheet1 (10)" description="Connection to the 'Sheet1 (10)' query in the workbook." type="5" refreshedVersion="8" background="1" saveData="1">
    <dbPr connection="Provider=Microsoft.Mashup.OleDb.1;Data Source=$Workbook$;Location=&quot;Sheet1 (10)&quot;;Extended Properties=&quot;&quot;" command="SELECT * FROM [Sheet1 (10)]"/>
  </connection>
  <connection id="3" xr16:uid="{7288D8A4-6A59-4CFA-AD28-84DAC104A819}" keepAlive="1" name="Query - Sheet1 (11)" description="Connection to the 'Sheet1 (11)' query in the workbook." type="5" refreshedVersion="8" background="1" saveData="1">
    <dbPr connection="Provider=Microsoft.Mashup.OleDb.1;Data Source=$Workbook$;Location=&quot;Sheet1 (11)&quot;;Extended Properties=&quot;&quot;" command="SELECT * FROM [Sheet1 (11)]"/>
  </connection>
  <connection id="4" xr16:uid="{64395789-B3DE-4C84-89DB-3AD9EDA444BF}" keepAlive="1" name="Query - Sheet1 (12)" description="Connection to the 'Sheet1 (12)' query in the workbook." type="5" refreshedVersion="8" background="1" saveData="1">
    <dbPr connection="Provider=Microsoft.Mashup.OleDb.1;Data Source=$Workbook$;Location=&quot;Sheet1 (12)&quot;;Extended Properties=&quot;&quot;" command="SELECT * FROM [Sheet1 (12)]"/>
  </connection>
  <connection id="5" xr16:uid="{3C7C3392-CDAC-4EA5-980D-F89B3755FE88}" keepAlive="1" name="Query - Sheet1 (13)" description="Connection to the 'Sheet1 (13)' query in the workbook." type="5" refreshedVersion="8" background="1" saveData="1">
    <dbPr connection="Provider=Microsoft.Mashup.OleDb.1;Data Source=$Workbook$;Location=&quot;Sheet1 (13)&quot;;Extended Properties=&quot;&quot;" command="SELECT * FROM [Sheet1 (13)]"/>
  </connection>
  <connection id="6" xr16:uid="{CBB71876-420F-4995-8732-5BE2360307B8}"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7" xr16:uid="{2A5CB780-4F75-44B6-9142-F7E651A949BF}" keepAlive="1" name="Query - Sheet1 (3)" description="Connection to the 'Sheet1 (3)' query in the workbook." type="5" refreshedVersion="8" background="1" saveData="1">
    <dbPr connection="Provider=Microsoft.Mashup.OleDb.1;Data Source=$Workbook$;Location=&quot;Sheet1 (3)&quot;;Extended Properties=&quot;&quot;" command="SELECT * FROM [Sheet1 (3)]"/>
  </connection>
  <connection id="8" xr16:uid="{5EB2C61E-59F5-4776-95EF-1623BEE7D5C5}" keepAlive="1" name="Query - Sheet1 (4)" description="Connection to the 'Sheet1 (4)' query in the workbook." type="5" refreshedVersion="8" background="1" saveData="1">
    <dbPr connection="Provider=Microsoft.Mashup.OleDb.1;Data Source=$Workbook$;Location=&quot;Sheet1 (4)&quot;;Extended Properties=&quot;&quot;" command="SELECT * FROM [Sheet1 (4)]"/>
  </connection>
  <connection id="9" xr16:uid="{55B42448-D084-4123-B6BC-717EF56F04ED}" keepAlive="1" name="Query - Sheet1 (5)" description="Connection to the 'Sheet1 (5)' query in the workbook." type="5" refreshedVersion="0" background="1" saveData="1">
    <dbPr connection="Provider=Microsoft.Mashup.OleDb.1;Data Source=$Workbook$;Location=&quot;Sheet1 (5)&quot;;Extended Properties=&quot;&quot;" command="SELECT * FROM [Sheet1 (5)]"/>
  </connection>
  <connection id="10" xr16:uid="{01755B41-C32A-48BE-B2DB-39378B4FE13B}" keepAlive="1" name="Query - Sheet1 (6)" description="Connection to the 'Sheet1 (6)' query in the workbook." type="5" refreshedVersion="8" background="1" saveData="1">
    <dbPr connection="Provider=Microsoft.Mashup.OleDb.1;Data Source=$Workbook$;Location=&quot;Sheet1 (6)&quot;;Extended Properties=&quot;&quot;" command="SELECT * FROM [Sheet1 (6)]"/>
  </connection>
  <connection id="11" xr16:uid="{B16F7601-B9AE-4393-BBA3-53A90392293F}" keepAlive="1" name="Query - Sheet1 (7)" description="Connection to the 'Sheet1 (7)' query in the workbook." type="5" refreshedVersion="8" background="1" saveData="1">
    <dbPr connection="Provider=Microsoft.Mashup.OleDb.1;Data Source=$Workbook$;Location=&quot;Sheet1 (7)&quot;;Extended Properties=&quot;&quot;" command="SELECT * FROM [Sheet1 (7)]"/>
  </connection>
  <connection id="12" xr16:uid="{5DCE3B2B-5B8F-47C6-9090-3CC05AD5C338}" keepAlive="1" name="Query - Sheet1 (8)" description="Connection to the 'Sheet1 (8)' query in the workbook." type="5" refreshedVersion="8" background="1" saveData="1">
    <dbPr connection="Provider=Microsoft.Mashup.OleDb.1;Data Source=$Workbook$;Location=&quot;Sheet1 (8)&quot;;Extended Properties=&quot;&quot;" command="SELECT * FROM [Sheet1 (8)]"/>
  </connection>
  <connection id="13" xr16:uid="{E26EE75F-6A41-4783-90A3-9A46D9AC23D8}" keepAlive="1" name="Query - Sheet1 (9)" description="Connection to the 'Sheet1 (9)' query in the workbook." type="5" refreshedVersion="8" background="1" saveData="1">
    <dbPr connection="Provider=Microsoft.Mashup.OleDb.1;Data Source=$Workbook$;Location=&quot;Sheet1 (9)&quot;;Extended Properties=&quot;&quot;" command="SELECT * FROM [Sheet1 (9)]"/>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<sst xmlns="http://schemas.openxmlformats.org/spreadsheetml/2006/main" count="2484" uniqueCount="424">
  <si>
    <t>Wrapper Methods | RFE</t>
  </si>
  <si>
    <t>RFE was applied using logistic regression as the classifier, with four different scaling/preprocessing techniques evaluated to understand how each impacts the selected features and model performance.</t>
  </si>
  <si>
    <t>Selected | Logistic Regression</t>
  </si>
  <si>
    <t>Features</t>
  </si>
  <si>
    <t>Original Data</t>
  </si>
  <si>
    <t>MinMaxScaler</t>
  </si>
  <si>
    <t>StandardScaler</t>
  </si>
  <si>
    <t>Log</t>
  </si>
  <si>
    <t>Accident Date Day</t>
  </si>
  <si>
    <t>Accident Date Month</t>
  </si>
  <si>
    <t>Accident Date Weekday</t>
  </si>
  <si>
    <t>Accident Date Year</t>
  </si>
  <si>
    <t>Age at Injury Clean</t>
  </si>
  <si>
    <t>Alternative Dispute Resolution</t>
  </si>
  <si>
    <t>Assembly Date Day</t>
  </si>
  <si>
    <t>Assembly Date Month</t>
  </si>
  <si>
    <t>Assembly Date Weekday</t>
  </si>
  <si>
    <t>Assembly Date Year</t>
  </si>
  <si>
    <t>Attorney/Representative</t>
  </si>
  <si>
    <t>C-2 Date Day</t>
  </si>
  <si>
    <t>C-2 Date Month</t>
  </si>
  <si>
    <t>C-2 Date Weekday</t>
  </si>
  <si>
    <t>C-2 Date Year</t>
  </si>
  <si>
    <t>C-3 Date Binary</t>
  </si>
  <si>
    <t>Carrier Type Bucket</t>
  </si>
  <si>
    <t>County of Injury</t>
  </si>
  <si>
    <t>COVID-19 Indicator</t>
  </si>
  <si>
    <t>District Name</t>
  </si>
  <si>
    <t>First Hearing Date Binary</t>
  </si>
  <si>
    <t>Gender</t>
  </si>
  <si>
    <t>IME-4 Reported</t>
  </si>
  <si>
    <t>Industry Code</t>
  </si>
  <si>
    <t>Medical Fee Region</t>
  </si>
  <si>
    <t>Number of Dependents</t>
  </si>
  <si>
    <t>WCIO Cause of Injury Bucket</t>
  </si>
  <si>
    <t>WCIO Nature of Injury Bucket</t>
  </si>
  <si>
    <t>WCIO Part of Body Bucket</t>
  </si>
  <si>
    <t>Weekly Wage Reported</t>
  </si>
  <si>
    <t>100 iterations</t>
  </si>
  <si>
    <t>Embedded Methods</t>
  </si>
  <si>
    <t>Two embedded methods, Lasso and Ridge Regression, were applied on data encoded through Ordinal Encoding (with and without StandardScaler) and with data encoded through One Hot Encoding (with and without MinMaxScaler).</t>
  </si>
  <si>
    <t>Legend</t>
  </si>
  <si>
    <t xml:space="preserve"> This analysis aimed to check how these techniques influence the feature selection and model performance.</t>
  </si>
  <si>
    <t>Not keep</t>
  </si>
  <si>
    <t>Keep</t>
  </si>
  <si>
    <t>Keep based on one of the methods</t>
  </si>
  <si>
    <t>Keep based on both methods</t>
  </si>
  <si>
    <t>Embedded Methods | Ordinal Enconding (W/o StandScaler)</t>
  </si>
  <si>
    <t>Embedded Methods | One Hot Enconding (W/o MinMaxScaler)</t>
  </si>
  <si>
    <t>Embedded Methods | One Hot Enconding (With MinMaxScaler)</t>
  </si>
  <si>
    <t>| Lasso |</t>
  </si>
  <si>
    <t>| Ridge |</t>
  </si>
  <si>
    <t>Both</t>
  </si>
  <si>
    <t>Attorney/Representative_Y</t>
  </si>
  <si>
    <t>WCIO Cause of Injury Bucket_6 - Strain_data</t>
  </si>
  <si>
    <t>WCIO Part of Body Bucket_IV - Trunk</t>
  </si>
  <si>
    <t>WCIO Part of Body Bucket_III - Upper Extremities</t>
  </si>
  <si>
    <t>Carrier Type Bucket_2A. SIF</t>
  </si>
  <si>
    <t>COVID-19 Indicator_Y</t>
  </si>
  <si>
    <t>WCIO Nature of Injury Bucket_1 - Specific</t>
  </si>
  <si>
    <t>WCIO Part of Body Bucket_V - Lower Extremities</t>
  </si>
  <si>
    <t>WCIO Nature of Injury Bucket_3 - Multiple</t>
  </si>
  <si>
    <t>WCIO Cause of Injury Bucket_4 - Fall</t>
  </si>
  <si>
    <t>WCIO Cause of Injury Bucket_10 - Miscellaneous</t>
  </si>
  <si>
    <t>Gender_M</t>
  </si>
  <si>
    <t>Alternative Dispute Resolution_Y</t>
  </si>
  <si>
    <t>Carrier Type Bucket_5A-5C. SPECIAL FUND</t>
  </si>
  <si>
    <t>WCIO Part of Body Bucket_I - Head</t>
  </si>
  <si>
    <t>Carrier Type Bucket_3A. SELF PUBLIC</t>
  </si>
  <si>
    <t>WCIO Cause of Injury Bucket_3 - Cut</t>
  </si>
  <si>
    <t>District Name_NYC</t>
  </si>
  <si>
    <t>Carrier Type Bucket_4A. SELF PRIVATE</t>
  </si>
  <si>
    <t>County of Injury_UNKNOWN</t>
  </si>
  <si>
    <t>Carrier Type Bucket_1A. PRIVATE</t>
  </si>
  <si>
    <t>WCIO Part of Body Bucket_VI - Multiple Body Parts</t>
  </si>
  <si>
    <t>WCIO Nature of Injury Bucket_2 - Occupational/Cumulative</t>
  </si>
  <si>
    <t>Medical Fee Region_IV</t>
  </si>
  <si>
    <t>WCIO Part of Body Bucket_II - Neck</t>
  </si>
  <si>
    <t>WCIO Cause of Injury Bucket_5 - Motor Vehicle</t>
  </si>
  <si>
    <t>District Name_HAUPPAUGE</t>
  </si>
  <si>
    <t>WCIO Cause of Injury Bucket_1 - Temp</t>
  </si>
  <si>
    <t>County of Injury_SUFFOLK</t>
  </si>
  <si>
    <t>District Name_STATEWIDE</t>
  </si>
  <si>
    <t>WCIO Cause of Injury Bucket_8 - Struck</t>
  </si>
  <si>
    <t>WCIO Cause of Injury Bucket_2 - Caught</t>
  </si>
  <si>
    <t>County of Injury_NEW YORK</t>
  </si>
  <si>
    <t>Embedded Methods | Ordinal Enconding (W/ StandScaler)</t>
  </si>
  <si>
    <t>District Name_ROCHESTER</t>
  </si>
  <si>
    <t>County of Injury_STEUBEN</t>
  </si>
  <si>
    <t>WCIO Cause of Injury Bucket_7 - Striking</t>
  </si>
  <si>
    <t>County of Injury_KINGS</t>
  </si>
  <si>
    <t>District Name_SYRACUSE</t>
  </si>
  <si>
    <t>County of Injury_QUEENS</t>
  </si>
  <si>
    <t>Gender_X</t>
  </si>
  <si>
    <t>County of Injury_ALLEGANY</t>
  </si>
  <si>
    <t>County of Injury_BROOME</t>
  </si>
  <si>
    <t>Medical Fee Region_II</t>
  </si>
  <si>
    <t>County of Injury_SULLIVAN</t>
  </si>
  <si>
    <t>County of Injury_WARREN</t>
  </si>
  <si>
    <t>District Name_BINGHAMTON</t>
  </si>
  <si>
    <t>County of Injury_BRONX</t>
  </si>
  <si>
    <t>District Name_BUFFALO</t>
  </si>
  <si>
    <t>WCIO Cause of Injury Bucket_9 - Rubbed</t>
  </si>
  <si>
    <t>Medical Fee Region_UK</t>
  </si>
  <si>
    <t>Gender_U</t>
  </si>
  <si>
    <t>County of Injury_MONROE</t>
  </si>
  <si>
    <t>County of Injury_PUTNAM</t>
  </si>
  <si>
    <t>County of Injury_CORTLAND</t>
  </si>
  <si>
    <t>County of Injury_NASSAU</t>
  </si>
  <si>
    <t>County of Injury_YATES</t>
  </si>
  <si>
    <t>County of Injury_WESTCHESTER</t>
  </si>
  <si>
    <t>County of Injury_ERIE</t>
  </si>
  <si>
    <t>Alternative Dispute Resolution_U</t>
  </si>
  <si>
    <t>Medical Fee Region_III</t>
  </si>
  <si>
    <t>County of Injury_LIVINGSTON</t>
  </si>
  <si>
    <t>County of Injury_ORLEANS</t>
  </si>
  <si>
    <t>County of Injury_OTSEGO</t>
  </si>
  <si>
    <t>County of Injury_ONONDAGA</t>
  </si>
  <si>
    <t>County of Injury_ORANGE</t>
  </si>
  <si>
    <t>County of Injury_ROCKLAND</t>
  </si>
  <si>
    <t>County of Injury_GENESEE</t>
  </si>
  <si>
    <t>County of Injury_CAYUGA</t>
  </si>
  <si>
    <t>County of Injury_SARATOGA</t>
  </si>
  <si>
    <t>County of Injury_GREENE</t>
  </si>
  <si>
    <t>County of Injury_RICHMOND</t>
  </si>
  <si>
    <t>County of Injury_HAMILTON</t>
  </si>
  <si>
    <t>County of Injury_CHAUTAUQUA</t>
  </si>
  <si>
    <t>County of Injury_ONTARIO</t>
  </si>
  <si>
    <t>County of Injury_ONEIDA</t>
  </si>
  <si>
    <t>County of Injury_DUTCHESS</t>
  </si>
  <si>
    <t>County of Injury_CHEMUNG</t>
  </si>
  <si>
    <t>County of Injury_SENECA</t>
  </si>
  <si>
    <t>County of Injury_ULSTER</t>
  </si>
  <si>
    <t>County of Injury_WAYNE</t>
  </si>
  <si>
    <t>County of Injury_WYOMING</t>
  </si>
  <si>
    <t>County of Injury_HERKIMER</t>
  </si>
  <si>
    <t>County of Injury_CLINTON</t>
  </si>
  <si>
    <t>County of Injury_NIAGARA</t>
  </si>
  <si>
    <t>County of Injury_DELAWARE</t>
  </si>
  <si>
    <t>County of Injury_SCHOHARIE</t>
  </si>
  <si>
    <t>County of Injury_JEFFERSON</t>
  </si>
  <si>
    <t>County of Injury_FULTON</t>
  </si>
  <si>
    <t>County of Injury_RENSSELAER</t>
  </si>
  <si>
    <t>County of Injury_OSWEGO</t>
  </si>
  <si>
    <t>County of Injury_CHENANGO</t>
  </si>
  <si>
    <t>County of Injury_WASHINGTON</t>
  </si>
  <si>
    <t>County of Injury_CATTARAUGUS</t>
  </si>
  <si>
    <t>County of Injury_TIOGA</t>
  </si>
  <si>
    <t>County of Injury_FRANKLIN</t>
  </si>
  <si>
    <t>County of Injury_ST. LAWRENCE</t>
  </si>
  <si>
    <t>County of Injury_LEWIS</t>
  </si>
  <si>
    <t>County of Injury_COLUMBIA</t>
  </si>
  <si>
    <t>County of Injury_MADISON</t>
  </si>
  <si>
    <t>County of Injury_TOMPKINS</t>
  </si>
  <si>
    <t>County of Injury_ESSEX</t>
  </si>
  <si>
    <t>County of Injury_SCHUYLER</t>
  </si>
  <si>
    <t>County of Injury_SCHENECTADY</t>
  </si>
  <si>
    <t>County of Injury_MONTGOMERY</t>
  </si>
  <si>
    <t>features</t>
  </si>
  <si>
    <t>lasso</t>
  </si>
  <si>
    <t>num1</t>
  </si>
  <si>
    <t>ridge</t>
  </si>
  <si>
    <t>num2</t>
  </si>
  <si>
    <t>method</t>
  </si>
  <si>
    <t>selection</t>
  </si>
  <si>
    <t>lasso ridge</t>
  </si>
  <si>
    <t>Variables | Diferent Combinations</t>
  </si>
  <si>
    <t>In order to improve the group's work efficiency, in this section, every team member selected a different set of features to train different models on.</t>
  </si>
  <si>
    <t>Variables | Diferent Combinations (Feature Selection)</t>
  </si>
  <si>
    <t>Variables | Justification</t>
  </si>
  <si>
    <t>André Silvestre</t>
  </si>
  <si>
    <t>João Henriques</t>
  </si>
  <si>
    <t>Simone Genovese</t>
  </si>
  <si>
    <t>Steven Carlson</t>
  </si>
  <si>
    <t>Zofia Wojcik</t>
  </si>
  <si>
    <t>Final Decision*</t>
  </si>
  <si>
    <t>Decision</t>
  </si>
  <si>
    <t>Justification</t>
  </si>
  <si>
    <t>Base line model to compare with other results from different combinations of variables</t>
  </si>
  <si>
    <t>**</t>
  </si>
  <si>
    <r>
      <rPr>
        <b/>
        <sz val="11"/>
        <color theme="1"/>
        <rFont val="Calibri"/>
        <family val="2"/>
        <scheme val="minor"/>
      </rPr>
      <t xml:space="preserve">0= </t>
    </r>
    <r>
      <rPr>
        <sz val="11"/>
        <color theme="1"/>
        <rFont val="Calibri"/>
        <family val="2"/>
        <scheme val="minor"/>
      </rPr>
      <t>No</t>
    </r>
    <r>
      <rPr>
        <b/>
        <sz val="11"/>
        <color theme="1"/>
        <rFont val="Calibri"/>
        <family val="2"/>
        <scheme val="minor"/>
      </rPr>
      <t>, 1=</t>
    </r>
    <r>
      <rPr>
        <sz val="11"/>
        <color theme="1"/>
        <rFont val="Calibri"/>
        <family val="2"/>
        <scheme val="minor"/>
      </rPr>
      <t>Yes</t>
    </r>
  </si>
  <si>
    <r>
      <t xml:space="preserve">* NOTE: </t>
    </r>
    <r>
      <rPr>
        <sz val="11"/>
        <color theme="1"/>
        <rFont val="Calibri"/>
        <family val="2"/>
        <scheme val="minor"/>
      </rPr>
      <t>Until 11.11.2024, these were the variables chosen based on the table at the end of 2nd notebook</t>
    </r>
  </si>
  <si>
    <r>
      <t>**NOTE:</t>
    </r>
    <r>
      <rPr>
        <sz val="11"/>
        <color theme="1"/>
        <rFont val="Calibri"/>
        <family val="2"/>
        <scheme val="minor"/>
      </rPr>
      <t xml:space="preserve"> We'll explain our decisions in the final report, but these analyze all forms of feature selection with different approaches to thresholds and considerations</t>
    </r>
  </si>
  <si>
    <t>Models | Results with ≠ Feature Selection</t>
  </si>
  <si>
    <t>The team members applied various models on their own set of features and reported the results below</t>
  </si>
  <si>
    <t>Training Set</t>
  </si>
  <si>
    <t>Validation Set</t>
  </si>
  <si>
    <t>Models</t>
  </si>
  <si>
    <r>
      <t xml:space="preserve">Time of Execution </t>
    </r>
    <r>
      <rPr>
        <sz val="11"/>
        <color theme="1"/>
        <rFont val="Calibri"/>
        <family val="2"/>
        <scheme val="minor"/>
      </rPr>
      <t>(KFold)</t>
    </r>
  </si>
  <si>
    <t>Accuracy</t>
  </si>
  <si>
    <t>Precision</t>
  </si>
  <si>
    <t>Recall</t>
  </si>
  <si>
    <t>F1 Score</t>
  </si>
  <si>
    <t>AUROC</t>
  </si>
  <si>
    <t>Final Decision (11.11.2024)</t>
  </si>
  <si>
    <r>
      <t>Logistic Regression</t>
    </r>
    <r>
      <rPr>
        <sz val="11"/>
        <color theme="1"/>
        <rFont val="Calibri"/>
        <family val="2"/>
        <scheme val="minor"/>
      </rPr>
      <t xml:space="preserve"> | Ordinal Encoding (Original Data)</t>
    </r>
  </si>
  <si>
    <t>33,28 +/-0,23</t>
  </si>
  <si>
    <r>
      <t xml:space="preserve">Logistic Regression | </t>
    </r>
    <r>
      <rPr>
        <sz val="11"/>
        <color theme="1"/>
        <rFont val="Calibri"/>
        <family val="2"/>
        <scheme val="minor"/>
      </rPr>
      <t>Ordinal Encoding (With Standardization)</t>
    </r>
  </si>
  <si>
    <t>26,71 +/-0,25</t>
  </si>
  <si>
    <r>
      <t xml:space="preserve">Logistic Regression | </t>
    </r>
    <r>
      <rPr>
        <sz val="11"/>
        <color theme="1"/>
        <rFont val="Calibri"/>
        <family val="2"/>
        <scheme val="minor"/>
      </rPr>
      <t>Ordinal Encoding (With Normalization)</t>
    </r>
  </si>
  <si>
    <t>30,14 +/-0,08</t>
  </si>
  <si>
    <r>
      <t>Logistic Regression |</t>
    </r>
    <r>
      <rPr>
        <sz val="11"/>
        <color theme="1"/>
        <rFont val="Calibri"/>
        <family val="2"/>
        <scheme val="minor"/>
      </rPr>
      <t xml:space="preserve"> Ordinal Encoding (With Log Transformation)</t>
    </r>
  </si>
  <si>
    <t>30,05 +/-0,07</t>
  </si>
  <si>
    <r>
      <t>Logistic Regression |</t>
    </r>
    <r>
      <rPr>
        <sz val="11"/>
        <color theme="1"/>
        <rFont val="Calibri"/>
        <family val="2"/>
        <scheme val="minor"/>
      </rPr>
      <t xml:space="preserve"> One-Hot Encoding</t>
    </r>
  </si>
  <si>
    <t>48,49 +/-0,29</t>
  </si>
  <si>
    <r>
      <t>Naïve Bayes [CategoricalNB] |</t>
    </r>
    <r>
      <rPr>
        <sz val="11"/>
        <color theme="1"/>
        <rFont val="Calibri"/>
        <family val="2"/>
        <scheme val="minor"/>
      </rPr>
      <t xml:space="preserve"> Ordinal Encoding (Original Data)</t>
    </r>
  </si>
  <si>
    <t>1,11 +/-0,01</t>
  </si>
  <si>
    <r>
      <t>Naïve Bayes [CategoricalNB] |</t>
    </r>
    <r>
      <rPr>
        <sz val="11"/>
        <color theme="1"/>
        <rFont val="Calibri"/>
        <family val="2"/>
        <scheme val="minor"/>
      </rPr>
      <t xml:space="preserve"> One-Hot Encoding</t>
    </r>
  </si>
  <si>
    <t>2,44 +/-0,01</t>
  </si>
  <si>
    <r>
      <t>Naïve Bayes [GaussianNB] |</t>
    </r>
    <r>
      <rPr>
        <sz val="11"/>
        <color theme="1"/>
        <rFont val="Calibri"/>
        <family val="2"/>
        <scheme val="minor"/>
      </rPr>
      <t xml:space="preserve"> Ordinal Encoding (Original Data)</t>
    </r>
  </si>
  <si>
    <t>0,44 +/-0,0</t>
  </si>
  <si>
    <r>
      <t xml:space="preserve">Naïve Bayes [GaussianNB] | </t>
    </r>
    <r>
      <rPr>
        <sz val="11"/>
        <color theme="1"/>
        <rFont val="Calibri"/>
        <family val="2"/>
        <scheme val="minor"/>
      </rPr>
      <t>One-Hot Encoding</t>
    </r>
  </si>
  <si>
    <t>0,83 +/-0,0</t>
  </si>
  <si>
    <r>
      <t>KNN [Brute Force Algorithm] |</t>
    </r>
    <r>
      <rPr>
        <sz val="11"/>
        <color theme="1"/>
        <rFont val="Calibri"/>
        <family val="2"/>
        <scheme val="minor"/>
      </rPr>
      <t xml:space="preserve"> Ordinal Encoding (Original Data)</t>
    </r>
  </si>
  <si>
    <t>0,21 +/-0,0</t>
  </si>
  <si>
    <r>
      <t xml:space="preserve">KNN [Brute Force Algorithm] | </t>
    </r>
    <r>
      <rPr>
        <sz val="11"/>
        <color theme="1"/>
        <rFont val="Calibri"/>
        <family val="2"/>
        <scheme val="minor"/>
      </rPr>
      <t>Ordinal Encoding (With Standardization)</t>
    </r>
  </si>
  <si>
    <t>0,16 +/-0,0</t>
  </si>
  <si>
    <r>
      <t xml:space="preserve">KNN [Brute Force Algorithm] | </t>
    </r>
    <r>
      <rPr>
        <sz val="11"/>
        <color theme="1"/>
        <rFont val="Calibri"/>
        <family val="2"/>
        <scheme val="minor"/>
      </rPr>
      <t>Ordinal Encoding (With Normalization)</t>
    </r>
  </si>
  <si>
    <t>0,17 +/-0,0</t>
  </si>
  <si>
    <r>
      <t>KNN [Brute Force Algorithm] |</t>
    </r>
    <r>
      <rPr>
        <sz val="11"/>
        <color theme="1"/>
        <rFont val="Calibri"/>
        <family val="2"/>
        <scheme val="minor"/>
      </rPr>
      <t xml:space="preserve"> Ordinal Encoding (With Log Transformation)</t>
    </r>
  </si>
  <si>
    <t>0,23 +/-0,0</t>
  </si>
  <si>
    <r>
      <t>KNN [Brute Force Algorithm] |</t>
    </r>
    <r>
      <rPr>
        <sz val="11"/>
        <color theme="1"/>
        <rFont val="Calibri"/>
        <family val="2"/>
        <scheme val="minor"/>
      </rPr>
      <t xml:space="preserve"> One-Hot Encoding</t>
    </r>
  </si>
  <si>
    <t>0,33 +/-0,0</t>
  </si>
  <si>
    <r>
      <t xml:space="preserve">KNN [KD Tree Algorithm] | </t>
    </r>
    <r>
      <rPr>
        <sz val="11"/>
        <color theme="1"/>
        <rFont val="Calibri"/>
        <family val="2"/>
        <scheme val="minor"/>
      </rPr>
      <t>Ordinal Encoding (Original Data)</t>
    </r>
  </si>
  <si>
    <t>0,89 +/-0,0</t>
  </si>
  <si>
    <r>
      <t xml:space="preserve">KNN [KD Tree Algorithm] | </t>
    </r>
    <r>
      <rPr>
        <sz val="11"/>
        <color theme="1"/>
        <rFont val="Calibri"/>
        <family val="2"/>
        <scheme val="minor"/>
      </rPr>
      <t>Ordinal Encoding (With Standardization)</t>
    </r>
  </si>
  <si>
    <t>0,8 +/-0,0</t>
  </si>
  <si>
    <r>
      <t>KNN [KD Tree Algorithm] |</t>
    </r>
    <r>
      <rPr>
        <sz val="11"/>
        <color theme="1"/>
        <rFont val="Calibri"/>
        <family val="2"/>
        <scheme val="minor"/>
      </rPr>
      <t xml:space="preserve"> Ordinal Encoding (With Normalization)</t>
    </r>
  </si>
  <si>
    <t>0,73 +/-0,01</t>
  </si>
  <si>
    <r>
      <t>KNN [KD Tree Algorithm] |</t>
    </r>
    <r>
      <rPr>
        <sz val="11"/>
        <color theme="1"/>
        <rFont val="Calibri"/>
        <family val="2"/>
        <scheme val="minor"/>
      </rPr>
      <t xml:space="preserve"> Ordinal Encoding (With Log Transformation)</t>
    </r>
  </si>
  <si>
    <r>
      <t>KNN [KD Tree Algorithm] |</t>
    </r>
    <r>
      <rPr>
        <sz val="11"/>
        <color theme="1"/>
        <rFont val="Calibri"/>
        <family val="2"/>
        <scheme val="minor"/>
      </rPr>
      <t xml:space="preserve"> One-Hot Encoding</t>
    </r>
  </si>
  <si>
    <t>1,33 +/-0,0</t>
  </si>
  <si>
    <r>
      <t>KNN [Ball Tree Algorithm] |</t>
    </r>
    <r>
      <rPr>
        <sz val="11"/>
        <color theme="1"/>
        <rFont val="Calibri"/>
        <family val="2"/>
        <scheme val="minor"/>
      </rPr>
      <t xml:space="preserve"> Ordinal Encoding (Original Data)</t>
    </r>
  </si>
  <si>
    <r>
      <t xml:space="preserve">KNN [Ball Tree Algorithm] | </t>
    </r>
    <r>
      <rPr>
        <sz val="11"/>
        <color theme="1"/>
        <rFont val="Calibri"/>
        <family val="2"/>
        <scheme val="minor"/>
      </rPr>
      <t>Ordinal Encoding (With Standardization)</t>
    </r>
  </si>
  <si>
    <t>0,74 +/-0,0</t>
  </si>
  <si>
    <r>
      <t xml:space="preserve">KNN [Ball Tree Algorithm] | </t>
    </r>
    <r>
      <rPr>
        <sz val="11"/>
        <color theme="1"/>
        <rFont val="Calibri"/>
        <family val="2"/>
        <scheme val="minor"/>
      </rPr>
      <t>Ordinal Encoding (With Normalization)</t>
    </r>
  </si>
  <si>
    <t>0,65 +/-0,0</t>
  </si>
  <si>
    <r>
      <t xml:space="preserve">KNN [Ball Tree Algorithm] | </t>
    </r>
    <r>
      <rPr>
        <sz val="11"/>
        <color theme="1"/>
        <rFont val="Calibri"/>
        <family val="2"/>
        <scheme val="minor"/>
      </rPr>
      <t>Ordinal Encoding (With Log Transformation)</t>
    </r>
  </si>
  <si>
    <r>
      <t>KNN [Ball Tree Algorithm] |</t>
    </r>
    <r>
      <rPr>
        <sz val="11"/>
        <color theme="1"/>
        <rFont val="Calibri"/>
        <family val="2"/>
        <scheme val="minor"/>
      </rPr>
      <t xml:space="preserve"> One-Hot Encoding</t>
    </r>
  </si>
  <si>
    <t>1,59 +/-0,0</t>
  </si>
  <si>
    <t>,,,</t>
  </si>
  <si>
    <t>…</t>
  </si>
  <si>
    <t>52,58 +/-0,41</t>
  </si>
  <si>
    <t>46,63 +/-0,63</t>
  </si>
  <si>
    <t>48,57 +/-0,35</t>
  </si>
  <si>
    <t>47,07 +/-0,23</t>
  </si>
  <si>
    <t>54,1 +/-0,31</t>
  </si>
  <si>
    <t>2,87 +/-0,01</t>
  </si>
  <si>
    <t>10,75 +/-0,03</t>
  </si>
  <si>
    <t>1,01 +/-0,01</t>
  </si>
  <si>
    <t>3,56 +/-0,02</t>
  </si>
  <si>
    <t>7h &gt;&gt; t(KNN (Brute Force))</t>
  </si>
  <si>
    <t>2h &gt;&gt; t(KNN (Brute Force))</t>
  </si>
  <si>
    <t>30,51 +/-0,47</t>
  </si>
  <si>
    <t>20,18 +/-0,13</t>
  </si>
  <si>
    <t>26,9 +/-0,36</t>
  </si>
  <si>
    <t>25,45 +/-0,25</t>
  </si>
  <si>
    <t>80,42 +/-0,51</t>
  </si>
  <si>
    <t>6,52 +/-0,01</t>
  </si>
  <si>
    <t>0,25 +/-0,0</t>
  </si>
  <si>
    <t>1,96 +/-0,01</t>
  </si>
  <si>
    <t>0,15 +/-0,0</t>
  </si>
  <si>
    <t>0,13 +/-0,0</t>
  </si>
  <si>
    <t>0,21 +/-0,02</t>
  </si>
  <si>
    <t>1,55 +/-0,14</t>
  </si>
  <si>
    <t>0,98 +/-0,04</t>
  </si>
  <si>
    <t>0,75 +/-0,0</t>
  </si>
  <si>
    <t>0,7 +/-0,0</t>
  </si>
  <si>
    <t>0,86 +/-0,0</t>
  </si>
  <si>
    <t>8,33 +/-0,06</t>
  </si>
  <si>
    <t>0,82 +/-0,0</t>
  </si>
  <si>
    <t>0,71 +/-0,0</t>
  </si>
  <si>
    <t>0,66 +/-0,0</t>
  </si>
  <si>
    <t>0,79 +/-0,0</t>
  </si>
  <si>
    <t>10,34 +/-0,05</t>
  </si>
  <si>
    <t>90,89+/-0,38</t>
  </si>
  <si>
    <t> </t>
  </si>
  <si>
    <t>12,03+/-0,29</t>
  </si>
  <si>
    <t>0,74+/-0,01</t>
  </si>
  <si>
    <t>3,58+/-0,07</t>
  </si>
  <si>
    <t>3,79+/-0,09</t>
  </si>
  <si>
    <t>Note: I used one hot encoding for all. All KNN algorithms did not complete as this was taking multiple days for each KNN.</t>
  </si>
  <si>
    <r>
      <rPr>
        <b/>
        <sz val="11"/>
        <color rgb="FF000000"/>
        <rFont val="Calibri"/>
        <family val="2"/>
        <scheme val="minor"/>
      </rPr>
      <t xml:space="preserve">Logistic Regression | </t>
    </r>
    <r>
      <rPr>
        <sz val="11"/>
        <color rgb="FF000000"/>
        <rFont val="Calibri"/>
        <family val="2"/>
        <scheme val="minor"/>
      </rPr>
      <t>One Hot encoding (With Standardization)</t>
    </r>
  </si>
  <si>
    <r>
      <rPr>
        <b/>
        <sz val="11"/>
        <color rgb="FF000000"/>
        <rFont val="Calibri"/>
        <family val="2"/>
        <scheme val="minor"/>
      </rPr>
      <t xml:space="preserve">Logistic Regression | </t>
    </r>
    <r>
      <rPr>
        <sz val="11"/>
        <color rgb="FF000000"/>
        <rFont val="Calibri"/>
        <family val="2"/>
        <scheme val="minor"/>
      </rPr>
      <t>One hot encoding (With Normalization)</t>
    </r>
  </si>
  <si>
    <r>
      <rPr>
        <b/>
        <sz val="11"/>
        <color rgb="FF000000"/>
        <rFont val="Calibri"/>
        <family val="2"/>
        <scheme val="minor"/>
      </rPr>
      <t>Logistic Regression |</t>
    </r>
    <r>
      <rPr>
        <sz val="11"/>
        <color rgb="FF000000"/>
        <rFont val="Calibri"/>
        <family val="2"/>
        <scheme val="minor"/>
      </rPr>
      <t xml:space="preserve"> Ordinal Encoding (With Log Transformation)</t>
    </r>
  </si>
  <si>
    <t>Naïve Bayes [GaussianNB] | One-Hot Encoding (With Standardization)</t>
  </si>
  <si>
    <t>Naïve Bayes [GaussianNB] | One-Hot Encoding (With Normalization)</t>
  </si>
  <si>
    <r>
      <rPr>
        <b/>
        <sz val="11"/>
        <color rgb="FF000000"/>
        <rFont val="Calibri"/>
        <family val="2"/>
        <scheme val="minor"/>
      </rPr>
      <t xml:space="preserve">Naïve Bayes [GaussianNB] | </t>
    </r>
    <r>
      <rPr>
        <sz val="11"/>
        <color rgb="FF000000"/>
        <rFont val="Calibri"/>
        <family val="2"/>
        <scheme val="minor"/>
      </rPr>
      <t>One-Hot Encoding (With Log Transformation)</t>
    </r>
  </si>
  <si>
    <r>
      <rPr>
        <b/>
        <sz val="11"/>
        <color rgb="FF000000"/>
        <rFont val="Calibri"/>
        <family val="2"/>
        <scheme val="minor"/>
      </rPr>
      <t xml:space="preserve">KNN [Brute Force Algorithm] | </t>
    </r>
    <r>
      <rPr>
        <sz val="11"/>
        <color rgb="FF000000"/>
        <rFont val="Calibri"/>
        <family val="2"/>
        <scheme val="minor"/>
      </rPr>
      <t>One hot encoding(With Standardization)</t>
    </r>
  </si>
  <si>
    <r>
      <rPr>
        <b/>
        <sz val="11"/>
        <color rgb="FF000000"/>
        <rFont val="Calibri"/>
        <family val="2"/>
        <scheme val="minor"/>
      </rPr>
      <t xml:space="preserve">KNN [Brute Force Algorithm] | </t>
    </r>
    <r>
      <rPr>
        <sz val="11"/>
        <color rgb="FF000000"/>
        <rFont val="Calibri"/>
        <family val="2"/>
        <scheme val="minor"/>
      </rPr>
      <t>One hot encoding (With Normalization)</t>
    </r>
  </si>
  <si>
    <r>
      <rPr>
        <b/>
        <sz val="11"/>
        <color rgb="FF000000"/>
        <rFont val="Calibri"/>
        <family val="2"/>
        <scheme val="minor"/>
      </rPr>
      <t>KNN [Brute Force Algorithm] |</t>
    </r>
    <r>
      <rPr>
        <sz val="11"/>
        <color rgb="FF000000"/>
        <rFont val="Calibri"/>
        <family val="2"/>
        <scheme val="minor"/>
      </rPr>
      <t xml:space="preserve"> One hot encoding (With Log Transformation)</t>
    </r>
  </si>
  <si>
    <r>
      <rPr>
        <b/>
        <sz val="11"/>
        <color rgb="FF000000"/>
        <rFont val="Calibri"/>
        <family val="2"/>
        <scheme val="minor"/>
      </rPr>
      <t xml:space="preserve">KNN [KD Tree Algorithm] | </t>
    </r>
    <r>
      <rPr>
        <sz val="11"/>
        <color rgb="FF000000"/>
        <rFont val="Calibri"/>
        <family val="2"/>
        <scheme val="minor"/>
      </rPr>
      <t>One hot encoding (With Standardization)</t>
    </r>
  </si>
  <si>
    <r>
      <rPr>
        <b/>
        <sz val="11"/>
        <color rgb="FF000000"/>
        <rFont val="Calibri"/>
        <family val="2"/>
        <scheme val="minor"/>
      </rPr>
      <t>KNN [KD Tree Algorithm] |</t>
    </r>
    <r>
      <rPr>
        <sz val="11"/>
        <color rgb="FF000000"/>
        <rFont val="Calibri"/>
        <family val="2"/>
        <scheme val="minor"/>
      </rPr>
      <t xml:space="preserve"> One hot encoding (With Normalization)</t>
    </r>
  </si>
  <si>
    <r>
      <rPr>
        <b/>
        <sz val="11"/>
        <color rgb="FF000000"/>
        <rFont val="Calibri"/>
        <family val="2"/>
        <scheme val="minor"/>
      </rPr>
      <t>KNN [KD Tree Algorithm] |</t>
    </r>
    <r>
      <rPr>
        <sz val="11"/>
        <color rgb="FF000000"/>
        <rFont val="Calibri"/>
        <family val="2"/>
        <scheme val="minor"/>
      </rPr>
      <t xml:space="preserve"> One hot encoding (With Log Transformation)</t>
    </r>
  </si>
  <si>
    <r>
      <rPr>
        <b/>
        <sz val="11"/>
        <color rgb="FF000000"/>
        <rFont val="Calibri"/>
        <family val="2"/>
        <scheme val="minor"/>
      </rPr>
      <t xml:space="preserve">KNN [Ball Tree Algorithm] | </t>
    </r>
    <r>
      <rPr>
        <sz val="11"/>
        <color rgb="FF000000"/>
        <rFont val="Calibri"/>
        <family val="2"/>
        <scheme val="minor"/>
      </rPr>
      <t>One hot encoding (With Standardization)</t>
    </r>
  </si>
  <si>
    <r>
      <rPr>
        <b/>
        <sz val="11"/>
        <color rgb="FF000000"/>
        <rFont val="Calibri"/>
        <family val="2"/>
        <scheme val="minor"/>
      </rPr>
      <t xml:space="preserve">KNN [Ball Tree Algorithm] | </t>
    </r>
    <r>
      <rPr>
        <sz val="11"/>
        <color rgb="FF000000"/>
        <rFont val="Calibri"/>
        <family val="2"/>
        <scheme val="minor"/>
      </rPr>
      <t>One hot encoding (With Normalization)</t>
    </r>
  </si>
  <si>
    <r>
      <rPr>
        <b/>
        <sz val="11"/>
        <color rgb="FF000000"/>
        <rFont val="Calibri"/>
        <family val="2"/>
        <scheme val="minor"/>
      </rPr>
      <t xml:space="preserve">KNN [Ball Tree Algorithm] | </t>
    </r>
    <r>
      <rPr>
        <sz val="11"/>
        <color rgb="FF000000"/>
        <rFont val="Calibri"/>
        <family val="2"/>
        <scheme val="minor"/>
      </rPr>
      <t>One hot encoding (With Log Transformation)</t>
    </r>
  </si>
  <si>
    <t>Neural Network | One hot encoding (With Normalization)</t>
  </si>
  <si>
    <t>116,6 +/-2,23</t>
  </si>
  <si>
    <t>104,16 +/-1,73</t>
  </si>
  <si>
    <t>95,59 +/-5,58</t>
  </si>
  <si>
    <t>90,76 +/-3,29</t>
  </si>
  <si>
    <t>86,09 +/-2,77</t>
  </si>
  <si>
    <t>1,76 +/-0,08</t>
  </si>
  <si>
    <t>3,49 +/-0,05</t>
  </si>
  <si>
    <t>0,77 +/-0,03</t>
  </si>
  <si>
    <t>1,71 +/-0,06</t>
  </si>
  <si>
    <r>
      <t>KNN [auto] |</t>
    </r>
    <r>
      <rPr>
        <sz val="11"/>
        <color theme="1"/>
        <rFont val="Calibri"/>
        <family val="2"/>
        <scheme val="minor"/>
      </rPr>
      <t xml:space="preserve"> Ordinal Encoding (Original Data)</t>
    </r>
  </si>
  <si>
    <t>5,03 +/-0,32</t>
  </si>
  <si>
    <r>
      <t xml:space="preserve">KNN [auto] | </t>
    </r>
    <r>
      <rPr>
        <sz val="11"/>
        <color theme="1"/>
        <rFont val="Calibri"/>
        <family val="2"/>
        <scheme val="minor"/>
      </rPr>
      <t>Ordinal Encoding (With Standardization)</t>
    </r>
  </si>
  <si>
    <t>2,72 +/-0,03</t>
  </si>
  <si>
    <r>
      <t xml:space="preserve">KNN [auto] | </t>
    </r>
    <r>
      <rPr>
        <sz val="11"/>
        <color theme="1"/>
        <rFont val="Calibri"/>
        <family val="2"/>
        <scheme val="minor"/>
      </rPr>
      <t>Ordinal Encoding (With Normalization)</t>
    </r>
  </si>
  <si>
    <t>2,05 +/-0,03</t>
  </si>
  <si>
    <r>
      <t>KNN [auto] |</t>
    </r>
    <r>
      <rPr>
        <sz val="11"/>
        <color theme="1"/>
        <rFont val="Calibri"/>
        <family val="2"/>
        <scheme val="minor"/>
      </rPr>
      <t xml:space="preserve"> Ordinal Encoding (With Log Transformation)</t>
    </r>
  </si>
  <si>
    <t>3,07 +/-0,08</t>
  </si>
  <si>
    <r>
      <t>KNN [auto] |</t>
    </r>
    <r>
      <rPr>
        <sz val="11"/>
        <color theme="1"/>
        <rFont val="Calibri"/>
        <family val="2"/>
        <scheme val="minor"/>
      </rPr>
      <t xml:space="preserve"> One-Hot Encoding</t>
    </r>
  </si>
  <si>
    <t>0,67 +/-0,04</t>
  </si>
  <si>
    <t>from embedded methods, where both Ridge and Lasso indicated importance</t>
  </si>
  <si>
    <t>66,7 +/-1,17</t>
  </si>
  <si>
    <t>53,78 +/-0,45</t>
  </si>
  <si>
    <t>184,7 +/-48,63</t>
  </si>
  <si>
    <t>22,68 +/-0,4</t>
  </si>
  <si>
    <t>124,18 +/-5,66</t>
  </si>
  <si>
    <t>4,27 +/-0,1</t>
  </si>
  <si>
    <t>5,55 +/-0,41</t>
  </si>
  <si>
    <t>4,62 +/-0,19</t>
  </si>
  <si>
    <t>2,51 +/-0,14</t>
  </si>
  <si>
    <t>4,64 +/-0,5</t>
  </si>
  <si>
    <t>7,95 +/-0,37</t>
  </si>
  <si>
    <t>7,69 +/-0,27</t>
  </si>
  <si>
    <t>from RFE MinMaxScaler</t>
  </si>
  <si>
    <t>127,46 +/-2,92</t>
  </si>
  <si>
    <t>132,02 +/-9,01</t>
  </si>
  <si>
    <t>135,61 +/-4,5</t>
  </si>
  <si>
    <t>208,02 +/-12,56</t>
  </si>
  <si>
    <r>
      <rPr>
        <b/>
        <sz val="11"/>
        <color rgb="FF000000"/>
        <rFont val="Calibri"/>
        <family val="2"/>
      </rPr>
      <t xml:space="preserve">Naïve Bayes [CategoricalNB] | </t>
    </r>
    <r>
      <rPr>
        <sz val="11"/>
        <color rgb="FF000000"/>
        <rFont val="Calibri"/>
        <family val="2"/>
      </rPr>
      <t>Ordinal Encoding (Original Data)</t>
    </r>
  </si>
  <si>
    <t>11,0 +/-0,32</t>
  </si>
  <si>
    <r>
      <rPr>
        <b/>
        <sz val="11"/>
        <color rgb="FF000000"/>
        <rFont val="Calibri"/>
        <family val="2"/>
      </rPr>
      <t xml:space="preserve">Naïve Bayes [GaussianNB] | </t>
    </r>
    <r>
      <rPr>
        <sz val="11"/>
        <color rgb="FF000000"/>
        <rFont val="Calibri"/>
        <family val="2"/>
      </rPr>
      <t>Ordinal Encoding (Original Data)</t>
    </r>
  </si>
  <si>
    <t>6,71 +/-0,34</t>
  </si>
  <si>
    <r>
      <rPr>
        <b/>
        <sz val="11"/>
        <color rgb="FF000000"/>
        <rFont val="Calibri"/>
        <family val="2"/>
        <scheme val="minor"/>
      </rPr>
      <t>K-Nearest Neighbors [auto] |</t>
    </r>
    <r>
      <rPr>
        <sz val="11"/>
        <color rgb="FF000000"/>
        <rFont val="Calibri"/>
        <family val="2"/>
        <scheme val="minor"/>
      </rPr>
      <t xml:space="preserve"> Ordinal Encoding (Original Data)</t>
    </r>
  </si>
  <si>
    <t>7,47 +/-0,08</t>
  </si>
  <si>
    <t>3,15 +/-0,08</t>
  </si>
  <si>
    <t>9,55 +/-2,19</t>
  </si>
  <si>
    <t>2,16 +/-0,05</t>
  </si>
  <si>
    <t>2,71 +/-0,06</t>
  </si>
  <si>
    <t xml:space="preserve">from StandardScaler </t>
  </si>
  <si>
    <t>90,85 +/-1,3</t>
  </si>
  <si>
    <t>77,54 +/-1,43</t>
  </si>
  <si>
    <t>75,69 +/-2,82</t>
  </si>
  <si>
    <t>84,39 +/-1,11</t>
  </si>
  <si>
    <t>Kaggle Submitions | Versions (Group 33)</t>
  </si>
  <si>
    <t>Vinícius Pinto</t>
  </si>
  <si>
    <t>Version</t>
  </si>
  <si>
    <t>Date</t>
  </si>
  <si>
    <t>Numerical</t>
  </si>
  <si>
    <t>All</t>
  </si>
  <si>
    <t>Steven</t>
  </si>
  <si>
    <t>Andre</t>
  </si>
  <si>
    <t>Simone</t>
  </si>
  <si>
    <t>Joao</t>
  </si>
  <si>
    <t>Zofia</t>
  </si>
  <si>
    <t>Predictor</t>
  </si>
  <si>
    <t>Multicollinearity</t>
  </si>
  <si>
    <t>Correlation</t>
  </si>
  <si>
    <t>RFE Decision Tree</t>
  </si>
  <si>
    <t>RFE Random Forest</t>
  </si>
  <si>
    <t>RFE LR MinMax</t>
  </si>
  <si>
    <t>RFE LR Standard</t>
  </si>
  <si>
    <t>RFE LR Robust</t>
  </si>
  <si>
    <t>Ridge MinMax</t>
  </si>
  <si>
    <t>Ridge Standard</t>
  </si>
  <si>
    <t>Ridge Robust</t>
  </si>
  <si>
    <t>Lasso MinMax</t>
  </si>
  <si>
    <t>Lasso Standard</t>
  </si>
  <si>
    <t>Lasso Robust</t>
  </si>
  <si>
    <t>What to Do?</t>
  </si>
  <si>
    <t>Categorical</t>
  </si>
  <si>
    <t>Chi-Squared</t>
  </si>
  <si>
    <t>ORIGINAL</t>
  </si>
  <si>
    <t>ADASYN</t>
  </si>
  <si>
    <t>Datasets</t>
  </si>
  <si>
    <t>Scalers</t>
  </si>
  <si>
    <t>Original</t>
  </si>
  <si>
    <t>MinMax</t>
  </si>
  <si>
    <t>Standard</t>
  </si>
  <si>
    <t>Robust</t>
  </si>
  <si>
    <t>Feature Selection</t>
  </si>
  <si>
    <t>Wrapper Methods | RFE [Final]</t>
  </si>
  <si>
    <t>Selected | Decision Tree</t>
  </si>
  <si>
    <t>Selected | Random Forest</t>
  </si>
  <si>
    <t>Accident Date Binary</t>
  </si>
  <si>
    <t>Age at Injury Group</t>
  </si>
  <si>
    <t>C-2 Date Binary</t>
  </si>
  <si>
    <t>WCIO Cause of Injury Code</t>
  </si>
  <si>
    <t>WCIO Nature of Injury Code</t>
  </si>
  <si>
    <t>WCIO Part Of Body Code</t>
  </si>
  <si>
    <t>Test Set</t>
  </si>
  <si>
    <r>
      <t xml:space="preserve">Time of Execution </t>
    </r>
    <r>
      <rPr>
        <sz val="8"/>
        <color theme="1"/>
        <rFont val="Calibri"/>
        <family val="2"/>
        <scheme val="minor"/>
      </rPr>
      <t>(KFold)</t>
    </r>
  </si>
  <si>
    <t>LR</t>
  </si>
  <si>
    <t>NB_G</t>
  </si>
  <si>
    <t>NB_C</t>
  </si>
  <si>
    <t>KNN</t>
  </si>
  <si>
    <t>NN</t>
  </si>
  <si>
    <t>DT</t>
  </si>
  <si>
    <t>SVM</t>
  </si>
  <si>
    <t>RF</t>
  </si>
  <si>
    <t>Gboost</t>
  </si>
  <si>
    <t>Bag</t>
  </si>
  <si>
    <t>Ada</t>
  </si>
  <si>
    <t>CatBoost</t>
  </si>
  <si>
    <t>Stacking</t>
  </si>
  <si>
    <t>aaaaaaaaaa</t>
  </si>
  <si>
    <t>TOTAL</t>
  </si>
  <si>
    <t>RobustScaler</t>
  </si>
  <si>
    <t>Important</t>
  </si>
  <si>
    <t>Embedded Methods | LASSO/RIDGE  [MinMaxScaler]</t>
  </si>
  <si>
    <t>[StandardScaler]</t>
  </si>
  <si>
    <t>[RobustScaler]</t>
  </si>
  <si>
    <t>Two embedded methods, Lasso and Ridge Regression, were applied on data encoded with differents scalers (MinMax, Standard &amp; Robust)</t>
  </si>
  <si>
    <t>Not Selected</t>
  </si>
  <si>
    <t>Selected</t>
  </si>
  <si>
    <t>Lasso</t>
  </si>
  <si>
    <t>Ridge</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</si>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</sst>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b/>
      <sz val="14"/>
      <color theme="0"/>
      <name val="Calibri"/>
      <family val="2"/>
      <scheme val="minor"/>
    </font>
    <font>
      <b/>
      <sz val="11"/>
      <name val="Calibri"/>
      <family val="2"/>
      <scheme val="minor"/>
    </font>
    <font>
      <b/>
      <sz val="11"/>
      <color theme="3"/>
      <name val="Calibri"/>
      <family val="2"/>
      <scheme val="minor"/>
    </font>
    <font>
      <sz val="10"/>
      <color theme="1"/>
      <name val="Calibri"/>
      <family val="2"/>
      <scheme val="minor"/>
    </font>
    <font>
      <b/>
      <sz val="11"/>
      <color theme="3" tint="0.499984740745262"/>
      <name val="Calibri"/>
      <family val="2"/>
      <scheme val="minor"/>
    </font>
    <font>
      <sz val="11"/>
      <name val="Calibri"/>
      <family val="2"/>
      <scheme val="minor"/>
    </font>
    <font>
      <sz val="11"/>
      <color rgb="FF000000"/>
      <name val="Calibri"/>
      <family val="2"/>
    </font>
    <font>
      <b/>
      <sz val="12"/>
      <color rgb="FFFFFFFF"/>
      <name val="Calibri"/>
      <family val="2"/>
    </font>
    <font>
      <sz val="8"/>
      <name val="Calibri"/>
      <family val="2"/>
      <scheme val="minor"/>
    </font>
    <font>
      <b/>
      <sz val="11"/>
      <color rgb="FF000000"/>
      <name val="Calibri"/>
      <family val="2"/>
      <scheme val="minor"/>
    </font>
    <font>
      <sz val="11"/>
      <color rgb="FF000000"/>
      <name val="Calibri"/>
      <family val="2"/>
      <scheme val="minor"/>
    </font>
    <font>
      <b/>
      <sz val="11"/>
      <color rgb="FF000000"/>
      <name val="Calibri"/>
      <family val="2"/>
    </font>
    <font>
      <sz val="10"/>
      <color rgb="FFFF0000"/>
      <name val="Calibri"/>
      <family val="2"/>
      <scheme val="minor"/>
    </font>
    <font>
      <sz val="10"/>
      <name val="Calibri"/>
      <family val="2"/>
      <scheme val="minor"/>
    </font>
    <font>
      <sz val="11"/>
      <color rgb="FF000000"/>
      <name val="Aptos Narrow"/>
      <family val="2"/>
    </font>
    <font>
      <b/>
      <sz val="11"/>
      <color rgb="FF000000"/>
      <name val="Aptos Narrow"/>
      <family val="2"/>
    </font>
    <font>
      <b/>
      <sz val="11"/>
      <color theme="4" tint="0.39997558519241921"/>
      <name val="Calibri"/>
      <family val="2"/>
      <scheme val="minor"/>
    </font>
    <font>
      <sz val="8"/>
      <color theme="1"/>
      <name val="Calibri"/>
      <family val="2"/>
      <scheme val="minor"/>
    </font>
    <font>
      <sz val="11"/>
      <name val="Aptos Narrow"/>
      <family val="2"/>
    </font>
    <font>
      <sz val="10"/>
      <name val="Inherit"/>
    </font>
  </fonts>
  <fills count="28">
    <fill>
      <patternFill patternType="none"/>
    </fill>
    <fill>
      <patternFill patternType="gray125"/>
    </fill>
    <fill>
      <patternFill patternType="solid">
        <fgColor theme="4"/>
        <bgColor indexed="64"/>
      </patternFill>
    </fill>
    <fill>
      <patternFill patternType="solid">
        <fgColor theme="3"/>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EAF6FC"/>
        <bgColor indexed="64"/>
      </patternFill>
    </fill>
    <fill>
      <patternFill patternType="solid">
        <fgColor theme="1" tint="4.9989318521683403E-2"/>
        <bgColor indexed="64"/>
      </patternFill>
    </fill>
    <fill>
      <patternFill patternType="solid">
        <fgColor theme="2"/>
        <bgColor indexed="64"/>
      </patternFill>
    </fill>
    <fill>
      <patternFill patternType="solid">
        <fgColor theme="0"/>
        <bgColor indexed="64"/>
      </patternFill>
    </fill>
    <fill>
      <patternFill patternType="solid">
        <fgColor theme="3" tint="0.249977111117893"/>
        <bgColor indexed="64"/>
      </patternFill>
    </fill>
    <fill>
      <patternFill patternType="solid">
        <fgColor rgb="FF002060"/>
        <bgColor indexed="64"/>
      </patternFill>
    </fill>
    <fill>
      <patternFill patternType="solid">
        <fgColor rgb="FFF8FBFE"/>
        <bgColor indexed="64"/>
      </patternFill>
    </fill>
    <fill>
      <patternFill patternType="solid">
        <fgColor rgb="FF0E2841"/>
        <bgColor rgb="FF000000"/>
      </patternFill>
    </fill>
    <fill>
      <patternFill patternType="solid">
        <fgColor theme="0" tint="-4.9989318521683403E-2"/>
        <bgColor indexed="64"/>
      </patternFill>
    </fill>
    <fill>
      <patternFill patternType="darkHorizontal">
        <fgColor theme="4"/>
        <bgColor theme="3"/>
      </patternFill>
    </fill>
    <fill>
      <patternFill patternType="gray125">
        <fgColor theme="3" tint="0.24994659260841701"/>
        <bgColor theme="3"/>
      </patternFill>
    </fill>
    <fill>
      <patternFill patternType="darkHorizontal">
        <fgColor rgb="FF001642"/>
        <bgColor rgb="FF002060"/>
      </patternFill>
    </fill>
    <fill>
      <patternFill patternType="solid">
        <fgColor theme="1"/>
        <bgColor indexed="64"/>
      </patternFill>
    </fill>
    <fill>
      <patternFill patternType="darkDown">
        <fgColor theme="4"/>
        <bgColor theme="4" tint="-0.499984740745262"/>
      </patternFill>
    </fill>
    <fill>
      <patternFill patternType="darkDown">
        <fgColor theme="4" tint="-0.24994659260841701"/>
        <bgColor theme="2" tint="-0.89996032593768116"/>
      </patternFill>
    </fill>
    <fill>
      <patternFill patternType="solid">
        <fgColor theme="3" tint="9.9978637043366805E-2"/>
        <bgColor indexed="64"/>
      </patternFill>
    </fill>
    <fill>
      <patternFill patternType="solid">
        <fgColor rgb="FF001642"/>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0" tint="-0.499984740745262"/>
        <bgColor indexed="64"/>
      </patternFill>
    </fill>
  </fills>
  <borders count="52">
    <border>
      <left/>
      <right/>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thin">
        <color indexed="64"/>
      </left>
      <right/>
      <top style="double">
        <color indexed="64"/>
      </top>
      <bottom style="double">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double">
        <color indexed="64"/>
      </top>
      <bottom style="double">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double">
        <color indexed="64"/>
      </bottom>
      <diagonal/>
    </border>
    <border>
      <left style="thin">
        <color indexed="64"/>
      </left>
      <right/>
      <top style="double">
        <color indexed="64"/>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right style="thin">
        <color indexed="64"/>
      </right>
      <top/>
      <bottom style="double">
        <color indexed="64"/>
      </bottom>
      <diagonal/>
    </border>
    <border>
      <left/>
      <right style="thin">
        <color indexed="64"/>
      </right>
      <top style="thin">
        <color indexed="64"/>
      </top>
      <bottom style="double">
        <color indexed="64"/>
      </bottom>
      <diagonal/>
    </border>
    <border>
      <left style="thin">
        <color theme="0"/>
      </left>
      <right style="medium">
        <color indexed="64"/>
      </right>
      <top style="medium">
        <color indexed="64"/>
      </top>
      <bottom/>
      <diagonal/>
    </border>
    <border>
      <left style="thin">
        <color theme="0"/>
      </left>
      <right style="medium">
        <color indexed="64"/>
      </right>
      <top/>
      <bottom/>
      <diagonal/>
    </border>
    <border>
      <left style="thin">
        <color theme="0"/>
      </left>
      <right style="medium">
        <color indexed="64"/>
      </right>
      <top/>
      <bottom style="medium">
        <color indexed="64"/>
      </bottom>
      <diagonal/>
    </border>
    <border>
      <left style="thin">
        <color theme="0"/>
      </left>
      <right style="medium">
        <color indexed="64"/>
      </right>
      <top style="thin">
        <color theme="0"/>
      </top>
      <bottom/>
      <diagonal/>
    </border>
    <border>
      <left/>
      <right/>
      <top style="double">
        <color indexed="64"/>
      </top>
      <bottom style="double">
        <color indexed="64"/>
      </bottom>
      <diagonal/>
    </border>
    <border>
      <left/>
      <right style="thin">
        <color rgb="FF000000"/>
      </right>
      <top/>
      <bottom/>
      <diagonal/>
    </border>
    <border>
      <left style="thin">
        <color indexed="64"/>
      </left>
      <right style="thin">
        <color indexed="64"/>
      </right>
      <top/>
      <bottom/>
      <diagonal/>
    </border>
    <border>
      <left/>
      <right/>
      <top style="double">
        <color indexed="64"/>
      </top>
      <bottom/>
      <diagonal/>
    </border>
    <border>
      <left/>
      <right style="thin">
        <color indexed="64"/>
      </right>
      <top style="double">
        <color indexed="64"/>
      </top>
      <bottom/>
      <diagonal/>
    </border>
    <border>
      <left style="thin">
        <color rgb="FF000000"/>
      </left>
      <right/>
      <top/>
      <bottom style="double">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medium">
        <color indexed="64"/>
      </left>
      <right/>
      <top/>
      <bottom style="thin">
        <color indexed="64"/>
      </bottom>
      <diagonal/>
    </border>
    <border>
      <left style="medium">
        <color indexed="64"/>
      </left>
      <right/>
      <top style="thin">
        <color indexed="64"/>
      </top>
      <bottom/>
      <diagonal/>
    </border>
    <border>
      <left style="thin">
        <color theme="0"/>
      </left>
      <right style="medium">
        <color indexed="64"/>
      </right>
      <top style="thin">
        <color indexed="64"/>
      </top>
      <bottom/>
      <diagonal/>
    </border>
  </borders>
  <cellStyleXfs count="1">
    <xf numFmtId="0" fontId="0" fillId="0" borderId="0"/>
  </cellStyleXfs>
  <cellXfs count="200">
    <xf numFmtId="0" fontId="0" fillId="0" borderId="0" xfId="0"/>
    <xf numFmtId="0" fontId="0" fillId="0" borderId="0" xfId="0" applyAlignment="1">
      <alignment horizontal="center"/>
    </xf>
    <xf numFmtId="0" fontId="0" fillId="0" borderId="3" xfId="0"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0" xfId="0" applyFont="1" applyAlignment="1">
      <alignment horizontal="center" vertical="center"/>
    </xf>
    <xf numFmtId="0" fontId="0" fillId="0" borderId="0" xfId="0" applyAlignment="1">
      <alignment horizontal="right"/>
    </xf>
    <xf numFmtId="0" fontId="2" fillId="8" borderId="2" xfId="0" applyFont="1" applyFill="1" applyBorder="1" applyAlignment="1">
      <alignment horizontal="center" vertical="center" textRotation="90" wrapText="1"/>
    </xf>
    <xf numFmtId="0" fontId="2" fillId="9" borderId="10" xfId="0" applyFont="1" applyFill="1" applyBorder="1" applyAlignment="1">
      <alignment horizontal="center"/>
    </xf>
    <xf numFmtId="14" fontId="0" fillId="0" borderId="0" xfId="0" applyNumberFormat="1"/>
    <xf numFmtId="0" fontId="6" fillId="9" borderId="2" xfId="0" applyFont="1" applyFill="1" applyBorder="1" applyAlignment="1">
      <alignment horizontal="center"/>
    </xf>
    <xf numFmtId="0" fontId="2" fillId="0" borderId="3" xfId="0" applyFont="1" applyBorder="1" applyAlignment="1">
      <alignment horizontal="center" vertical="center"/>
    </xf>
    <xf numFmtId="0" fontId="3" fillId="0" borderId="0" xfId="0" applyFont="1"/>
    <xf numFmtId="14" fontId="0" fillId="0" borderId="3" xfId="0" applyNumberFormat="1" applyBorder="1"/>
    <xf numFmtId="0" fontId="4" fillId="9" borderId="2" xfId="0" applyFont="1" applyFill="1" applyBorder="1" applyAlignment="1">
      <alignment horizontal="center" vertical="center"/>
    </xf>
    <xf numFmtId="0" fontId="2" fillId="0" borderId="3" xfId="0" applyFont="1" applyBorder="1"/>
    <xf numFmtId="0" fontId="0" fillId="0" borderId="0" xfId="0" applyAlignment="1">
      <alignment wrapText="1"/>
    </xf>
    <xf numFmtId="0" fontId="8" fillId="0" borderId="0" xfId="0" applyFont="1" applyAlignment="1">
      <alignment horizontal="center" vertical="center"/>
    </xf>
    <xf numFmtId="0" fontId="8" fillId="0" borderId="2" xfId="0" applyFont="1" applyBorder="1" applyAlignment="1">
      <alignment horizontal="center" vertical="center"/>
    </xf>
    <xf numFmtId="0" fontId="8" fillId="0" borderId="5" xfId="0" applyFont="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8" fillId="0" borderId="16" xfId="0" applyFont="1" applyBorder="1" applyAlignment="1">
      <alignment horizontal="center" vertical="center"/>
    </xf>
    <xf numFmtId="0" fontId="2" fillId="0" borderId="12"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2" xfId="0" applyFont="1" applyBorder="1" applyAlignment="1">
      <alignment horizontal="left" vertical="center" wrapText="1"/>
    </xf>
    <xf numFmtId="0" fontId="2" fillId="0" borderId="22"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1" fillId="0" borderId="0" xfId="0" applyFont="1"/>
    <xf numFmtId="0" fontId="11" fillId="0" borderId="0" xfId="0" applyFont="1" applyAlignment="1">
      <alignment wrapText="1"/>
    </xf>
    <xf numFmtId="0" fontId="2" fillId="0" borderId="0" xfId="0" applyFont="1"/>
    <xf numFmtId="0" fontId="2" fillId="0" borderId="0" xfId="0" applyFont="1" applyAlignment="1">
      <alignment horizontal="center"/>
    </xf>
    <xf numFmtId="0" fontId="2" fillId="0" borderId="0" xfId="0" applyFont="1" applyAlignment="1">
      <alignment horizontal="left" vertical="center" wrapText="1"/>
    </xf>
    <xf numFmtId="0" fontId="8" fillId="0" borderId="26" xfId="0" applyFont="1" applyBorder="1" applyAlignment="1">
      <alignment horizontal="center" vertical="center"/>
    </xf>
    <xf numFmtId="0" fontId="12" fillId="13" borderId="23" xfId="0" applyFont="1" applyFill="1" applyBorder="1" applyAlignment="1">
      <alignment horizontal="center" vertical="center"/>
    </xf>
    <xf numFmtId="0" fontId="0" fillId="0" borderId="29" xfId="0" applyBorder="1" applyAlignment="1">
      <alignment horizontal="center" vertical="center"/>
    </xf>
    <xf numFmtId="0" fontId="0" fillId="0" borderId="24" xfId="0" applyBorder="1" applyAlignment="1">
      <alignment horizontal="center" vertical="center"/>
    </xf>
    <xf numFmtId="0" fontId="0" fillId="0" borderId="28" xfId="0" applyBorder="1" applyAlignment="1">
      <alignment horizontal="center" vertical="center"/>
    </xf>
    <xf numFmtId="0" fontId="1" fillId="4"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8" fillId="0" borderId="11" xfId="0" applyFont="1" applyBorder="1" applyAlignment="1">
      <alignment horizontal="center" vertical="center"/>
    </xf>
    <xf numFmtId="0" fontId="8" fillId="0" borderId="25" xfId="0" applyFont="1" applyBorder="1" applyAlignment="1">
      <alignment horizontal="center" vertical="center"/>
    </xf>
    <xf numFmtId="0" fontId="8" fillId="0" borderId="13" xfId="0" applyFont="1" applyBorder="1" applyAlignment="1">
      <alignment horizontal="center" vertical="center"/>
    </xf>
    <xf numFmtId="0" fontId="8" fillId="0" borderId="1" xfId="0" applyFont="1" applyBorder="1" applyAlignment="1">
      <alignment horizontal="center" vertical="center"/>
    </xf>
    <xf numFmtId="0" fontId="8" fillId="0" borderId="15" xfId="0"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14" borderId="5" xfId="0" applyFont="1" applyFill="1" applyBorder="1" applyAlignment="1">
      <alignment horizontal="center" vertical="center"/>
    </xf>
    <xf numFmtId="0" fontId="8" fillId="14" borderId="0" xfId="0" applyFont="1" applyFill="1" applyAlignment="1">
      <alignment horizontal="center" vertical="center"/>
    </xf>
    <xf numFmtId="0" fontId="8" fillId="14" borderId="8" xfId="0" applyFont="1" applyFill="1" applyBorder="1" applyAlignment="1">
      <alignment horizontal="center" vertical="center"/>
    </xf>
    <xf numFmtId="0" fontId="17" fillId="0" borderId="0" xfId="0" applyFont="1" applyAlignment="1">
      <alignment horizontal="center" vertical="center"/>
    </xf>
    <xf numFmtId="0" fontId="14" fillId="0" borderId="0" xfId="0" applyFont="1" applyAlignment="1">
      <alignment horizontal="left" vertical="center" wrapText="1"/>
    </xf>
    <xf numFmtId="0" fontId="16" fillId="0" borderId="0" xfId="0" applyFont="1"/>
    <xf numFmtId="0" fontId="12" fillId="13" borderId="0" xfId="0" applyFont="1" applyFill="1" applyAlignment="1">
      <alignment horizontal="center" vertical="center"/>
    </xf>
    <xf numFmtId="2" fontId="0" fillId="0" borderId="5" xfId="0" applyNumberFormat="1" applyBorder="1"/>
    <xf numFmtId="2" fontId="0" fillId="0" borderId="6" xfId="0" applyNumberFormat="1" applyBorder="1"/>
    <xf numFmtId="0" fontId="0" fillId="0" borderId="13" xfId="0" applyBorder="1" applyAlignment="1">
      <alignment horizontal="center" vertical="center"/>
    </xf>
    <xf numFmtId="0" fontId="0" fillId="0" borderId="5" xfId="0" applyBorder="1" applyAlignment="1">
      <alignment horizontal="center" vertical="center"/>
    </xf>
    <xf numFmtId="0" fontId="0" fillId="0" borderId="30" xfId="0" applyBorder="1" applyAlignment="1">
      <alignment horizontal="center" vertical="center"/>
    </xf>
    <xf numFmtId="0" fontId="7" fillId="0" borderId="26" xfId="0" applyFont="1" applyBorder="1" applyAlignment="1">
      <alignment horizontal="center"/>
    </xf>
    <xf numFmtId="0" fontId="2" fillId="0" borderId="8" xfId="0" applyFont="1" applyBorder="1" applyAlignment="1">
      <alignment horizontal="left" vertical="center" wrapText="1"/>
    </xf>
    <xf numFmtId="0" fontId="7" fillId="0" borderId="8" xfId="0" applyFont="1" applyBorder="1" applyAlignment="1">
      <alignment horizontal="center" vertical="center" wrapText="1"/>
    </xf>
    <xf numFmtId="0" fontId="2" fillId="0" borderId="46" xfId="0" applyFont="1" applyBorder="1" applyAlignment="1">
      <alignment horizontal="left" vertical="center" wrapText="1"/>
    </xf>
    <xf numFmtId="0" fontId="16" fillId="0" borderId="0" xfId="0" applyFont="1" applyAlignment="1">
      <alignment readingOrder="1"/>
    </xf>
    <xf numFmtId="0" fontId="15" fillId="0" borderId="0" xfId="0" applyFont="1" applyAlignment="1">
      <alignment readingOrder="1"/>
    </xf>
    <xf numFmtId="0" fontId="2" fillId="0" borderId="47" xfId="0" applyFont="1" applyBorder="1" applyAlignment="1">
      <alignment horizontal="left" vertical="center" wrapText="1"/>
    </xf>
    <xf numFmtId="0" fontId="7" fillId="0" borderId="48" xfId="0" applyFont="1" applyBorder="1" applyAlignment="1">
      <alignment horizontal="center" vertical="center" wrapText="1"/>
    </xf>
    <xf numFmtId="0" fontId="2" fillId="12" borderId="19" xfId="0" applyFont="1" applyFill="1" applyBorder="1" applyAlignment="1">
      <alignment horizontal="center" vertical="center" textRotation="90"/>
    </xf>
    <xf numFmtId="0" fontId="19" fillId="0" borderId="0" xfId="0" applyFont="1"/>
    <xf numFmtId="0" fontId="2" fillId="0" borderId="0" xfId="0" applyFont="1" applyAlignment="1">
      <alignment wrapText="1"/>
    </xf>
    <xf numFmtId="0" fontId="0" fillId="0" borderId="3" xfId="0" applyBorder="1" applyAlignment="1">
      <alignment horizontal="right"/>
    </xf>
    <xf numFmtId="0" fontId="1" fillId="25" borderId="22" xfId="0" applyFont="1" applyFill="1" applyBorder="1" applyAlignment="1">
      <alignment horizontal="center" vertical="center"/>
    </xf>
    <xf numFmtId="0" fontId="1" fillId="26" borderId="22" xfId="0" applyFont="1" applyFill="1" applyBorder="1" applyAlignment="1">
      <alignment horizontal="center" vertical="center"/>
    </xf>
    <xf numFmtId="0" fontId="2" fillId="12" borderId="0" xfId="0" applyFont="1" applyFill="1" applyAlignment="1">
      <alignment horizontal="center" vertical="center" textRotation="90"/>
    </xf>
    <xf numFmtId="0" fontId="2" fillId="12" borderId="1" xfId="0" applyFont="1" applyFill="1" applyBorder="1" applyAlignment="1">
      <alignment horizontal="center" vertical="center" textRotation="90"/>
    </xf>
    <xf numFmtId="0" fontId="2" fillId="0" borderId="1" xfId="0" applyFont="1" applyBorder="1" applyAlignment="1">
      <alignment horizontal="left" vertical="center" wrapText="1"/>
    </xf>
    <xf numFmtId="0" fontId="4" fillId="10" borderId="0" xfId="0" applyFont="1" applyFill="1" applyAlignment="1">
      <alignment horizontal="center" vertical="center"/>
    </xf>
    <xf numFmtId="0" fontId="4" fillId="3" borderId="0" xfId="0" applyFont="1" applyFill="1" applyAlignment="1">
      <alignment horizontal="center" vertical="center"/>
    </xf>
    <xf numFmtId="0" fontId="4" fillId="16" borderId="39" xfId="0" applyFont="1" applyFill="1" applyBorder="1" applyAlignment="1">
      <alignment horizontal="center" vertical="center"/>
    </xf>
    <xf numFmtId="0" fontId="4" fillId="16" borderId="41" xfId="0" applyFont="1" applyFill="1" applyBorder="1" applyAlignment="1">
      <alignment horizontal="center" vertical="center"/>
    </xf>
    <xf numFmtId="0" fontId="18" fillId="9" borderId="34" xfId="0" applyFont="1" applyFill="1" applyBorder="1" applyAlignment="1">
      <alignment horizontal="center" vertical="center" wrapText="1"/>
    </xf>
    <xf numFmtId="0" fontId="18" fillId="9" borderId="40"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4" fillId="15" borderId="39" xfId="0" applyFont="1" applyFill="1" applyBorder="1" applyAlignment="1">
      <alignment horizontal="center" vertical="center"/>
    </xf>
    <xf numFmtId="0" fontId="4" fillId="15" borderId="34" xfId="0" applyFont="1" applyFill="1" applyBorder="1" applyAlignment="1">
      <alignment horizontal="center" vertical="center"/>
    </xf>
    <xf numFmtId="0" fontId="4" fillId="15" borderId="41" xfId="0" applyFont="1" applyFill="1" applyBorder="1" applyAlignment="1">
      <alignment horizontal="center" vertical="center"/>
    </xf>
    <xf numFmtId="0" fontId="4" fillId="15" borderId="3"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10" fillId="9" borderId="39" xfId="0" applyFont="1" applyFill="1" applyBorder="1" applyAlignment="1">
      <alignment horizontal="center" vertical="center"/>
    </xf>
    <xf numFmtId="0" fontId="10" fillId="9" borderId="34" xfId="0" applyFont="1" applyFill="1" applyBorder="1" applyAlignment="1">
      <alignment horizontal="center" vertical="center"/>
    </xf>
    <xf numFmtId="0" fontId="10" fillId="9" borderId="40" xfId="0" applyFont="1" applyFill="1" applyBorder="1" applyAlignment="1">
      <alignment horizontal="center" vertical="center"/>
    </xf>
    <xf numFmtId="0" fontId="0" fillId="0" borderId="41" xfId="0" applyBorder="1" applyAlignment="1">
      <alignment horizontal="center" vertical="center"/>
    </xf>
    <xf numFmtId="0" fontId="0" fillId="0" borderId="3"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left"/>
    </xf>
    <xf numFmtId="0" fontId="0" fillId="0" borderId="15" xfId="0" applyBorder="1" applyAlignment="1">
      <alignment horizontal="left"/>
    </xf>
    <xf numFmtId="0" fontId="0" fillId="0" borderId="44" xfId="0" applyBorder="1" applyAlignment="1">
      <alignment horizontal="left"/>
    </xf>
    <xf numFmtId="0" fontId="0" fillId="0" borderId="8"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1" fillId="18" borderId="43" xfId="0" applyFont="1" applyFill="1" applyBorder="1" applyAlignment="1">
      <alignment horizontal="center" vertical="center"/>
    </xf>
    <xf numFmtId="0" fontId="1" fillId="18" borderId="0" xfId="0" applyFont="1" applyFill="1" applyAlignment="1">
      <alignment horizontal="center" vertical="center"/>
    </xf>
    <xf numFmtId="0" fontId="5" fillId="19" borderId="39" xfId="0" applyFont="1" applyFill="1" applyBorder="1" applyAlignment="1">
      <alignment horizontal="center" vertical="center"/>
    </xf>
    <xf numFmtId="0" fontId="5" fillId="19" borderId="34" xfId="0" applyFont="1" applyFill="1" applyBorder="1" applyAlignment="1">
      <alignment horizontal="center" vertical="center"/>
    </xf>
    <xf numFmtId="0" fontId="5" fillId="19" borderId="41" xfId="0" applyFont="1" applyFill="1" applyBorder="1" applyAlignment="1">
      <alignment horizontal="center" vertical="center"/>
    </xf>
    <xf numFmtId="0" fontId="5" fillId="19" borderId="3" xfId="0" applyFont="1" applyFill="1" applyBorder="1" applyAlignment="1">
      <alignment horizontal="center" vertical="center"/>
    </xf>
    <xf numFmtId="0" fontId="2" fillId="6" borderId="2" xfId="0" applyFont="1" applyFill="1" applyBorder="1" applyAlignment="1">
      <alignment horizontal="center" vertical="center"/>
    </xf>
    <xf numFmtId="0" fontId="5" fillId="5" borderId="1" xfId="0" applyFont="1" applyFill="1" applyBorder="1" applyAlignment="1">
      <alignment horizontal="center" vertical="center"/>
    </xf>
    <xf numFmtId="0" fontId="5" fillId="5" borderId="0" xfId="0" applyFont="1" applyFill="1" applyAlignment="1">
      <alignment horizontal="center" vertical="center"/>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0" fillId="0" borderId="0" xfId="0" applyAlignment="1">
      <alignment horizontal="center"/>
    </xf>
    <xf numFmtId="0" fontId="2" fillId="6" borderId="27" xfId="0" applyFont="1" applyFill="1" applyBorder="1" applyAlignment="1">
      <alignment horizontal="center" vertical="center"/>
    </xf>
    <xf numFmtId="0" fontId="0" fillId="0" borderId="0" xfId="0" applyAlignment="1">
      <alignment horizontal="center" vertical="center" wrapText="1"/>
    </xf>
    <xf numFmtId="0" fontId="0" fillId="0" borderId="3" xfId="0" applyBorder="1" applyAlignment="1">
      <alignment horizontal="center" vertical="center" wrapText="1"/>
    </xf>
    <xf numFmtId="0" fontId="5" fillId="17" borderId="39" xfId="0" applyFont="1" applyFill="1" applyBorder="1" applyAlignment="1">
      <alignment horizontal="center" vertical="center"/>
    </xf>
    <xf numFmtId="0" fontId="5" fillId="17" borderId="34" xfId="0" applyFont="1" applyFill="1" applyBorder="1" applyAlignment="1">
      <alignment horizontal="center" vertical="center"/>
    </xf>
    <xf numFmtId="0" fontId="5" fillId="17" borderId="41" xfId="0" applyFont="1" applyFill="1" applyBorder="1" applyAlignment="1">
      <alignment horizontal="center" vertical="center"/>
    </xf>
    <xf numFmtId="0" fontId="5" fillId="17" borderId="3" xfId="0" applyFont="1" applyFill="1" applyBorder="1" applyAlignment="1">
      <alignment horizontal="center" vertical="center"/>
    </xf>
    <xf numFmtId="0" fontId="2" fillId="12" borderId="40" xfId="0" applyFont="1" applyFill="1" applyBorder="1" applyAlignment="1">
      <alignment horizontal="center" vertical="center" textRotation="90"/>
    </xf>
    <xf numFmtId="0" fontId="2" fillId="12" borderId="44" xfId="0" applyFont="1" applyFill="1" applyBorder="1" applyAlignment="1">
      <alignment horizontal="center" vertical="center" textRotation="90"/>
    </xf>
    <xf numFmtId="0" fontId="2" fillId="12" borderId="42" xfId="0" applyFont="1" applyFill="1" applyBorder="1" applyAlignment="1">
      <alignment horizontal="center" vertical="center" textRotation="90"/>
    </xf>
    <xf numFmtId="0" fontId="2" fillId="12" borderId="18" xfId="0" applyFont="1" applyFill="1" applyBorder="1" applyAlignment="1">
      <alignment horizontal="center" vertical="center" textRotation="90"/>
    </xf>
    <xf numFmtId="0" fontId="2" fillId="12" borderId="19" xfId="0" applyFont="1" applyFill="1" applyBorder="1" applyAlignment="1">
      <alignment horizontal="center" vertical="center" textRotation="90"/>
    </xf>
    <xf numFmtId="0" fontId="2" fillId="12" borderId="20" xfId="0" applyFont="1" applyFill="1" applyBorder="1" applyAlignment="1">
      <alignment horizontal="center" vertical="center" textRotation="90"/>
    </xf>
    <xf numFmtId="0" fontId="5" fillId="11" borderId="1" xfId="0" applyFont="1" applyFill="1" applyBorder="1" applyAlignment="1">
      <alignment horizontal="center" vertical="center"/>
    </xf>
    <xf numFmtId="0" fontId="5" fillId="11" borderId="0" xfId="0" applyFont="1" applyFill="1" applyAlignment="1">
      <alignment horizontal="center" vertical="center"/>
    </xf>
    <xf numFmtId="0" fontId="7" fillId="0" borderId="13" xfId="0" applyFont="1" applyBorder="1" applyAlignment="1">
      <alignment horizontal="center" vertical="center"/>
    </xf>
    <xf numFmtId="0" fontId="7" fillId="0" borderId="1" xfId="0" applyFont="1" applyBorder="1" applyAlignment="1">
      <alignment horizontal="center" vertical="center"/>
    </xf>
    <xf numFmtId="0" fontId="7" fillId="0" borderId="15" xfId="0" applyFont="1" applyBorder="1" applyAlignment="1">
      <alignment horizontal="center" vertical="center"/>
    </xf>
    <xf numFmtId="0" fontId="9" fillId="0" borderId="1" xfId="0" applyFont="1" applyBorder="1" applyAlignment="1">
      <alignment horizontal="center" vertical="center"/>
    </xf>
    <xf numFmtId="0" fontId="2" fillId="12" borderId="21" xfId="0" applyFont="1" applyFill="1" applyBorder="1" applyAlignment="1">
      <alignment horizontal="center" vertical="center" textRotation="90"/>
    </xf>
    <xf numFmtId="0" fontId="1" fillId="10" borderId="18" xfId="0" applyFont="1" applyFill="1" applyBorder="1" applyAlignment="1">
      <alignment horizontal="center" vertical="center" textRotation="90"/>
    </xf>
    <xf numFmtId="0" fontId="1" fillId="10" borderId="19" xfId="0" applyFont="1" applyFill="1" applyBorder="1" applyAlignment="1">
      <alignment horizontal="center" vertical="center" textRotation="90"/>
    </xf>
    <xf numFmtId="0" fontId="1" fillId="10" borderId="20" xfId="0" applyFont="1" applyFill="1" applyBorder="1" applyAlignment="1">
      <alignment horizontal="center" vertical="center" textRotation="90"/>
    </xf>
    <xf numFmtId="0" fontId="5" fillId="24" borderId="1" xfId="0" applyFont="1" applyFill="1" applyBorder="1" applyAlignment="1">
      <alignment horizontal="center" vertical="center"/>
    </xf>
    <xf numFmtId="0" fontId="5" fillId="20" borderId="39" xfId="0" applyFont="1" applyFill="1" applyBorder="1" applyAlignment="1">
      <alignment horizontal="center" vertical="center"/>
    </xf>
    <xf numFmtId="0" fontId="5" fillId="20" borderId="34" xfId="0" applyFont="1" applyFill="1" applyBorder="1" applyAlignment="1">
      <alignment horizontal="center" vertical="center"/>
    </xf>
    <xf numFmtId="0" fontId="5" fillId="20" borderId="41" xfId="0" applyFont="1" applyFill="1" applyBorder="1" applyAlignment="1">
      <alignment horizontal="center" vertical="center"/>
    </xf>
    <xf numFmtId="0" fontId="5" fillId="20" borderId="3" xfId="0" applyFont="1" applyFill="1" applyBorder="1" applyAlignment="1">
      <alignment horizontal="center" vertical="center"/>
    </xf>
    <xf numFmtId="0" fontId="5" fillId="23" borderId="1" xfId="0" applyFont="1" applyFill="1" applyBorder="1" applyAlignment="1">
      <alignment horizontal="center" vertical="center"/>
    </xf>
    <xf numFmtId="0" fontId="1" fillId="27" borderId="43" xfId="0" applyFont="1" applyFill="1" applyBorder="1" applyAlignment="1">
      <alignment horizontal="center" vertical="center" textRotation="90"/>
    </xf>
    <xf numFmtId="0" fontId="1" fillId="27" borderId="49" xfId="0" applyFont="1" applyFill="1" applyBorder="1" applyAlignment="1">
      <alignment horizontal="center" vertical="center" textRotation="90"/>
    </xf>
    <xf numFmtId="0" fontId="1" fillId="27" borderId="50" xfId="0" applyFont="1" applyFill="1" applyBorder="1" applyAlignment="1">
      <alignment horizontal="center" vertical="center" textRotation="90"/>
    </xf>
    <xf numFmtId="0" fontId="1" fillId="18" borderId="21" xfId="0" applyFont="1" applyFill="1" applyBorder="1" applyAlignment="1">
      <alignment horizontal="center" vertical="center" textRotation="90"/>
    </xf>
    <xf numFmtId="0" fontId="1" fillId="18" borderId="19" xfId="0" applyFont="1" applyFill="1" applyBorder="1" applyAlignment="1">
      <alignment horizontal="center" vertical="center" textRotation="90"/>
    </xf>
    <xf numFmtId="0" fontId="2" fillId="12" borderId="51" xfId="0" applyFont="1" applyFill="1" applyBorder="1" applyAlignment="1">
      <alignment horizontal="center" vertical="center" textRotation="90"/>
    </xf>
    <xf numFmtId="0" fontId="21" fillId="0" borderId="1" xfId="0" applyFont="1" applyBorder="1" applyAlignment="1">
      <alignment horizontal="center" vertical="center"/>
    </xf>
    <xf numFmtId="0" fontId="9" fillId="0" borderId="13" xfId="0" applyFont="1" applyBorder="1" applyAlignment="1">
      <alignment horizontal="center" vertical="center"/>
    </xf>
    <xf numFmtId="0" fontId="9" fillId="0" borderId="15" xfId="0" applyFont="1" applyBorder="1" applyAlignment="1">
      <alignment horizontal="center" vertical="center"/>
    </xf>
    <xf numFmtId="0" fontId="5" fillId="7" borderId="1" xfId="0" applyFont="1" applyFill="1" applyBorder="1" applyAlignment="1">
      <alignment horizontal="center" vertical="center" wrapText="1"/>
    </xf>
    <xf numFmtId="0" fontId="4" fillId="3" borderId="0" xfId="0" applyFont="1" applyFill="1" applyBorder="1" applyAlignment="1">
      <alignment horizontal="center" vertical="center"/>
    </xf>
    <xf numFmtId="0" fontId="4" fillId="10" borderId="0" xfId="0" applyFont="1" applyFill="1" applyBorder="1" applyAlignment="1">
      <alignment horizontal="center" vertical="center"/>
    </xf>
    <xf numFmtId="0" fontId="4" fillId="21" borderId="0" xfId="0" applyFont="1" applyFill="1" applyBorder="1" applyAlignment="1">
      <alignment horizontal="center" vertical="center"/>
    </xf>
    <xf numFmtId="0" fontId="4" fillId="22" borderId="0" xfId="0" applyFont="1" applyFill="1" applyBorder="1" applyAlignment="1">
      <alignment horizontal="center" vertical="center"/>
    </xf>
    <xf numFmtId="0" fontId="0" fillId="0" borderId="0" xfId="0" applyBorder="1" applyAlignment="1">
      <alignment horizontal="right"/>
    </xf>
    <xf numFmtId="0" fontId="0" fillId="0" borderId="0" xfId="0" applyBorder="1"/>
    <xf numFmtId="0" fontId="19" fillId="0" borderId="0" xfId="0" applyFont="1" applyBorder="1"/>
    <xf numFmtId="0" fontId="2" fillId="0" borderId="0" xfId="0" applyFont="1" applyFill="1" applyBorder="1" applyAlignment="1">
      <alignment horizontal="right"/>
    </xf>
    <xf numFmtId="0" fontId="24" fillId="0" borderId="0" xfId="0" applyFont="1" applyAlignment="1">
      <alignment horizontal="center" vertical="center"/>
    </xf>
    <xf numFmtId="0" fontId="23" fillId="0" borderId="0" xfId="0" applyFont="1" applyAlignment="1">
      <alignment horizontal="center" vertical="center"/>
    </xf>
    <xf numFmtId="0" fontId="19" fillId="0" borderId="0" xfId="0" applyFont="1" applyBorder="1" applyAlignment="1">
      <alignment horizontal="center" vertical="center"/>
    </xf>
    <xf numFmtId="0" fontId="19" fillId="0" borderId="25" xfId="0" applyFont="1" applyBorder="1" applyAlignment="1">
      <alignment horizontal="center" vertical="center"/>
    </xf>
    <xf numFmtId="0" fontId="19" fillId="0" borderId="0" xfId="0" applyFont="1" applyAlignment="1">
      <alignment horizontal="center" vertical="center"/>
    </xf>
    <xf numFmtId="0" fontId="19" fillId="0" borderId="3" xfId="0" applyFont="1" applyBorder="1" applyAlignment="1">
      <alignment horizontal="center" vertical="center"/>
    </xf>
    <xf numFmtId="0" fontId="10" fillId="0" borderId="0" xfId="0" applyFont="1" applyAlignment="1">
      <alignment horizontal="center" vertical="center"/>
    </xf>
    <xf numFmtId="0" fontId="0" fillId="0" borderId="0" xfId="0" applyBorder="1" applyAlignment="1">
      <alignment horizontal="left"/>
    </xf>
    <xf numFmtId="0" fontId="0" fillId="0" borderId="1" xfId="0" applyBorder="1" applyAlignment="1">
      <alignment horizontal="left"/>
    </xf>
    <xf numFmtId="0" fontId="1" fillId="18" borderId="49" xfId="0" applyFont="1" applyFill="1" applyBorder="1" applyAlignment="1">
      <alignment horizontal="center" vertical="center"/>
    </xf>
    <xf numFmtId="0" fontId="1" fillId="18" borderId="31" xfId="0" applyFont="1" applyFill="1" applyBorder="1" applyAlignment="1">
      <alignment horizontal="center" vertical="center"/>
    </xf>
    <xf numFmtId="0" fontId="0" fillId="0" borderId="0" xfId="0" applyBorder="1" applyAlignment="1">
      <alignment horizontal="center" vertical="center"/>
    </xf>
    <xf numFmtId="0" fontId="0" fillId="0" borderId="0" xfId="0" applyNumberFormat="1"/>
    <xf numFmtId="2" fontId="0" fillId="0" borderId="3" xfId="0" applyNumberFormat="1" applyBorder="1"/>
    <xf numFmtId="2" fontId="0" fillId="0" borderId="0" xfId="0" applyNumberFormat="1" applyBorder="1"/>
    <xf numFmtId="0" fontId="2" fillId="0" borderId="0" xfId="0" applyFont="1" applyAlignment="1">
      <alignment horizontal="right"/>
    </xf>
    <xf numFmtId="2" fontId="0" fillId="0" borderId="0" xfId="0" applyNumberFormat="1"/>
    <xf numFmtId="0" fontId="0" fillId="0" borderId="8" xfId="0" applyBorder="1"/>
    <xf numFmtId="0" fontId="0" fillId="0" borderId="9" xfId="0" applyBorder="1"/>
    <xf numFmtId="0" fontId="20" fillId="0" borderId="0" xfId="0" applyFont="1" applyBorder="1" applyAlignment="1">
      <alignment horizontal="center" vertical="center"/>
    </xf>
    <xf numFmtId="0" fontId="5" fillId="24" borderId="3" xfId="0" applyFont="1" applyFill="1" applyBorder="1" applyAlignment="1">
      <alignment horizontal="center" vertical="center"/>
    </xf>
    <xf numFmtId="0" fontId="5" fillId="23" borderId="3" xfId="0" applyFont="1" applyFill="1" applyBorder="1" applyAlignment="1">
      <alignment horizontal="center" vertical="center"/>
    </xf>
  </cellXfs>
  <cellStyles count="1">
    <cellStyle name="Normal" xfId="0" builtinId="0"/>
  </cellStyles>
  <dxfs count="42">
    <dxf>
      <font>
        <b val="0"/>
        <i val="0"/>
        <color theme="2" tint="-9.9948118533890809E-2"/>
      </font>
    </dxf>
    <dxf>
      <font>
        <b val="0"/>
        <i val="0"/>
        <color theme="2" tint="-9.9948118533890809E-2"/>
      </font>
    </dxf>
    <dxf>
      <font>
        <b val="0"/>
        <i val="0"/>
        <color rgb="FFC00000"/>
      </font>
    </dxf>
    <dxf>
      <font>
        <color theme="6" tint="-0.24994659260841701"/>
      </font>
    </dxf>
    <dxf>
      <font>
        <color rgb="FF006100"/>
      </font>
      <fill>
        <patternFill>
          <bgColor rgb="FFC6EFCE"/>
        </patternFill>
      </fill>
    </dxf>
    <dxf>
      <font>
        <b/>
        <i val="0"/>
        <color theme="2" tint="-0.24994659260841701"/>
      </font>
      <fill>
        <patternFill patternType="none">
          <bgColor auto="1"/>
        </patternFill>
      </fill>
    </dxf>
    <dxf>
      <font>
        <b/>
        <i val="0"/>
      </font>
      <fill>
        <patternFill>
          <bgColor theme="3" tint="0.89996032593768116"/>
        </patternFill>
      </fill>
    </dxf>
    <dxf>
      <font>
        <color rgb="FF006100"/>
      </font>
      <fill>
        <patternFill>
          <bgColor rgb="FFC6EFCE"/>
        </patternFill>
      </fill>
    </dxf>
    <dxf>
      <font>
        <color rgb="FF9C5700"/>
      </font>
      <fill>
        <patternFill>
          <bgColor rgb="FFFFEB9C"/>
        </patternFill>
      </fill>
    </dxf>
    <dxf>
      <font>
        <b/>
        <i val="0"/>
        <color theme="2" tint="-0.24994659260841701"/>
      </font>
      <fill>
        <patternFill patternType="none">
          <bgColor auto="1"/>
        </patternFill>
      </fill>
    </dxf>
    <dxf>
      <font>
        <b/>
        <i val="0"/>
      </font>
      <fill>
        <patternFill>
          <bgColor theme="3" tint="0.89996032593768116"/>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1642"/>
      <color rgb="FFF8FBFE"/>
      <color rgb="FFEAF6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4</xdr:col>
      <xdr:colOff>73585</xdr:colOff>
      <xdr:row>42</xdr:row>
      <xdr:rowOff>65189</xdr:rowOff>
    </xdr:from>
    <xdr:to>
      <xdr:col>5</xdr:col>
      <xdr:colOff>1159</xdr:colOff>
      <xdr:row>46</xdr:row>
      <xdr:rowOff>13806</xdr:rowOff>
    </xdr:to>
    <xdr:pic>
      <xdr:nvPicPr>
        <xdr:cNvPr id="3" name="Picture 2">
          <a:extLst>
            <a:ext uri="{FF2B5EF4-FFF2-40B4-BE49-F238E27FC236}">
              <a16:creationId xmlns:a16="http://schemas.microsoft.com/office/drawing/2014/main" id="{2CEE7689-E1ED-19CF-2453-8386274F9749}"/>
            </a:ext>
          </a:extLst>
        </xdr:cNvPr>
        <xdr:cNvPicPr>
          <a:picLocks noChangeAspect="1"/>
        </xdr:cNvPicPr>
      </xdr:nvPicPr>
      <xdr:blipFill>
        <a:blip xmlns:r="http://schemas.openxmlformats.org/officeDocument/2006/relationships" r:embed="rId1"/>
        <a:srcRect/>
        <a:stretch/>
      </xdr:blipFill>
      <xdr:spPr>
        <a:xfrm>
          <a:off x="9180414" y="7894274"/>
          <a:ext cx="2680532" cy="692032"/>
        </a:xfrm>
        <a:prstGeom prst="rect">
          <a:avLst/>
        </a:prstGeom>
      </xdr:spPr>
    </xdr:pic>
    <xdr:clientData/>
  </xdr:twoCellAnchor>
  <xdr:twoCellAnchor editAs="oneCell">
    <xdr:from>
      <xdr:col>4</xdr:col>
      <xdr:colOff>99434</xdr:colOff>
      <xdr:row>46</xdr:row>
      <xdr:rowOff>138437</xdr:rowOff>
    </xdr:from>
    <xdr:to>
      <xdr:col>4</xdr:col>
      <xdr:colOff>2342223</xdr:colOff>
      <xdr:row>49</xdr:row>
      <xdr:rowOff>34904</xdr:rowOff>
    </xdr:to>
    <xdr:pic>
      <xdr:nvPicPr>
        <xdr:cNvPr id="4" name="Picture 3">
          <a:extLst>
            <a:ext uri="{FF2B5EF4-FFF2-40B4-BE49-F238E27FC236}">
              <a16:creationId xmlns:a16="http://schemas.microsoft.com/office/drawing/2014/main" id="{B811AA1E-3DB5-FB9F-27FE-3ECB85C51356}"/>
            </a:ext>
          </a:extLst>
        </xdr:cNvPr>
        <xdr:cNvPicPr>
          <a:picLocks noChangeAspect="1"/>
        </xdr:cNvPicPr>
      </xdr:nvPicPr>
      <xdr:blipFill>
        <a:blip xmlns:r="http://schemas.openxmlformats.org/officeDocument/2006/relationships" r:embed="rId2"/>
        <a:srcRect/>
        <a:stretch/>
      </xdr:blipFill>
      <xdr:spPr>
        <a:xfrm>
          <a:off x="9206263" y="8710937"/>
          <a:ext cx="2242789" cy="454028"/>
        </a:xfrm>
        <a:prstGeom prst="rect">
          <a:avLst/>
        </a:prstGeom>
      </xdr:spPr>
    </xdr:pic>
    <xdr:clientData/>
  </xdr:twoCellAnchor>
  <xdr:twoCellAnchor editAs="oneCell">
    <xdr:from>
      <xdr:col>4</xdr:col>
      <xdr:colOff>26852</xdr:colOff>
      <xdr:row>49</xdr:row>
      <xdr:rowOff>127609</xdr:rowOff>
    </xdr:from>
    <xdr:to>
      <xdr:col>4</xdr:col>
      <xdr:colOff>2625945</xdr:colOff>
      <xdr:row>58</xdr:row>
      <xdr:rowOff>31733</xdr:rowOff>
    </xdr:to>
    <xdr:pic>
      <xdr:nvPicPr>
        <xdr:cNvPr id="7" name="Picture 6">
          <a:extLst>
            <a:ext uri="{FF2B5EF4-FFF2-40B4-BE49-F238E27FC236}">
              <a16:creationId xmlns:a16="http://schemas.microsoft.com/office/drawing/2014/main" id="{7047AC2C-7C6F-754B-0ECD-CD8EC7E21E56}"/>
            </a:ext>
          </a:extLst>
        </xdr:cNvPr>
        <xdr:cNvPicPr>
          <a:picLocks noChangeAspect="1"/>
        </xdr:cNvPicPr>
      </xdr:nvPicPr>
      <xdr:blipFill>
        <a:blip xmlns:r="http://schemas.openxmlformats.org/officeDocument/2006/relationships" r:embed="rId3"/>
        <a:srcRect/>
        <a:stretch/>
      </xdr:blipFill>
      <xdr:spPr>
        <a:xfrm>
          <a:off x="9133681" y="9257670"/>
          <a:ext cx="2665768" cy="1576807"/>
        </a:xfrm>
        <a:prstGeom prst="rect">
          <a:avLst/>
        </a:prstGeom>
      </xdr:spPr>
    </xdr:pic>
    <xdr:clientData/>
  </xdr:twoCellAnchor>
  <xdr:twoCellAnchor editAs="oneCell">
    <xdr:from>
      <xdr:col>3</xdr:col>
      <xdr:colOff>63012</xdr:colOff>
      <xdr:row>50</xdr:row>
      <xdr:rowOff>2304</xdr:rowOff>
    </xdr:from>
    <xdr:to>
      <xdr:col>3</xdr:col>
      <xdr:colOff>2620642</xdr:colOff>
      <xdr:row>58</xdr:row>
      <xdr:rowOff>88896</xdr:rowOff>
    </xdr:to>
    <xdr:pic>
      <xdr:nvPicPr>
        <xdr:cNvPr id="8" name="Picture 7">
          <a:extLst>
            <a:ext uri="{FF2B5EF4-FFF2-40B4-BE49-F238E27FC236}">
              <a16:creationId xmlns:a16="http://schemas.microsoft.com/office/drawing/2014/main" id="{31EE4208-818F-2655-4D97-541FE18F5F70}"/>
            </a:ext>
          </a:extLst>
        </xdr:cNvPr>
        <xdr:cNvPicPr>
          <a:picLocks noChangeAspect="1"/>
        </xdr:cNvPicPr>
      </xdr:nvPicPr>
      <xdr:blipFill>
        <a:blip xmlns:r="http://schemas.openxmlformats.org/officeDocument/2006/relationships" r:embed="rId4"/>
        <a:srcRect/>
        <a:stretch/>
      </xdr:blipFill>
      <xdr:spPr>
        <a:xfrm>
          <a:off x="6416747" y="8507569"/>
          <a:ext cx="2560805" cy="1517771"/>
        </a:xfrm>
        <a:prstGeom prst="rect">
          <a:avLst/>
        </a:prstGeom>
      </xdr:spPr>
    </xdr:pic>
    <xdr:clientData/>
  </xdr:twoCellAnchor>
  <xdr:twoCellAnchor editAs="oneCell">
    <xdr:from>
      <xdr:col>3</xdr:col>
      <xdr:colOff>83828</xdr:colOff>
      <xdr:row>42</xdr:row>
      <xdr:rowOff>10735</xdr:rowOff>
    </xdr:from>
    <xdr:to>
      <xdr:col>4</xdr:col>
      <xdr:colOff>755</xdr:colOff>
      <xdr:row>45</xdr:row>
      <xdr:rowOff>153280</xdr:rowOff>
    </xdr:to>
    <xdr:pic>
      <xdr:nvPicPr>
        <xdr:cNvPr id="9" name="Picture 8">
          <a:extLst>
            <a:ext uri="{FF2B5EF4-FFF2-40B4-BE49-F238E27FC236}">
              <a16:creationId xmlns:a16="http://schemas.microsoft.com/office/drawing/2014/main" id="{98E33750-8CB5-4B94-A735-5FDF82E9928D}"/>
            </a:ext>
          </a:extLst>
        </xdr:cNvPr>
        <xdr:cNvPicPr>
          <a:picLocks noChangeAspect="1"/>
        </xdr:cNvPicPr>
      </xdr:nvPicPr>
      <xdr:blipFill>
        <a:blip xmlns:r="http://schemas.openxmlformats.org/officeDocument/2006/relationships" r:embed="rId5"/>
        <a:srcRect/>
        <a:stretch/>
      </xdr:blipFill>
      <xdr:spPr>
        <a:xfrm>
          <a:off x="6437563" y="7081647"/>
          <a:ext cx="2622027" cy="680427"/>
        </a:xfrm>
        <a:prstGeom prst="rect">
          <a:avLst/>
        </a:prstGeom>
      </xdr:spPr>
    </xdr:pic>
    <xdr:clientData/>
  </xdr:twoCellAnchor>
  <xdr:twoCellAnchor editAs="oneCell">
    <xdr:from>
      <xdr:col>3</xdr:col>
      <xdr:colOff>132736</xdr:colOff>
      <xdr:row>46</xdr:row>
      <xdr:rowOff>142820</xdr:rowOff>
    </xdr:from>
    <xdr:to>
      <xdr:col>4</xdr:col>
      <xdr:colOff>928</xdr:colOff>
      <xdr:row>49</xdr:row>
      <xdr:rowOff>96975</xdr:rowOff>
    </xdr:to>
    <xdr:pic>
      <xdr:nvPicPr>
        <xdr:cNvPr id="10" name="Picture 9">
          <a:extLst>
            <a:ext uri="{FF2B5EF4-FFF2-40B4-BE49-F238E27FC236}">
              <a16:creationId xmlns:a16="http://schemas.microsoft.com/office/drawing/2014/main" id="{9967D9D5-8BBB-447E-A540-437D5A877628}"/>
            </a:ext>
          </a:extLst>
        </xdr:cNvPr>
        <xdr:cNvPicPr>
          <a:picLocks noChangeAspect="1"/>
        </xdr:cNvPicPr>
      </xdr:nvPicPr>
      <xdr:blipFill>
        <a:blip xmlns:r="http://schemas.openxmlformats.org/officeDocument/2006/relationships" r:embed="rId6"/>
        <a:srcRect/>
        <a:stretch/>
      </xdr:blipFill>
      <xdr:spPr>
        <a:xfrm>
          <a:off x="6486471" y="7930908"/>
          <a:ext cx="2497092" cy="492038"/>
        </a:xfrm>
        <a:prstGeom prst="rect">
          <a:avLst/>
        </a:prstGeom>
      </xdr:spPr>
    </xdr:pic>
    <xdr:clientData/>
  </xdr:twoCellAnchor>
  <xdr:twoCellAnchor editAs="oneCell">
    <xdr:from>
      <xdr:col>2</xdr:col>
      <xdr:colOff>83829</xdr:colOff>
      <xdr:row>42</xdr:row>
      <xdr:rowOff>1533</xdr:rowOff>
    </xdr:from>
    <xdr:to>
      <xdr:col>2</xdr:col>
      <xdr:colOff>2626481</xdr:colOff>
      <xdr:row>45</xdr:row>
      <xdr:rowOff>124009</xdr:rowOff>
    </xdr:to>
    <xdr:pic>
      <xdr:nvPicPr>
        <xdr:cNvPr id="2" name="Picture 1">
          <a:extLst>
            <a:ext uri="{FF2B5EF4-FFF2-40B4-BE49-F238E27FC236}">
              <a16:creationId xmlns:a16="http://schemas.microsoft.com/office/drawing/2014/main" id="{968BED48-A83A-A592-1404-4B5ABDEDD9DB}"/>
            </a:ext>
          </a:extLst>
        </xdr:cNvPr>
        <xdr:cNvPicPr>
          <a:picLocks noChangeAspect="1"/>
        </xdr:cNvPicPr>
      </xdr:nvPicPr>
      <xdr:blipFill>
        <a:blip xmlns:r="http://schemas.openxmlformats.org/officeDocument/2006/relationships" r:embed="rId7"/>
        <a:srcRect/>
        <a:stretch/>
      </xdr:blipFill>
      <xdr:spPr>
        <a:xfrm>
          <a:off x="3680917" y="7072445"/>
          <a:ext cx="2618852" cy="657183"/>
        </a:xfrm>
        <a:prstGeom prst="rect">
          <a:avLst/>
        </a:prstGeom>
      </xdr:spPr>
    </xdr:pic>
    <xdr:clientData/>
  </xdr:twoCellAnchor>
  <xdr:twoCellAnchor editAs="oneCell">
    <xdr:from>
      <xdr:col>2</xdr:col>
      <xdr:colOff>108885</xdr:colOff>
      <xdr:row>46</xdr:row>
      <xdr:rowOff>60886</xdr:rowOff>
    </xdr:from>
    <xdr:to>
      <xdr:col>2</xdr:col>
      <xdr:colOff>2583704</xdr:colOff>
      <xdr:row>48</xdr:row>
      <xdr:rowOff>159335</xdr:rowOff>
    </xdr:to>
    <xdr:pic>
      <xdr:nvPicPr>
        <xdr:cNvPr id="5" name="Picture 4">
          <a:extLst>
            <a:ext uri="{FF2B5EF4-FFF2-40B4-BE49-F238E27FC236}">
              <a16:creationId xmlns:a16="http://schemas.microsoft.com/office/drawing/2014/main" id="{C75145EF-40CB-106F-2037-D5CE0E6ED42C}"/>
            </a:ext>
          </a:extLst>
        </xdr:cNvPr>
        <xdr:cNvPicPr>
          <a:picLocks noChangeAspect="1"/>
        </xdr:cNvPicPr>
      </xdr:nvPicPr>
      <xdr:blipFill>
        <a:blip xmlns:r="http://schemas.openxmlformats.org/officeDocument/2006/relationships" r:embed="rId8"/>
        <a:stretch>
          <a:fillRect/>
        </a:stretch>
      </xdr:blipFill>
      <xdr:spPr>
        <a:xfrm>
          <a:off x="3705973" y="7848974"/>
          <a:ext cx="2471644" cy="460212"/>
        </a:xfrm>
        <a:prstGeom prst="rect">
          <a:avLst/>
        </a:prstGeom>
      </xdr:spPr>
    </xdr:pic>
    <xdr:clientData/>
  </xdr:twoCellAnchor>
  <xdr:twoCellAnchor editAs="oneCell">
    <xdr:from>
      <xdr:col>2</xdr:col>
      <xdr:colOff>53301</xdr:colOff>
      <xdr:row>49</xdr:row>
      <xdr:rowOff>21094</xdr:rowOff>
    </xdr:from>
    <xdr:to>
      <xdr:col>2</xdr:col>
      <xdr:colOff>2601406</xdr:colOff>
      <xdr:row>57</xdr:row>
      <xdr:rowOff>86167</xdr:rowOff>
    </xdr:to>
    <xdr:pic>
      <xdr:nvPicPr>
        <xdr:cNvPr id="6" name="Picture 5">
          <a:extLst>
            <a:ext uri="{FF2B5EF4-FFF2-40B4-BE49-F238E27FC236}">
              <a16:creationId xmlns:a16="http://schemas.microsoft.com/office/drawing/2014/main" id="{6737415E-9414-591F-8F0F-D75E03A78148}"/>
            </a:ext>
          </a:extLst>
        </xdr:cNvPr>
        <xdr:cNvPicPr>
          <a:picLocks noChangeAspect="1"/>
        </xdr:cNvPicPr>
      </xdr:nvPicPr>
      <xdr:blipFill>
        <a:blip xmlns:r="http://schemas.openxmlformats.org/officeDocument/2006/relationships" r:embed="rId9"/>
        <a:srcRect/>
        <a:stretch/>
      </xdr:blipFill>
      <xdr:spPr>
        <a:xfrm>
          <a:off x="3650389" y="8347065"/>
          <a:ext cx="2551280" cy="1502600"/>
        </a:xfrm>
        <a:prstGeom prst="rect">
          <a:avLst/>
        </a:prstGeom>
      </xdr:spPr>
    </xdr:pic>
    <xdr:clientData/>
  </xdr:twoCellAnchor>
  <xdr:twoCellAnchor editAs="oneCell">
    <xdr:from>
      <xdr:col>4</xdr:col>
      <xdr:colOff>2749178</xdr:colOff>
      <xdr:row>42</xdr:row>
      <xdr:rowOff>134471</xdr:rowOff>
    </xdr:from>
    <xdr:to>
      <xdr:col>6</xdr:col>
      <xdr:colOff>196</xdr:colOff>
      <xdr:row>46</xdr:row>
      <xdr:rowOff>37353</xdr:rowOff>
    </xdr:to>
    <xdr:pic>
      <xdr:nvPicPr>
        <xdr:cNvPr id="11" name="Picture 10">
          <a:extLst>
            <a:ext uri="{FF2B5EF4-FFF2-40B4-BE49-F238E27FC236}">
              <a16:creationId xmlns:a16="http://schemas.microsoft.com/office/drawing/2014/main" id="{0DF9141A-A1BC-8D5A-396F-C0EE0247DDCB}"/>
            </a:ext>
          </a:extLst>
        </xdr:cNvPr>
        <xdr:cNvPicPr>
          <a:picLocks noChangeAspect="1"/>
        </xdr:cNvPicPr>
      </xdr:nvPicPr>
      <xdr:blipFill>
        <a:blip xmlns:r="http://schemas.openxmlformats.org/officeDocument/2006/relationships" r:embed="rId10"/>
        <a:stretch>
          <a:fillRect/>
        </a:stretch>
      </xdr:blipFill>
      <xdr:spPr>
        <a:xfrm>
          <a:off x="11863296" y="8030883"/>
          <a:ext cx="2754040" cy="649941"/>
        </a:xfrm>
        <a:prstGeom prst="rect">
          <a:avLst/>
        </a:prstGeom>
      </xdr:spPr>
    </xdr:pic>
    <xdr:clientData/>
  </xdr:twoCellAnchor>
  <xdr:twoCellAnchor editAs="oneCell">
    <xdr:from>
      <xdr:col>4</xdr:col>
      <xdr:colOff>2700667</xdr:colOff>
      <xdr:row>49</xdr:row>
      <xdr:rowOff>174844</xdr:rowOff>
    </xdr:from>
    <xdr:to>
      <xdr:col>5</xdr:col>
      <xdr:colOff>2626658</xdr:colOff>
      <xdr:row>58</xdr:row>
      <xdr:rowOff>163232</xdr:rowOff>
    </xdr:to>
    <xdr:pic>
      <xdr:nvPicPr>
        <xdr:cNvPr id="12" name="Picture 11">
          <a:extLst>
            <a:ext uri="{FF2B5EF4-FFF2-40B4-BE49-F238E27FC236}">
              <a16:creationId xmlns:a16="http://schemas.microsoft.com/office/drawing/2014/main" id="{EB83A467-6993-9795-86C6-2494481B0A49}"/>
            </a:ext>
          </a:extLst>
        </xdr:cNvPr>
        <xdr:cNvPicPr>
          <a:picLocks noChangeAspect="1"/>
        </xdr:cNvPicPr>
      </xdr:nvPicPr>
      <xdr:blipFill>
        <a:blip xmlns:r="http://schemas.openxmlformats.org/officeDocument/2006/relationships" r:embed="rId11"/>
        <a:stretch>
          <a:fillRect/>
        </a:stretch>
      </xdr:blipFill>
      <xdr:spPr>
        <a:xfrm>
          <a:off x="11814785" y="9378609"/>
          <a:ext cx="2793763" cy="1662920"/>
        </a:xfrm>
        <a:prstGeom prst="rect">
          <a:avLst/>
        </a:prstGeom>
      </xdr:spPr>
    </xdr:pic>
    <xdr:clientData/>
  </xdr:twoCellAnchor>
  <xdr:twoCellAnchor editAs="oneCell">
    <xdr:from>
      <xdr:col>5</xdr:col>
      <xdr:colOff>135308</xdr:colOff>
      <xdr:row>47</xdr:row>
      <xdr:rowOff>4313</xdr:rowOff>
    </xdr:from>
    <xdr:to>
      <xdr:col>5</xdr:col>
      <xdr:colOff>2437752</xdr:colOff>
      <xdr:row>49</xdr:row>
      <xdr:rowOff>92984</xdr:rowOff>
    </xdr:to>
    <xdr:pic>
      <xdr:nvPicPr>
        <xdr:cNvPr id="13" name="Picture 12">
          <a:extLst>
            <a:ext uri="{FF2B5EF4-FFF2-40B4-BE49-F238E27FC236}">
              <a16:creationId xmlns:a16="http://schemas.microsoft.com/office/drawing/2014/main" id="{F6B62F68-CEED-0260-7A28-D20EFC16BCAE}"/>
            </a:ext>
          </a:extLst>
        </xdr:cNvPr>
        <xdr:cNvPicPr>
          <a:picLocks noChangeAspect="1"/>
        </xdr:cNvPicPr>
      </xdr:nvPicPr>
      <xdr:blipFill>
        <a:blip xmlns:r="http://schemas.openxmlformats.org/officeDocument/2006/relationships" r:embed="rId12"/>
        <a:srcRect/>
        <a:stretch/>
      </xdr:blipFill>
      <xdr:spPr>
        <a:xfrm>
          <a:off x="12006073" y="8834548"/>
          <a:ext cx="2302444" cy="462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61452</xdr:colOff>
      <xdr:row>76</xdr:row>
      <xdr:rowOff>174113</xdr:rowOff>
    </xdr:from>
    <xdr:to>
      <xdr:col>6</xdr:col>
      <xdr:colOff>2652662</xdr:colOff>
      <xdr:row>80</xdr:row>
      <xdr:rowOff>86375</xdr:rowOff>
    </xdr:to>
    <xdr:pic>
      <xdr:nvPicPr>
        <xdr:cNvPr id="2" name="Picture 1">
          <a:extLst>
            <a:ext uri="{FF2B5EF4-FFF2-40B4-BE49-F238E27FC236}">
              <a16:creationId xmlns:a16="http://schemas.microsoft.com/office/drawing/2014/main" id="{4B58188C-4377-AE1A-B51A-71B154600F3B}"/>
            </a:ext>
          </a:extLst>
        </xdr:cNvPr>
        <xdr:cNvPicPr>
          <a:picLocks noChangeAspect="1"/>
        </xdr:cNvPicPr>
      </xdr:nvPicPr>
      <xdr:blipFill>
        <a:blip xmlns:r="http://schemas.openxmlformats.org/officeDocument/2006/relationships" r:embed="rId1"/>
        <a:stretch>
          <a:fillRect/>
        </a:stretch>
      </xdr:blipFill>
      <xdr:spPr>
        <a:xfrm>
          <a:off x="14482097" y="14256774"/>
          <a:ext cx="2591210" cy="649682"/>
        </a:xfrm>
        <a:prstGeom prst="rect">
          <a:avLst/>
        </a:prstGeom>
      </xdr:spPr>
    </xdr:pic>
    <xdr:clientData/>
  </xdr:twoCellAnchor>
  <xdr:twoCellAnchor editAs="oneCell">
    <xdr:from>
      <xdr:col>6</xdr:col>
      <xdr:colOff>62715</xdr:colOff>
      <xdr:row>80</xdr:row>
      <xdr:rowOff>180310</xdr:rowOff>
    </xdr:from>
    <xdr:to>
      <xdr:col>6</xdr:col>
      <xdr:colOff>2670657</xdr:colOff>
      <xdr:row>85</xdr:row>
      <xdr:rowOff>119210</xdr:rowOff>
    </xdr:to>
    <xdr:pic>
      <xdr:nvPicPr>
        <xdr:cNvPr id="3" name="Picture 2">
          <a:extLst>
            <a:ext uri="{FF2B5EF4-FFF2-40B4-BE49-F238E27FC236}">
              <a16:creationId xmlns:a16="http://schemas.microsoft.com/office/drawing/2014/main" id="{4A04730C-0989-0B57-225D-A4D86C12FC3D}"/>
            </a:ext>
          </a:extLst>
        </xdr:cNvPr>
        <xdr:cNvPicPr>
          <a:picLocks noChangeAspect="1"/>
        </xdr:cNvPicPr>
      </xdr:nvPicPr>
      <xdr:blipFill>
        <a:blip xmlns:r="http://schemas.openxmlformats.org/officeDocument/2006/relationships" r:embed="rId2"/>
        <a:stretch>
          <a:fillRect/>
        </a:stretch>
      </xdr:blipFill>
      <xdr:spPr>
        <a:xfrm>
          <a:off x="14490020" y="14879384"/>
          <a:ext cx="2607942" cy="853509"/>
        </a:xfrm>
        <a:prstGeom prst="rect">
          <a:avLst/>
        </a:prstGeom>
      </xdr:spPr>
    </xdr:pic>
    <xdr:clientData/>
  </xdr:twoCellAnchor>
  <xdr:twoCellAnchor editAs="oneCell">
    <xdr:from>
      <xdr:col>6</xdr:col>
      <xdr:colOff>1</xdr:colOff>
      <xdr:row>86</xdr:row>
      <xdr:rowOff>14162</xdr:rowOff>
    </xdr:from>
    <xdr:to>
      <xdr:col>6</xdr:col>
      <xdr:colOff>2673593</xdr:colOff>
      <xdr:row>94</xdr:row>
      <xdr:rowOff>142675</xdr:rowOff>
    </xdr:to>
    <xdr:pic>
      <xdr:nvPicPr>
        <xdr:cNvPr id="4" name="Picture 3">
          <a:extLst>
            <a:ext uri="{FF2B5EF4-FFF2-40B4-BE49-F238E27FC236}">
              <a16:creationId xmlns:a16="http://schemas.microsoft.com/office/drawing/2014/main" id="{A90D5950-A40F-6051-0451-E1EC30B7D011}"/>
            </a:ext>
          </a:extLst>
        </xdr:cNvPr>
        <xdr:cNvPicPr>
          <a:picLocks noChangeAspect="1"/>
        </xdr:cNvPicPr>
      </xdr:nvPicPr>
      <xdr:blipFill>
        <a:blip xmlns:r="http://schemas.openxmlformats.org/officeDocument/2006/relationships" r:embed="rId3"/>
        <a:srcRect/>
        <a:stretch/>
      </xdr:blipFill>
      <xdr:spPr>
        <a:xfrm>
          <a:off x="14425707" y="15818191"/>
          <a:ext cx="2673592" cy="159274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3" xr16:uid="{A75FF1E4-45F1-402E-ACB7-277AB0F6B46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2E44CBDB-CFA7-4E0B-B97D-6DA98E72E91F}"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2" xr16:uid="{48138628-72F4-4FC0-9A37-73E461E4B82A}"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B47D9E2A-7463-4B3F-8711-D7DAE0C294D3}"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12EF1E3C-CD12-4D2E-8E66-0F5058791F7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7BDEB42B-3DFB-4762-818D-BEC765FAF581}"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0" xr16:uid="{8DD9DF80-3440-496B-8154-FA209AEDDED9}"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8" xr16:uid="{89D34874-24CF-4A54-81D2-BA891C7984CD}"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7" xr16:uid="{63AB6C40-BE4A-4A39-8018-8F50B6665F0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1" xr16:uid="{DF62182C-E45C-4E01-ABB9-AC1605A2814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B7385F-91AD-4605-87A3-091BEF44FD6F}" name="Sheet1__9" displayName="Sheet1__9" ref="A1:G68" tableType="queryTable" totalsRowShown="0">
  <autoFilter ref="A1:G68" xr:uid="{91B7385F-91AD-4605-87A3-091BEF44FD6F}"/>
  <tableColumns count="7">
    <tableColumn id="1" xr3:uid="{072A7AA5-7748-4ECC-BD0F-2F3852732727}" uniqueName="1" name="features" queryTableFieldId="1" dataDxfId="21"/>
    <tableColumn id="2" xr3:uid="{1424BC13-6640-485C-AD9C-B240A4B1BAE5}" uniqueName="2" name="lasso" queryTableFieldId="2" dataDxfId="20"/>
    <tableColumn id="3" xr3:uid="{B9FEC58D-6AF5-43B8-83AB-9ABF733D8BD6}" uniqueName="3" name="num1" queryTableFieldId="3"/>
    <tableColumn id="4" xr3:uid="{D25A9BE5-BD90-4BA5-B86F-0892F172A7FB}" uniqueName="4" name="ridge" queryTableFieldId="4" dataDxfId="19"/>
    <tableColumn id="5" xr3:uid="{A93907A5-B2FA-4430-9B93-606BCC9954C3}" uniqueName="5" name="num2" queryTableFieldId="5"/>
    <tableColumn id="6" xr3:uid="{2776535E-7457-45AE-9284-897E313D0B20}" uniqueName="6" name="method" queryTableFieldId="6" dataDxfId="18"/>
    <tableColumn id="7" xr3:uid="{186882FF-9864-4A1C-888D-9345F8326003}" uniqueName="7" name="selection" queryTableFieldId="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14D38-C4F5-41E8-B2FF-1F39BB22CC09}" name="Sheet1__10" displayName="Sheet1__10" ref="I1:K68" tableType="queryTable" totalsRowShown="0">
  <autoFilter ref="I1:K68" xr:uid="{81A14D38-C4F5-41E8-B2FF-1F39BB22CC09}"/>
  <tableColumns count="3">
    <tableColumn id="1" xr3:uid="{15C580E8-F33F-4819-8FAD-9C5AB70D3C69}" uniqueName="1" name="Column1" queryTableFieldId="1" dataDxfId="17"/>
    <tableColumn id="2" xr3:uid="{69DD4DC8-0FFC-42F3-9355-30AFC4635B2D}" uniqueName="2" name="Lasso" queryTableFieldId="2"/>
    <tableColumn id="3" xr3:uid="{A0DE6206-2574-42EE-B60B-142CBA183895}" uniqueName="3" name="Ridge" queryTableFieldId="3"/>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B0E49E-E56A-4EC0-8A39-B6E17789CF6F}" name="Sheet1__8" displayName="Sheet1__8" ref="A1:G68" tableType="queryTable" totalsRowShown="0">
  <autoFilter ref="A1:G68" xr:uid="{E8B0E49E-E56A-4EC0-8A39-B6E17789CF6F}"/>
  <tableColumns count="7">
    <tableColumn id="1" xr3:uid="{EB6BB55F-B934-458B-A8E0-B5B7CE87D0B0}" uniqueName="1" name="features" queryTableFieldId="1" dataDxfId="25"/>
    <tableColumn id="2" xr3:uid="{8272604A-22B3-4ACD-AE08-3B1D7D0A3A42}" uniqueName="2" name="lasso" queryTableFieldId="2" dataDxfId="24"/>
    <tableColumn id="3" xr3:uid="{2B6C6DB3-59D3-435B-9900-67FEF7AAD874}" uniqueName="3" name="num1" queryTableFieldId="3"/>
    <tableColumn id="4" xr3:uid="{B6F822D9-2B0B-462D-A2AB-54C72CC9E319}" uniqueName="4" name="ridge" queryTableFieldId="4" dataDxfId="23"/>
    <tableColumn id="5" xr3:uid="{E45E7209-5EDC-4342-B819-C0A84449B47B}" uniqueName="5" name="num2" queryTableFieldId="5"/>
    <tableColumn id="6" xr3:uid="{A3630EEF-07B5-498C-8023-83CB96C6E64D}" uniqueName="6" name="method" queryTableFieldId="6" dataDxfId="22"/>
    <tableColumn id="7" xr3:uid="{65DBD523-632A-4942-985D-200CBFF663CB}" uniqueName="7" name="selection" queryTableFieldId="7"/>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AFE11C-039A-49CF-A5C3-FD6FC278990E}" name="Sheet1__11" displayName="Sheet1__11" ref="I1:K68" tableType="queryTable" totalsRowShown="0">
  <autoFilter ref="I1:K68" xr:uid="{72AFE11C-039A-49CF-A5C3-FD6FC278990E}"/>
  <tableColumns count="3">
    <tableColumn id="1" xr3:uid="{1E63CAE8-3B3E-4D6E-A358-69F859435CF7}" uniqueName="1" name="Column1" queryTableFieldId="1" dataDxfId="16"/>
    <tableColumn id="2" xr3:uid="{6A0E3D40-FCF9-43B6-9E2F-7CCE3656EB41}" uniqueName="2" name="Lasso" queryTableFieldId="2"/>
    <tableColumn id="3" xr3:uid="{122C5CF0-F490-44ED-B8DF-BFB9D5175659}" uniqueName="3" name="Ridge" queryTableFieldId="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EB6BEE-AF3A-45AE-BC01-6D0F71668875}" name="Sheet1__12" displayName="Sheet1__12" ref="A1:G68" tableType="queryTable" totalsRowShown="0">
  <autoFilter ref="A1:G68" xr:uid="{53EB6BEE-AF3A-45AE-BC01-6D0F71668875}"/>
  <tableColumns count="7">
    <tableColumn id="1" xr3:uid="{F1BD9F95-10EF-419F-B44E-324B8AAE9975}" uniqueName="1" name="features" queryTableFieldId="1" dataDxfId="15"/>
    <tableColumn id="2" xr3:uid="{7BA0BE21-DDF5-4E94-9BF7-B04F15DD2328}" uniqueName="2" name="lasso" queryTableFieldId="2" dataDxfId="14"/>
    <tableColumn id="3" xr3:uid="{832C3245-6EE3-40EE-A214-0EC78BF5AB5A}" uniqueName="3" name="num1" queryTableFieldId="3"/>
    <tableColumn id="4" xr3:uid="{7DADD509-4BDD-4120-B1EB-EE7FD83873A8}" uniqueName="4" name="ridge" queryTableFieldId="4" dataDxfId="13"/>
    <tableColumn id="5" xr3:uid="{016CE9BF-3703-441B-B169-55936F841630}" uniqueName="5" name="num2" queryTableFieldId="5"/>
    <tableColumn id="6" xr3:uid="{7CC50C11-7D6F-47EE-BE2F-E84392BC1174}" uniqueName="6" name="method" queryTableFieldId="6" dataDxfId="12"/>
    <tableColumn id="7" xr3:uid="{BCB37BD5-26C5-4E55-AD8D-B830CD18FCD4}" uniqueName="7" name="selection" queryTableFieldId="7"/>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11DF2F7-F2FF-477D-AE1A-6689D2893C48}" name="Sheet1__13" displayName="Sheet1__13" ref="I1:K68" tableType="queryTable" totalsRowShown="0">
  <autoFilter ref="I1:K68" xr:uid="{811DF2F7-F2FF-477D-AE1A-6689D2893C48}"/>
  <tableColumns count="3">
    <tableColumn id="1" xr3:uid="{183BC9AB-4A86-4202-9962-52B8A294209B}" uniqueName="1" name="features" queryTableFieldId="1" dataDxfId="11"/>
    <tableColumn id="2" xr3:uid="{06F726E6-0C55-4C54-9DCE-AE59C93EE532}" uniqueName="2" name="Lasso" queryTableFieldId="2"/>
    <tableColumn id="3" xr3:uid="{0FF894E8-214D-4A26-B13D-478C8162C5AA}" uniqueName="3" name="Ridge" queryTableFieldId="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1BA12-2AB6-4402-9C8A-B97791AE3613}" name="Sheet1__6" displayName="Sheet1__6" ref="A1:G31" tableType="queryTable" totalsRowShown="0">
  <autoFilter ref="A1:G31" xr:uid="{4281BA12-2AB6-4402-9C8A-B97791AE3613}"/>
  <tableColumns count="7">
    <tableColumn id="1" xr3:uid="{1E410214-D17A-4C6A-936C-E9960C4A04F9}" uniqueName="1" name="features" queryTableFieldId="1" dataDxfId="41"/>
    <tableColumn id="2" xr3:uid="{AD5A5509-557B-4D77-82E7-61F7BBAF1AC6}" uniqueName="2" name="lasso" queryTableFieldId="2" dataDxfId="40"/>
    <tableColumn id="3" xr3:uid="{C3755214-5E9D-4104-9F76-4C89B243E0C8}" uniqueName="3" name="num1" queryTableFieldId="3"/>
    <tableColumn id="4" xr3:uid="{92C60055-6DCA-4ABA-8C93-8215973B353E}" uniqueName="4" name="ridge" queryTableFieldId="4" dataDxfId="39"/>
    <tableColumn id="5" xr3:uid="{D2D8E92F-67FF-451F-AACB-1C8D333C779A}" uniqueName="5" name="num2" queryTableFieldId="5"/>
    <tableColumn id="6" xr3:uid="{EEB25EE1-2CF1-4BBB-8571-07BC55213599}" uniqueName="6" name="method" queryTableFieldId="6" dataDxfId="38"/>
    <tableColumn id="7" xr3:uid="{C996D4D0-777E-4CF3-B876-32524B63EBB6}" uniqueName="7" name="selection" queryTableFieldId="7"/>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5E4999-D2C9-4039-851C-A2E5A9935AFF}" name="Sheet1__4" displayName="Sheet1__4" ref="A1:G31" tableType="queryTable" totalsRowShown="0">
  <autoFilter ref="A1:G31" xr:uid="{AE5E4999-D2C9-4039-851C-A2E5A9935AFF}"/>
  <tableColumns count="7">
    <tableColumn id="1" xr3:uid="{F9CAD7A5-EAB8-4AD7-B34E-84CB404A5093}" uniqueName="1" name="features" queryTableFieldId="1" dataDxfId="37"/>
    <tableColumn id="2" xr3:uid="{9B56B4D4-BBB1-42BD-A291-0BB3760A0CE6}" uniqueName="2" name="lasso" queryTableFieldId="2" dataDxfId="36"/>
    <tableColumn id="3" xr3:uid="{EF18F783-366A-49C7-A66C-6D2EC1E644DD}" uniqueName="3" name="num1" queryTableFieldId="3"/>
    <tableColumn id="4" xr3:uid="{09BF3A29-5803-46E1-8176-ECC0FE5716B6}" uniqueName="4" name="ridge" queryTableFieldId="4" dataDxfId="35"/>
    <tableColumn id="5" xr3:uid="{5FCC126A-E409-438E-8825-B622EB0F070F}" uniqueName="5" name="num2" queryTableFieldId="5"/>
    <tableColumn id="6" xr3:uid="{09F24BC2-F194-4B81-8251-0BB034BC8967}" uniqueName="6" name="method" queryTableFieldId="6" dataDxfId="34"/>
    <tableColumn id="7" xr3:uid="{F777D099-CBEE-4F28-AEEE-B2E16618203A}" uniqueName="7" name="selection" queryTableFieldId="7"/>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C0E013-82E5-4CFE-B43C-766D23522FAF}" name="Sheet1__3" displayName="Sheet1__3" ref="A1:G124" tableType="queryTable" totalsRowShown="0">
  <autoFilter ref="A1:G124" xr:uid="{24C0E013-82E5-4CFE-B43C-766D23522FAF}"/>
  <tableColumns count="7">
    <tableColumn id="1" xr3:uid="{44A245CE-A0F5-4450-B017-A3A5E9E9CAE5}" uniqueName="1" name="features" queryTableFieldId="1" dataDxfId="33"/>
    <tableColumn id="2" xr3:uid="{1527B258-DB70-4F36-8C5C-0D96BC6A24EF}" uniqueName="2" name="lasso" queryTableFieldId="2" dataDxfId="32"/>
    <tableColumn id="3" xr3:uid="{E4C6FB47-E882-4FAD-B736-991DBF721E5D}" uniqueName="3" name="num1" queryTableFieldId="3"/>
    <tableColumn id="4" xr3:uid="{CECBE909-A71D-4994-AE0D-08E6D081EE22}" uniqueName="4" name="ridge" queryTableFieldId="4" dataDxfId="31"/>
    <tableColumn id="5" xr3:uid="{6D52BEBB-6286-422A-80B6-AA44B939067D}" uniqueName="5" name="num2" queryTableFieldId="5"/>
    <tableColumn id="6" xr3:uid="{34473513-FA19-45A8-B748-F61E9D3A85F5}" uniqueName="6" name="method" queryTableFieldId="6" dataDxfId="30"/>
    <tableColumn id="7" xr3:uid="{735F41F4-717C-4910-98CC-AB94C917AE25}" uniqueName="7" name="selection" queryTableFieldId="7"/>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5BF9C7-9564-4DA5-9D57-3530814F9E46}" name="Sheet1__7" displayName="Sheet1__7" ref="A1:G124" tableType="queryTable" totalsRowShown="0">
  <autoFilter ref="A1:G124" xr:uid="{C35BF9C7-9564-4DA5-9D57-3530814F9E46}"/>
  <tableColumns count="7">
    <tableColumn id="1" xr3:uid="{F8C4ED62-AB84-4728-A317-69931DBFCEBA}" uniqueName="1" name="features" queryTableFieldId="1" dataDxfId="29"/>
    <tableColumn id="2" xr3:uid="{A8AFAE2B-BE28-48A8-AFCA-2D6D5C89D1F6}" uniqueName="2" name="lasso" queryTableFieldId="2" dataDxfId="28"/>
    <tableColumn id="3" xr3:uid="{B4984FB6-96AF-41F6-922C-1069F40069DF}" uniqueName="3" name="num1" queryTableFieldId="3"/>
    <tableColumn id="4" xr3:uid="{D58AE284-97A9-4BCE-B134-2ABB1C3912F5}" uniqueName="4" name="ridge" queryTableFieldId="4" dataDxfId="27"/>
    <tableColumn id="5" xr3:uid="{E8EA3B7A-FE2B-4079-9059-C668D49AF0DE}" uniqueName="5" name="num2" queryTableFieldId="5"/>
    <tableColumn id="6" xr3:uid="{5AAD9C3F-BC5C-47B1-A60C-C934118C5F4F}" uniqueName="6" name="method" queryTableFieldId="6" dataDxfId="26"/>
    <tableColumn id="7" xr3:uid="{59E56AC7-2A4F-42C0-8271-2175D0266004}" uniqueName="7" name="selection" queryTableFieldId="7"/>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E04B7-96EF-4004-AD79-12112DCC70D5}">
  <sheetPr>
    <tabColor theme="3" tint="0.89999084444715716"/>
  </sheetPr>
  <dimension ref="B1:F62"/>
  <sheetViews>
    <sheetView zoomScaleNormal="100" workbookViewId="0">
      <selection activeCell="I38" sqref="I38"/>
    </sheetView>
  </sheetViews>
  <sheetFormatPr defaultColWidth="8.81640625" defaultRowHeight="14.5"/>
  <cols>
    <col min="2" max="2" width="42.81640625" customWidth="1"/>
    <col min="3" max="6" width="39.453125" customWidth="1"/>
    <col min="7" max="7" width="25.81640625" customWidth="1"/>
  </cols>
  <sheetData>
    <row r="1" spans="2:6" ht="15" thickBot="1"/>
    <row r="2" spans="2:6" ht="14.5" customHeight="1">
      <c r="B2" s="91" t="s">
        <v>0</v>
      </c>
      <c r="C2" s="93" t="s">
        <v>1</v>
      </c>
      <c r="D2" s="93"/>
      <c r="E2" s="93"/>
      <c r="F2" s="94"/>
    </row>
    <row r="3" spans="2:6" ht="14.5" customHeight="1" thickBot="1">
      <c r="B3" s="92"/>
      <c r="C3" s="95"/>
      <c r="D3" s="95"/>
      <c r="E3" s="95"/>
      <c r="F3" s="96"/>
    </row>
    <row r="6" spans="2:6" ht="14.5" customHeight="1">
      <c r="B6" s="90" t="s">
        <v>0</v>
      </c>
      <c r="C6" s="90"/>
      <c r="D6" s="90"/>
      <c r="E6" s="90"/>
      <c r="F6" s="90"/>
    </row>
    <row r="7" spans="2:6" ht="15" customHeight="1">
      <c r="B7" s="90"/>
      <c r="C7" s="90"/>
      <c r="D7" s="90"/>
      <c r="E7" s="90"/>
      <c r="F7" s="90"/>
    </row>
    <row r="8" spans="2:6" ht="16" thickBot="1">
      <c r="B8" s="21"/>
      <c r="C8" s="89" t="s">
        <v>2</v>
      </c>
      <c r="D8" s="89"/>
      <c r="E8" s="89"/>
      <c r="F8" s="89"/>
    </row>
    <row r="9" spans="2:6" ht="15.5" thickTop="1" thickBot="1">
      <c r="B9" s="3" t="s">
        <v>3</v>
      </c>
      <c r="C9" s="4" t="s">
        <v>4</v>
      </c>
      <c r="D9" s="4" t="s">
        <v>5</v>
      </c>
      <c r="E9" s="4" t="s">
        <v>6</v>
      </c>
      <c r="F9" s="4" t="s">
        <v>7</v>
      </c>
    </row>
    <row r="10" spans="2:6" ht="15" thickTop="1">
      <c r="B10" t="s">
        <v>8</v>
      </c>
      <c r="C10" t="b">
        <v>0</v>
      </c>
      <c r="D10" t="b">
        <v>0</v>
      </c>
      <c r="E10" t="b">
        <v>1</v>
      </c>
      <c r="F10" t="b">
        <v>1</v>
      </c>
    </row>
    <row r="11" spans="2:6">
      <c r="B11" t="s">
        <v>9</v>
      </c>
      <c r="C11" t="b">
        <v>1</v>
      </c>
      <c r="D11" t="b">
        <v>0</v>
      </c>
      <c r="E11" t="b">
        <v>1</v>
      </c>
      <c r="F11" t="b">
        <v>1</v>
      </c>
    </row>
    <row r="12" spans="2:6">
      <c r="B12" t="s">
        <v>10</v>
      </c>
      <c r="C12" t="b">
        <v>0</v>
      </c>
      <c r="D12" t="b">
        <v>0</v>
      </c>
      <c r="E12" t="b">
        <v>1</v>
      </c>
      <c r="F12" t="b">
        <v>1</v>
      </c>
    </row>
    <row r="13" spans="2:6">
      <c r="B13" t="s">
        <v>11</v>
      </c>
      <c r="C13" t="b">
        <v>0</v>
      </c>
      <c r="D13" t="b">
        <v>1</v>
      </c>
      <c r="E13" t="b">
        <v>1</v>
      </c>
      <c r="F13" t="b">
        <v>1</v>
      </c>
    </row>
    <row r="14" spans="2:6">
      <c r="B14" t="s">
        <v>12</v>
      </c>
      <c r="C14" t="b">
        <v>1</v>
      </c>
      <c r="D14" t="b">
        <v>1</v>
      </c>
      <c r="E14" t="b">
        <v>1</v>
      </c>
      <c r="F14" t="b">
        <v>1</v>
      </c>
    </row>
    <row r="15" spans="2:6">
      <c r="B15" t="s">
        <v>13</v>
      </c>
      <c r="C15" t="b">
        <v>0</v>
      </c>
      <c r="D15" t="b">
        <v>1</v>
      </c>
      <c r="E15" t="b">
        <v>1</v>
      </c>
      <c r="F15" t="b">
        <v>1</v>
      </c>
    </row>
    <row r="16" spans="2:6">
      <c r="B16" t="s">
        <v>14</v>
      </c>
      <c r="C16" t="b">
        <v>0</v>
      </c>
      <c r="D16" t="b">
        <v>0</v>
      </c>
      <c r="E16" t="b">
        <v>1</v>
      </c>
      <c r="F16" t="b">
        <v>1</v>
      </c>
    </row>
    <row r="17" spans="2:6">
      <c r="B17" t="s">
        <v>15</v>
      </c>
      <c r="C17" t="b">
        <v>1</v>
      </c>
      <c r="D17" t="b">
        <v>0</v>
      </c>
      <c r="E17" t="b">
        <v>1</v>
      </c>
      <c r="F17" t="b">
        <v>1</v>
      </c>
    </row>
    <row r="18" spans="2:6">
      <c r="B18" t="s">
        <v>16</v>
      </c>
      <c r="C18" t="b">
        <v>0</v>
      </c>
      <c r="D18" t="b">
        <v>0</v>
      </c>
      <c r="E18" t="b">
        <v>1</v>
      </c>
      <c r="F18" t="b">
        <v>1</v>
      </c>
    </row>
    <row r="19" spans="2:6">
      <c r="B19" t="s">
        <v>17</v>
      </c>
      <c r="C19" t="b">
        <v>0</v>
      </c>
      <c r="D19" t="b">
        <v>1</v>
      </c>
      <c r="E19" t="b">
        <v>1</v>
      </c>
      <c r="F19" t="b">
        <v>1</v>
      </c>
    </row>
    <row r="20" spans="2:6">
      <c r="B20" t="s">
        <v>18</v>
      </c>
      <c r="C20" t="b">
        <v>1</v>
      </c>
      <c r="D20" t="b">
        <v>1</v>
      </c>
      <c r="E20" t="b">
        <v>1</v>
      </c>
      <c r="F20" t="b">
        <v>0</v>
      </c>
    </row>
    <row r="21" spans="2:6">
      <c r="B21" t="s">
        <v>19</v>
      </c>
      <c r="C21" t="b">
        <v>0</v>
      </c>
      <c r="D21" s="39" t="b">
        <v>0</v>
      </c>
      <c r="E21" t="b">
        <v>1</v>
      </c>
      <c r="F21" t="b">
        <v>1</v>
      </c>
    </row>
    <row r="22" spans="2:6">
      <c r="B22" t="s">
        <v>20</v>
      </c>
      <c r="C22" t="b">
        <v>1</v>
      </c>
      <c r="D22" t="b">
        <v>0</v>
      </c>
      <c r="E22" t="b">
        <v>1</v>
      </c>
      <c r="F22" t="b">
        <v>1</v>
      </c>
    </row>
    <row r="23" spans="2:6">
      <c r="B23" t="s">
        <v>21</v>
      </c>
      <c r="C23" t="b">
        <v>0</v>
      </c>
      <c r="D23" t="b">
        <v>0</v>
      </c>
      <c r="E23" t="b">
        <v>1</v>
      </c>
      <c r="F23" t="b">
        <v>1</v>
      </c>
    </row>
    <row r="24" spans="2:6">
      <c r="B24" t="s">
        <v>22</v>
      </c>
      <c r="C24" t="b">
        <v>0</v>
      </c>
      <c r="D24" t="b">
        <v>1</v>
      </c>
      <c r="E24" t="b">
        <v>1</v>
      </c>
      <c r="F24" t="b">
        <v>1</v>
      </c>
    </row>
    <row r="25" spans="2:6">
      <c r="B25" t="s">
        <v>23</v>
      </c>
      <c r="C25" t="b">
        <v>1</v>
      </c>
      <c r="D25" t="b">
        <v>1</v>
      </c>
      <c r="E25" t="b">
        <v>1</v>
      </c>
      <c r="F25" t="b">
        <v>0</v>
      </c>
    </row>
    <row r="26" spans="2:6">
      <c r="B26" t="s">
        <v>24</v>
      </c>
      <c r="C26" t="b">
        <v>0</v>
      </c>
      <c r="D26" t="b">
        <v>1</v>
      </c>
      <c r="E26" t="b">
        <v>1</v>
      </c>
      <c r="F26" t="b">
        <v>0</v>
      </c>
    </row>
    <row r="27" spans="2:6">
      <c r="B27" t="s">
        <v>25</v>
      </c>
      <c r="C27" t="b">
        <v>0</v>
      </c>
      <c r="D27" t="b">
        <v>0</v>
      </c>
      <c r="E27" t="b">
        <v>1</v>
      </c>
      <c r="F27" t="b">
        <v>1</v>
      </c>
    </row>
    <row r="28" spans="2:6">
      <c r="B28" t="s">
        <v>26</v>
      </c>
      <c r="C28" t="b">
        <v>1</v>
      </c>
      <c r="D28" t="b">
        <v>0</v>
      </c>
      <c r="E28" t="b">
        <v>1</v>
      </c>
      <c r="F28" t="b">
        <v>1</v>
      </c>
    </row>
    <row r="29" spans="2:6">
      <c r="B29" t="s">
        <v>27</v>
      </c>
      <c r="C29" t="b">
        <v>0</v>
      </c>
      <c r="D29" t="b">
        <v>0</v>
      </c>
      <c r="E29" t="b">
        <v>1</v>
      </c>
      <c r="F29" t="b">
        <v>1</v>
      </c>
    </row>
    <row r="30" spans="2:6">
      <c r="B30" t="s">
        <v>28</v>
      </c>
      <c r="C30" t="b">
        <v>1</v>
      </c>
      <c r="D30" t="b">
        <v>1</v>
      </c>
      <c r="E30" t="b">
        <v>1</v>
      </c>
      <c r="F30" t="b">
        <v>0</v>
      </c>
    </row>
    <row r="31" spans="2:6">
      <c r="B31" t="s">
        <v>29</v>
      </c>
      <c r="C31" t="b">
        <v>0</v>
      </c>
      <c r="D31" t="b">
        <v>1</v>
      </c>
      <c r="E31" t="b">
        <v>1</v>
      </c>
      <c r="F31" t="b">
        <v>1</v>
      </c>
    </row>
    <row r="32" spans="2:6">
      <c r="B32" t="s">
        <v>30</v>
      </c>
      <c r="C32" t="b">
        <v>1</v>
      </c>
      <c r="D32" t="b">
        <v>1</v>
      </c>
      <c r="E32" t="b">
        <v>1</v>
      </c>
      <c r="F32" t="b">
        <v>0</v>
      </c>
    </row>
    <row r="33" spans="2:6">
      <c r="B33" t="s">
        <v>31</v>
      </c>
      <c r="C33" t="b">
        <v>1</v>
      </c>
      <c r="D33" t="b">
        <v>1</v>
      </c>
      <c r="E33" t="b">
        <v>1</v>
      </c>
      <c r="F33" t="b">
        <v>1</v>
      </c>
    </row>
    <row r="34" spans="2:6">
      <c r="B34" t="s">
        <v>32</v>
      </c>
      <c r="C34" t="b">
        <v>1</v>
      </c>
      <c r="D34" t="b">
        <v>1</v>
      </c>
      <c r="E34" t="b">
        <v>1</v>
      </c>
      <c r="F34" t="b">
        <v>1</v>
      </c>
    </row>
    <row r="35" spans="2:6">
      <c r="B35" t="s">
        <v>33</v>
      </c>
      <c r="C35" t="b">
        <v>0</v>
      </c>
      <c r="D35" t="b">
        <v>0</v>
      </c>
      <c r="E35" t="b">
        <v>1</v>
      </c>
      <c r="F35" t="b">
        <v>0</v>
      </c>
    </row>
    <row r="36" spans="2:6">
      <c r="B36" t="s">
        <v>34</v>
      </c>
      <c r="C36" t="b">
        <v>1</v>
      </c>
      <c r="D36" t="b">
        <v>1</v>
      </c>
      <c r="E36" t="b">
        <v>1</v>
      </c>
      <c r="F36" t="b">
        <v>1</v>
      </c>
    </row>
    <row r="37" spans="2:6">
      <c r="B37" t="s">
        <v>35</v>
      </c>
      <c r="C37" t="b">
        <v>0</v>
      </c>
      <c r="D37" t="b">
        <v>1</v>
      </c>
      <c r="E37" t="b">
        <v>1</v>
      </c>
      <c r="F37" t="b">
        <v>1</v>
      </c>
    </row>
    <row r="38" spans="2:6">
      <c r="B38" t="s">
        <v>36</v>
      </c>
      <c r="C38" t="b">
        <v>1</v>
      </c>
      <c r="D38" t="b">
        <v>1</v>
      </c>
      <c r="E38" t="b">
        <v>1</v>
      </c>
      <c r="F38" t="b">
        <v>1</v>
      </c>
    </row>
    <row r="39" spans="2:6" ht="15" thickBot="1">
      <c r="B39" s="2" t="s">
        <v>37</v>
      </c>
      <c r="C39" s="22" t="b">
        <v>1</v>
      </c>
      <c r="D39" s="22" t="b">
        <v>1</v>
      </c>
      <c r="E39" s="2" t="b">
        <v>1</v>
      </c>
      <c r="F39" s="2" t="b">
        <v>0</v>
      </c>
    </row>
    <row r="41" spans="2:6">
      <c r="C41" s="40" t="s">
        <v>38</v>
      </c>
      <c r="D41" s="40" t="s">
        <v>38</v>
      </c>
      <c r="E41" s="40" t="s">
        <v>38</v>
      </c>
      <c r="F41" s="40" t="s">
        <v>38</v>
      </c>
    </row>
    <row r="62" spans="4:4">
      <c r="D62" s="40"/>
    </row>
  </sheetData>
  <sortState xmlns:xlrd2="http://schemas.microsoft.com/office/spreadsheetml/2017/richdata2" ref="B10:C39">
    <sortCondition ref="B10:B39"/>
  </sortState>
  <mergeCells count="4">
    <mergeCell ref="C8:F8"/>
    <mergeCell ref="B6:F7"/>
    <mergeCell ref="B2:B3"/>
    <mergeCell ref="C2:F3"/>
  </mergeCells>
  <phoneticPr fontId="13" type="noConversion"/>
  <conditionalFormatting sqref="C10:F39">
    <cfRule type="containsText" dxfId="10" priority="1" operator="containsText" text="TRUE">
      <formula>NOT(ISERROR(SEARCH("TRUE",C10)))</formula>
    </cfRule>
    <cfRule type="containsText" dxfId="9" priority="2" operator="containsText" text="FALSE">
      <formula>NOT(ISERROR(SEARCH("FALSE",C10)))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63D35-C56B-466C-BA52-C225F1CD6181}">
  <sheetPr>
    <tabColor theme="3" tint="0.89999084444715716"/>
  </sheetPr>
  <dimension ref="B1:V133"/>
  <sheetViews>
    <sheetView zoomScale="70" zoomScaleNormal="70" workbookViewId="0">
      <selection activeCell="I38" sqref="I38"/>
    </sheetView>
  </sheetViews>
  <sheetFormatPr defaultColWidth="8.81640625" defaultRowHeight="14.5"/>
  <cols>
    <col min="2" max="2" width="43.453125" bestFit="1" customWidth="1"/>
    <col min="3" max="4" width="11.81640625" customWidth="1"/>
    <col min="5" max="5" width="15.1796875" customWidth="1"/>
    <col min="10" max="10" width="48.81640625" customWidth="1"/>
    <col min="11" max="11" width="12.453125" customWidth="1"/>
    <col min="12" max="12" width="5.453125" customWidth="1"/>
    <col min="13" max="13" width="13.453125" customWidth="1"/>
    <col min="14" max="14" width="5.453125" customWidth="1"/>
    <col min="15" max="15" width="8.453125" customWidth="1"/>
    <col min="17" max="17" width="48.81640625" customWidth="1"/>
    <col min="18" max="18" width="12.453125" customWidth="1"/>
    <col min="19" max="19" width="5.453125" customWidth="1"/>
    <col min="20" max="20" width="13.453125" customWidth="1"/>
    <col min="21" max="21" width="5.453125" customWidth="1"/>
    <col min="22" max="22" width="8.453125" customWidth="1"/>
  </cols>
  <sheetData>
    <row r="1" spans="2:22" ht="15" thickBot="1"/>
    <row r="2" spans="2:22" ht="14.5" customHeight="1">
      <c r="B2" s="101" t="s">
        <v>39</v>
      </c>
      <c r="C2" s="102"/>
      <c r="D2" s="107" t="s">
        <v>40</v>
      </c>
      <c r="E2" s="108"/>
      <c r="F2" s="108"/>
      <c r="G2" s="108"/>
      <c r="H2" s="108"/>
      <c r="I2" s="108"/>
      <c r="J2" s="108"/>
      <c r="K2" s="108"/>
      <c r="L2" s="108"/>
      <c r="M2" s="108"/>
      <c r="N2" s="108"/>
      <c r="O2" s="108"/>
      <c r="P2" s="108"/>
      <c r="Q2" s="109"/>
      <c r="S2" s="119" t="s">
        <v>41</v>
      </c>
      <c r="T2" s="120"/>
      <c r="U2" s="120"/>
      <c r="V2" s="120"/>
    </row>
    <row r="3" spans="2:22" ht="14.5" customHeight="1" thickBot="1">
      <c r="B3" s="103"/>
      <c r="C3" s="104"/>
      <c r="D3" s="110" t="s">
        <v>42</v>
      </c>
      <c r="E3" s="111"/>
      <c r="F3" s="111"/>
      <c r="G3" s="111"/>
      <c r="H3" s="111"/>
      <c r="I3" s="111"/>
      <c r="J3" s="111"/>
      <c r="K3" s="111"/>
      <c r="L3" s="111"/>
      <c r="M3" s="111"/>
      <c r="N3" s="111"/>
      <c r="O3" s="111"/>
      <c r="P3" s="111"/>
      <c r="Q3" s="112"/>
      <c r="S3" s="69">
        <v>0</v>
      </c>
      <c r="T3" s="113" t="s">
        <v>43</v>
      </c>
      <c r="U3" s="113"/>
      <c r="V3" s="114"/>
    </row>
    <row r="4" spans="2:22">
      <c r="S4" s="70">
        <v>1</v>
      </c>
      <c r="T4" s="115" t="s">
        <v>44</v>
      </c>
      <c r="U4" s="115"/>
      <c r="V4" s="116"/>
    </row>
    <row r="5" spans="2:22">
      <c r="S5" s="70">
        <v>2</v>
      </c>
      <c r="T5" s="115" t="s">
        <v>45</v>
      </c>
      <c r="U5" s="115"/>
      <c r="V5" s="116"/>
    </row>
    <row r="6" spans="2:22">
      <c r="S6" s="71">
        <v>3</v>
      </c>
      <c r="T6" s="117" t="s">
        <v>46</v>
      </c>
      <c r="U6" s="117"/>
      <c r="V6" s="118"/>
    </row>
    <row r="8" spans="2:22" ht="14.5" customHeight="1">
      <c r="B8" s="97" t="s">
        <v>47</v>
      </c>
      <c r="C8" s="97"/>
      <c r="D8" s="97"/>
      <c r="E8" s="97"/>
      <c r="F8" s="97"/>
      <c r="G8" s="97"/>
      <c r="H8" s="1"/>
      <c r="I8" s="1"/>
      <c r="J8" s="105" t="s">
        <v>48</v>
      </c>
      <c r="K8" s="105"/>
      <c r="L8" s="105"/>
      <c r="M8" s="105"/>
      <c r="N8" s="105"/>
      <c r="O8" s="105"/>
      <c r="Q8" s="105" t="s">
        <v>49</v>
      </c>
      <c r="R8" s="105"/>
      <c r="S8" s="105"/>
      <c r="T8" s="105"/>
      <c r="U8" s="105"/>
      <c r="V8" s="105"/>
    </row>
    <row r="9" spans="2:22" ht="15" customHeight="1" thickBot="1">
      <c r="B9" s="98"/>
      <c r="C9" s="98"/>
      <c r="D9" s="98"/>
      <c r="E9" s="98"/>
      <c r="F9" s="98"/>
      <c r="G9" s="98"/>
      <c r="H9" s="1"/>
      <c r="I9" s="1"/>
      <c r="J9" s="106"/>
      <c r="K9" s="106"/>
      <c r="L9" s="106"/>
      <c r="M9" s="106"/>
      <c r="N9" s="106"/>
      <c r="O9" s="106"/>
      <c r="Q9" s="106"/>
      <c r="R9" s="106"/>
      <c r="S9" s="106"/>
      <c r="T9" s="106"/>
      <c r="U9" s="106"/>
      <c r="V9" s="106"/>
    </row>
    <row r="10" spans="2:22" ht="15.5" thickTop="1" thickBot="1">
      <c r="B10" s="34" t="s">
        <v>3</v>
      </c>
      <c r="C10" s="99" t="s">
        <v>50</v>
      </c>
      <c r="D10" s="100"/>
      <c r="E10" s="99" t="s">
        <v>51</v>
      </c>
      <c r="F10" s="100"/>
      <c r="G10" s="34" t="s">
        <v>52</v>
      </c>
      <c r="J10" s="3" t="s">
        <v>3</v>
      </c>
      <c r="K10" s="99" t="s">
        <v>50</v>
      </c>
      <c r="L10" s="100"/>
      <c r="M10" s="99" t="s">
        <v>51</v>
      </c>
      <c r="N10" s="100"/>
      <c r="O10" s="3" t="s">
        <v>52</v>
      </c>
      <c r="Q10" s="3" t="s">
        <v>3</v>
      </c>
      <c r="R10" s="99" t="s">
        <v>50</v>
      </c>
      <c r="S10" s="100"/>
      <c r="T10" s="99" t="s">
        <v>51</v>
      </c>
      <c r="U10" s="100"/>
      <c r="V10" s="3" t="s">
        <v>52</v>
      </c>
    </row>
    <row r="11" spans="2:22" ht="15" thickTop="1">
      <c r="B11" t="s">
        <v>37</v>
      </c>
      <c r="C11" s="67">
        <v>0.28283269481592033</v>
      </c>
      <c r="D11" s="7" cm="1">
        <f t="array" ref="D11:D40">VLOOKUP(B11:B40,Sheet1__6[#All],3,FALSE)</f>
        <v>1</v>
      </c>
      <c r="E11" s="67">
        <v>1.350240067153015</v>
      </c>
      <c r="F11" s="7" cm="1">
        <f t="array" ref="F11:F40">VLOOKUP(B11:B40,Sheet1__6[#All],5,FALSE)</f>
        <v>1</v>
      </c>
      <c r="G11" s="5" cm="1">
        <f t="array" ref="G11:G40">VLOOKUP(B11:B40,Sheet1__6[#All],7,FALSE)</f>
        <v>2</v>
      </c>
      <c r="J11" t="s">
        <v>37</v>
      </c>
      <c r="K11" s="67">
        <v>0.28511923177640192</v>
      </c>
      <c r="L11" s="7" cm="1">
        <f t="array" ref="L11:L133">VLOOKUP(J11:J133,Sheet1__3[#All],3,FALSE)</f>
        <v>1</v>
      </c>
      <c r="M11" s="67">
        <v>1.365367184996187</v>
      </c>
      <c r="N11" s="7" cm="1">
        <f t="array" ref="N11:N133">VLOOKUP(J11:J133,Sheet1__3[#All],5,FALSE)</f>
        <v>1</v>
      </c>
      <c r="O11" s="5" cm="1">
        <f t="array" ref="O11:O133">VLOOKUP(J11:J133,Sheet1__3[#All],7,FALSE)</f>
        <v>2</v>
      </c>
      <c r="Q11" t="s">
        <v>22</v>
      </c>
      <c r="R11" s="67">
        <v>6.2372439986877861</v>
      </c>
      <c r="S11" s="7" cm="1">
        <f t="array" ref="S11:S133">VLOOKUP(Q11:Q133,Sheet1__7[#All],3,FALSE)</f>
        <v>1</v>
      </c>
      <c r="T11" s="67">
        <v>3.9445196059935839</v>
      </c>
      <c r="U11" s="7" cm="1">
        <f t="array" ref="U11:U133">VLOOKUP(Q11:Q133,Sheet1__7[#All],5,FALSE)</f>
        <v>1</v>
      </c>
      <c r="V11" s="5" cm="1">
        <f t="array" ref="V11:V133">VLOOKUP(Q11:Q133,Sheet1__7[#All],7,FALSE)</f>
        <v>2</v>
      </c>
    </row>
    <row r="12" spans="2:22">
      <c r="B12" t="s">
        <v>18</v>
      </c>
      <c r="C12" s="67">
        <v>0.1414461048269697</v>
      </c>
      <c r="D12" s="35">
        <v>1</v>
      </c>
      <c r="E12" s="67">
        <v>0.49847041012666082</v>
      </c>
      <c r="F12" s="7">
        <v>1</v>
      </c>
      <c r="G12" s="5">
        <v>2</v>
      </c>
      <c r="J12" t="s">
        <v>30</v>
      </c>
      <c r="K12" s="67">
        <v>0.1436329995927926</v>
      </c>
      <c r="L12" s="7">
        <v>1</v>
      </c>
      <c r="M12" s="67">
        <v>0.55208473358240018</v>
      </c>
      <c r="N12" s="7">
        <v>1</v>
      </c>
      <c r="O12" s="5">
        <v>2</v>
      </c>
      <c r="Q12" t="s">
        <v>37</v>
      </c>
      <c r="R12" s="67">
        <v>2.9478617531391378</v>
      </c>
      <c r="S12" s="7">
        <v>1</v>
      </c>
      <c r="T12" s="67">
        <v>3.290362333835966</v>
      </c>
      <c r="U12" s="7">
        <v>1</v>
      </c>
      <c r="V12" s="5">
        <v>2</v>
      </c>
    </row>
    <row r="13" spans="2:22">
      <c r="B13" t="s">
        <v>30</v>
      </c>
      <c r="C13" s="67">
        <v>0.14131195655003881</v>
      </c>
      <c r="D13" s="35">
        <v>1</v>
      </c>
      <c r="E13" s="67">
        <v>0.53871918700634502</v>
      </c>
      <c r="F13" s="7">
        <v>1</v>
      </c>
      <c r="G13" s="5">
        <v>2</v>
      </c>
      <c r="J13" t="s">
        <v>53</v>
      </c>
      <c r="K13" s="67">
        <v>0.1419686697379321</v>
      </c>
      <c r="L13" s="7">
        <v>1</v>
      </c>
      <c r="M13" s="67">
        <v>0.49833190559905838</v>
      </c>
      <c r="N13" s="7">
        <v>1</v>
      </c>
      <c r="O13" s="5">
        <v>2</v>
      </c>
      <c r="Q13" t="s">
        <v>11</v>
      </c>
      <c r="R13" s="67">
        <v>2.9159208601520592</v>
      </c>
      <c r="S13" s="7">
        <v>1</v>
      </c>
      <c r="T13" s="67">
        <v>2.8279868354690012</v>
      </c>
      <c r="U13" s="7">
        <v>1</v>
      </c>
      <c r="V13" s="5">
        <v>2</v>
      </c>
    </row>
    <row r="14" spans="2:22">
      <c r="B14" t="s">
        <v>28</v>
      </c>
      <c r="C14" s="67">
        <v>0.12082036446797149</v>
      </c>
      <c r="D14" s="35">
        <v>1</v>
      </c>
      <c r="E14" s="67">
        <v>0.32691395645865529</v>
      </c>
      <c r="F14" s="7">
        <v>1</v>
      </c>
      <c r="G14" s="5">
        <v>2</v>
      </c>
      <c r="J14" t="s">
        <v>28</v>
      </c>
      <c r="K14" s="67">
        <v>0.1223755876906554</v>
      </c>
      <c r="L14" s="7">
        <v>1</v>
      </c>
      <c r="M14" s="67">
        <v>0.33988421796862378</v>
      </c>
      <c r="N14" s="7">
        <v>1</v>
      </c>
      <c r="O14" s="5">
        <v>2</v>
      </c>
      <c r="Q14" t="s">
        <v>12</v>
      </c>
      <c r="R14" s="67">
        <v>2.11630523750501</v>
      </c>
      <c r="S14" s="7">
        <v>1</v>
      </c>
      <c r="T14" s="67">
        <v>1.7840783409322221</v>
      </c>
      <c r="U14" s="7">
        <v>1</v>
      </c>
      <c r="V14" s="5">
        <v>2</v>
      </c>
    </row>
    <row r="15" spans="2:22">
      <c r="B15" t="s">
        <v>23</v>
      </c>
      <c r="C15" s="67">
        <v>0.1025610361436726</v>
      </c>
      <c r="D15" s="35">
        <v>1</v>
      </c>
      <c r="E15" s="67">
        <v>0.21810958246478659</v>
      </c>
      <c r="F15" s="7">
        <v>1</v>
      </c>
      <c r="G15" s="5">
        <v>2</v>
      </c>
      <c r="J15" t="s">
        <v>23</v>
      </c>
      <c r="K15" s="67">
        <v>0.10249609957393541</v>
      </c>
      <c r="L15" s="7">
        <v>1</v>
      </c>
      <c r="M15" s="67">
        <v>0.20847467755980159</v>
      </c>
      <c r="N15" s="7">
        <v>1</v>
      </c>
      <c r="O15" s="5">
        <v>2</v>
      </c>
      <c r="Q15" t="s">
        <v>28</v>
      </c>
      <c r="R15" s="67">
        <v>2.0187926936044769</v>
      </c>
      <c r="S15" s="7">
        <v>1</v>
      </c>
      <c r="T15" s="67">
        <v>2.0255377436020079</v>
      </c>
      <c r="U15" s="7">
        <v>1</v>
      </c>
      <c r="V15" s="5">
        <v>2</v>
      </c>
    </row>
    <row r="16" spans="2:22">
      <c r="B16" t="s">
        <v>34</v>
      </c>
      <c r="C16" s="67">
        <v>7.7569736915371001E-2</v>
      </c>
      <c r="D16" s="35">
        <v>1</v>
      </c>
      <c r="E16" s="67">
        <v>0.13211348267594339</v>
      </c>
      <c r="F16" s="7">
        <v>0</v>
      </c>
      <c r="G16" s="5">
        <v>1</v>
      </c>
      <c r="J16" t="s">
        <v>54</v>
      </c>
      <c r="K16" s="67">
        <v>3.3222199945071841E-2</v>
      </c>
      <c r="L16" s="7">
        <v>1</v>
      </c>
      <c r="M16" s="67">
        <v>0.1099769509697576</v>
      </c>
      <c r="N16" s="7">
        <v>1</v>
      </c>
      <c r="O16" s="5">
        <v>2</v>
      </c>
      <c r="Q16" t="s">
        <v>30</v>
      </c>
      <c r="R16" s="67">
        <v>1.966833488202975</v>
      </c>
      <c r="S16" s="7">
        <v>1</v>
      </c>
      <c r="T16" s="67">
        <v>1.8732896420130389</v>
      </c>
      <c r="U16" s="7">
        <v>1</v>
      </c>
      <c r="V16" s="5">
        <v>2</v>
      </c>
    </row>
    <row r="17" spans="2:22">
      <c r="B17" t="s">
        <v>36</v>
      </c>
      <c r="C17" s="67">
        <v>5.1600723021843799E-2</v>
      </c>
      <c r="D17" s="35">
        <v>1</v>
      </c>
      <c r="E17" s="67">
        <v>8.2969084067627139E-2</v>
      </c>
      <c r="F17" s="7">
        <v>0</v>
      </c>
      <c r="G17" s="5">
        <v>1</v>
      </c>
      <c r="J17" t="s">
        <v>55</v>
      </c>
      <c r="K17" s="67">
        <v>3.2369826320722633E-2</v>
      </c>
      <c r="L17" s="7">
        <v>1</v>
      </c>
      <c r="M17" s="67">
        <v>0.27735488388305568</v>
      </c>
      <c r="N17" s="7">
        <v>1</v>
      </c>
      <c r="O17" s="5">
        <v>2</v>
      </c>
      <c r="Q17" t="s">
        <v>53</v>
      </c>
      <c r="R17" s="67">
        <v>1.6166312518624739</v>
      </c>
      <c r="S17" s="7">
        <v>1</v>
      </c>
      <c r="T17" s="67">
        <v>1.623379698122994</v>
      </c>
      <c r="U17" s="7">
        <v>1</v>
      </c>
      <c r="V17" s="5">
        <v>2</v>
      </c>
    </row>
    <row r="18" spans="2:22">
      <c r="B18" t="s">
        <v>17</v>
      </c>
      <c r="C18" s="67">
        <v>2.469003602960787E-2</v>
      </c>
      <c r="D18" s="35">
        <v>0</v>
      </c>
      <c r="E18" s="67">
        <v>7.3047825322219026E-2</v>
      </c>
      <c r="F18" s="7">
        <v>0</v>
      </c>
      <c r="G18" s="5">
        <v>0</v>
      </c>
      <c r="J18" t="s">
        <v>56</v>
      </c>
      <c r="K18" s="67">
        <v>3.1343140787549538E-2</v>
      </c>
      <c r="L18" s="7">
        <v>1</v>
      </c>
      <c r="M18" s="67">
        <v>0.22301016585364239</v>
      </c>
      <c r="N18" s="7">
        <v>1</v>
      </c>
      <c r="O18" s="5">
        <v>2</v>
      </c>
      <c r="Q18" t="s">
        <v>56</v>
      </c>
      <c r="R18" s="67">
        <v>1.4902381626580421</v>
      </c>
      <c r="S18" s="7">
        <v>1</v>
      </c>
      <c r="T18" s="67">
        <v>1.410297738671527</v>
      </c>
      <c r="U18" s="7">
        <v>1</v>
      </c>
      <c r="V18" s="5">
        <v>2</v>
      </c>
    </row>
    <row r="19" spans="2:22">
      <c r="B19" t="s">
        <v>11</v>
      </c>
      <c r="C19" s="67">
        <v>2.416837142757404E-2</v>
      </c>
      <c r="D19" s="35">
        <v>0</v>
      </c>
      <c r="E19" s="67">
        <v>5.6454728424644711E-2</v>
      </c>
      <c r="F19" s="7">
        <v>0</v>
      </c>
      <c r="G19" s="5">
        <v>0</v>
      </c>
      <c r="J19" t="s">
        <v>57</v>
      </c>
      <c r="K19" s="67">
        <v>3.121739954499804E-2</v>
      </c>
      <c r="L19" s="7">
        <v>1</v>
      </c>
      <c r="M19" s="67">
        <v>0.130914185686795</v>
      </c>
      <c r="N19" s="7">
        <v>1</v>
      </c>
      <c r="O19" s="5">
        <v>2</v>
      </c>
      <c r="Q19" t="s">
        <v>58</v>
      </c>
      <c r="R19" s="67">
        <v>1.378898860867579</v>
      </c>
      <c r="S19" s="7">
        <v>1</v>
      </c>
      <c r="T19" s="67">
        <v>1.5199490834352729</v>
      </c>
      <c r="U19" s="7">
        <v>1</v>
      </c>
      <c r="V19" s="5">
        <v>2</v>
      </c>
    </row>
    <row r="20" spans="2:22">
      <c r="B20" t="s">
        <v>32</v>
      </c>
      <c r="C20" s="67">
        <v>2.3021519155315279E-2</v>
      </c>
      <c r="D20" s="35">
        <v>0</v>
      </c>
      <c r="E20" s="67">
        <v>6.897189817914931E-2</v>
      </c>
      <c r="F20" s="7">
        <v>0</v>
      </c>
      <c r="G20" s="5">
        <v>0</v>
      </c>
      <c r="J20" t="s">
        <v>59</v>
      </c>
      <c r="K20" s="67">
        <v>3.0071443845377809E-2</v>
      </c>
      <c r="L20" s="7">
        <v>1</v>
      </c>
      <c r="M20" s="67">
        <v>0.30588372951192078</v>
      </c>
      <c r="N20" s="7">
        <v>1</v>
      </c>
      <c r="O20" s="5">
        <v>2</v>
      </c>
      <c r="Q20" t="s">
        <v>60</v>
      </c>
      <c r="R20" s="67">
        <v>1.2643924683125629</v>
      </c>
      <c r="S20" s="7">
        <v>1</v>
      </c>
      <c r="T20" s="67">
        <v>1.2691109514063481</v>
      </c>
      <c r="U20" s="7">
        <v>1</v>
      </c>
      <c r="V20" s="5">
        <v>2</v>
      </c>
    </row>
    <row r="21" spans="2:22">
      <c r="B21" t="s">
        <v>35</v>
      </c>
      <c r="C21" s="67">
        <v>2.1292864694696208E-2</v>
      </c>
      <c r="D21" s="35">
        <v>0</v>
      </c>
      <c r="E21" s="67">
        <v>0.1476522095072208</v>
      </c>
      <c r="F21" s="7">
        <v>0</v>
      </c>
      <c r="G21" s="5">
        <v>0</v>
      </c>
      <c r="J21" t="s">
        <v>11</v>
      </c>
      <c r="K21" s="67">
        <v>2.533280834346948E-2</v>
      </c>
      <c r="L21" s="7">
        <v>1</v>
      </c>
      <c r="M21" s="67">
        <v>5.8889213126660178E-2</v>
      </c>
      <c r="N21" s="7">
        <v>0</v>
      </c>
      <c r="O21" s="5">
        <v>1</v>
      </c>
      <c r="Q21" t="s">
        <v>59</v>
      </c>
      <c r="R21" s="67">
        <v>1.216530469821262</v>
      </c>
      <c r="S21" s="7">
        <v>1</v>
      </c>
      <c r="T21" s="67">
        <v>1.2048016708561911</v>
      </c>
      <c r="U21" s="7">
        <v>1</v>
      </c>
      <c r="V21" s="5">
        <v>2</v>
      </c>
    </row>
    <row r="22" spans="2:22">
      <c r="B22" t="s">
        <v>29</v>
      </c>
      <c r="C22" s="67">
        <v>2.1130645558164501E-2</v>
      </c>
      <c r="D22" s="35">
        <v>0</v>
      </c>
      <c r="E22" s="67">
        <v>0.1076223104373248</v>
      </c>
      <c r="F22" s="7">
        <v>0</v>
      </c>
      <c r="G22" s="5">
        <v>0</v>
      </c>
      <c r="J22" t="s">
        <v>17</v>
      </c>
      <c r="K22" s="67">
        <v>2.5224907298575929E-2</v>
      </c>
      <c r="L22" s="7">
        <v>1</v>
      </c>
      <c r="M22" s="67">
        <v>7.3766705268738408E-2</v>
      </c>
      <c r="N22" s="7">
        <v>1</v>
      </c>
      <c r="O22" s="5">
        <v>2</v>
      </c>
      <c r="Q22" t="s">
        <v>61</v>
      </c>
      <c r="R22" s="67">
        <v>1.202994092629537</v>
      </c>
      <c r="S22" s="7">
        <v>1</v>
      </c>
      <c r="T22" s="67">
        <v>1.1391459233750041</v>
      </c>
      <c r="U22" s="7">
        <v>1</v>
      </c>
      <c r="V22" s="5">
        <v>2</v>
      </c>
    </row>
    <row r="23" spans="2:22">
      <c r="B23" t="s">
        <v>24</v>
      </c>
      <c r="C23" s="67">
        <v>1.9072743345268279E-2</v>
      </c>
      <c r="D23" s="35">
        <v>0</v>
      </c>
      <c r="E23" s="67">
        <v>5.3327085023884377E-2</v>
      </c>
      <c r="F23" s="7">
        <v>0</v>
      </c>
      <c r="G23" s="5">
        <v>0</v>
      </c>
      <c r="J23" t="s">
        <v>62</v>
      </c>
      <c r="K23" s="67">
        <v>2.5042838911142191E-2</v>
      </c>
      <c r="L23" s="7">
        <v>1</v>
      </c>
      <c r="M23" s="67">
        <v>0.1208447027782481</v>
      </c>
      <c r="N23" s="7">
        <v>1</v>
      </c>
      <c r="O23" s="5">
        <v>2</v>
      </c>
      <c r="Q23" t="s">
        <v>17</v>
      </c>
      <c r="R23" s="67">
        <v>1.086723824983183</v>
      </c>
      <c r="S23" s="7">
        <v>1</v>
      </c>
      <c r="T23" s="67">
        <v>1.002200102582516</v>
      </c>
      <c r="U23" s="7">
        <v>1</v>
      </c>
      <c r="V23" s="5">
        <v>2</v>
      </c>
    </row>
    <row r="24" spans="2:22">
      <c r="B24" t="s">
        <v>12</v>
      </c>
      <c r="C24" s="67">
        <v>1.765751251714762E-2</v>
      </c>
      <c r="D24" s="35">
        <v>0</v>
      </c>
      <c r="E24" s="67">
        <v>2.622382314206724E-2</v>
      </c>
      <c r="F24" s="7">
        <v>0</v>
      </c>
      <c r="G24" s="5">
        <v>0</v>
      </c>
      <c r="J24" t="s">
        <v>63</v>
      </c>
      <c r="K24" s="67">
        <v>2.471660761331641E-2</v>
      </c>
      <c r="L24" s="7">
        <v>1</v>
      </c>
      <c r="M24" s="67">
        <v>0.1105440718227963</v>
      </c>
      <c r="N24" s="7">
        <v>1</v>
      </c>
      <c r="O24" s="5">
        <v>2</v>
      </c>
      <c r="Q24" t="s">
        <v>23</v>
      </c>
      <c r="R24" s="67">
        <v>0.89594922760862516</v>
      </c>
      <c r="S24" s="7">
        <v>1</v>
      </c>
      <c r="T24" s="67">
        <v>1.168797162698733</v>
      </c>
      <c r="U24" s="7">
        <v>1</v>
      </c>
      <c r="V24" s="5">
        <v>2</v>
      </c>
    </row>
    <row r="25" spans="2:22">
      <c r="B25" t="s">
        <v>26</v>
      </c>
      <c r="C25" s="67">
        <v>1.235659631514574E-2</v>
      </c>
      <c r="D25" s="35">
        <v>0</v>
      </c>
      <c r="E25" s="67">
        <v>0.14718917828047889</v>
      </c>
      <c r="F25" s="7">
        <v>0</v>
      </c>
      <c r="G25" s="5">
        <v>0</v>
      </c>
      <c r="J25" t="s">
        <v>64</v>
      </c>
      <c r="K25" s="67">
        <v>2.3378213179623838E-2</v>
      </c>
      <c r="L25" s="7">
        <v>1</v>
      </c>
      <c r="M25" s="67">
        <v>0.1135854900588122</v>
      </c>
      <c r="N25" s="7">
        <v>1</v>
      </c>
      <c r="O25" s="5">
        <v>2</v>
      </c>
      <c r="Q25" t="s">
        <v>65</v>
      </c>
      <c r="R25" s="67">
        <v>0.83302695661860815</v>
      </c>
      <c r="S25" s="7">
        <v>1</v>
      </c>
      <c r="T25" s="67">
        <v>1.107922461104081</v>
      </c>
      <c r="U25" s="7">
        <v>1</v>
      </c>
      <c r="V25" s="5">
        <v>2</v>
      </c>
    </row>
    <row r="26" spans="2:22">
      <c r="B26" t="s">
        <v>22</v>
      </c>
      <c r="C26" s="67">
        <v>1.2045897903864761E-2</v>
      </c>
      <c r="D26" s="35">
        <v>0</v>
      </c>
      <c r="E26" s="67">
        <v>7.0197157836614316E-2</v>
      </c>
      <c r="F26" s="7">
        <v>0</v>
      </c>
      <c r="G26" s="5">
        <v>0</v>
      </c>
      <c r="J26" t="s">
        <v>60</v>
      </c>
      <c r="K26" s="67">
        <v>2.0996046797481391E-2</v>
      </c>
      <c r="L26" s="7">
        <v>1</v>
      </c>
      <c r="M26" s="67">
        <v>0.1647236593740192</v>
      </c>
      <c r="N26" s="7">
        <v>1</v>
      </c>
      <c r="O26" s="5">
        <v>2</v>
      </c>
      <c r="Q26" t="s">
        <v>66</v>
      </c>
      <c r="R26" s="67">
        <v>0.80115384689453562</v>
      </c>
      <c r="S26" s="7">
        <v>1</v>
      </c>
      <c r="T26" s="67">
        <v>0.74771563782983397</v>
      </c>
      <c r="U26" s="7">
        <v>1</v>
      </c>
      <c r="V26" s="5">
        <v>2</v>
      </c>
    </row>
    <row r="27" spans="2:22">
      <c r="B27" t="s">
        <v>27</v>
      </c>
      <c r="C27" s="67">
        <v>1.123338919405442E-2</v>
      </c>
      <c r="D27" s="35">
        <v>0</v>
      </c>
      <c r="E27" s="67">
        <v>1.711672857931909E-2</v>
      </c>
      <c r="F27" s="7">
        <v>0</v>
      </c>
      <c r="G27" s="5">
        <v>0</v>
      </c>
      <c r="J27" t="s">
        <v>67</v>
      </c>
      <c r="K27" s="67">
        <v>2.0197906323601859E-2</v>
      </c>
      <c r="L27" s="7">
        <v>1</v>
      </c>
      <c r="M27" s="67">
        <v>9.2209507423513512E-2</v>
      </c>
      <c r="N27" s="7">
        <v>1</v>
      </c>
      <c r="O27" s="5">
        <v>2</v>
      </c>
      <c r="Q27" t="s">
        <v>57</v>
      </c>
      <c r="R27" s="67">
        <v>0.78886246191326059</v>
      </c>
      <c r="S27" s="7">
        <v>1</v>
      </c>
      <c r="T27" s="67">
        <v>0.82812955923445897</v>
      </c>
      <c r="U27" s="7">
        <v>1</v>
      </c>
      <c r="V27" s="5">
        <v>2</v>
      </c>
    </row>
    <row r="28" spans="2:22">
      <c r="B28" t="s">
        <v>31</v>
      </c>
      <c r="C28" s="67">
        <v>1.0583305575072879E-2</v>
      </c>
      <c r="D28" s="35">
        <v>0</v>
      </c>
      <c r="E28" s="67">
        <v>8.4023178552827087E-3</v>
      </c>
      <c r="F28" s="7">
        <v>0</v>
      </c>
      <c r="G28" s="5">
        <v>0</v>
      </c>
      <c r="J28" t="s">
        <v>68</v>
      </c>
      <c r="K28" s="67">
        <v>2.0009837619507548E-2</v>
      </c>
      <c r="L28" s="7">
        <v>1</v>
      </c>
      <c r="M28" s="67">
        <v>9.3953639912108797E-2</v>
      </c>
      <c r="N28" s="7">
        <v>1</v>
      </c>
      <c r="O28" s="5">
        <v>2</v>
      </c>
      <c r="Q28" t="s">
        <v>68</v>
      </c>
      <c r="R28" s="67">
        <v>0.72455408523147447</v>
      </c>
      <c r="S28" s="7">
        <v>1</v>
      </c>
      <c r="T28" s="67">
        <v>0.90507526412219974</v>
      </c>
      <c r="U28" s="7">
        <v>1</v>
      </c>
      <c r="V28" s="5">
        <v>2</v>
      </c>
    </row>
    <row r="29" spans="2:22">
      <c r="B29" t="s">
        <v>15</v>
      </c>
      <c r="C29" s="67">
        <v>8.0128670098060795E-3</v>
      </c>
      <c r="D29" s="35">
        <v>0</v>
      </c>
      <c r="E29" s="67">
        <v>2.0798063601131851E-2</v>
      </c>
      <c r="F29" s="7">
        <v>0</v>
      </c>
      <c r="G29" s="5">
        <v>0</v>
      </c>
      <c r="J29" t="s">
        <v>69</v>
      </c>
      <c r="K29" s="67">
        <v>1.9603245787539102E-2</v>
      </c>
      <c r="L29" s="7">
        <v>1</v>
      </c>
      <c r="M29" s="67">
        <v>8.0972562359023198E-2</v>
      </c>
      <c r="N29" s="7">
        <v>1</v>
      </c>
      <c r="O29" s="5">
        <v>2</v>
      </c>
      <c r="Q29" t="s">
        <v>31</v>
      </c>
      <c r="R29" s="67">
        <v>0.69031682314368714</v>
      </c>
      <c r="S29" s="7">
        <v>1</v>
      </c>
      <c r="T29" s="67">
        <v>0.71404391369747944</v>
      </c>
      <c r="U29" s="7">
        <v>1</v>
      </c>
      <c r="V29" s="5">
        <v>2</v>
      </c>
    </row>
    <row r="30" spans="2:22">
      <c r="B30" t="s">
        <v>20</v>
      </c>
      <c r="C30" s="67">
        <v>8.0022506203745441E-3</v>
      </c>
      <c r="D30" s="35">
        <v>0</v>
      </c>
      <c r="E30" s="67">
        <v>6.492267339192637E-3</v>
      </c>
      <c r="F30" s="7">
        <v>0</v>
      </c>
      <c r="G30" s="5">
        <v>0</v>
      </c>
      <c r="J30" t="s">
        <v>70</v>
      </c>
      <c r="K30" s="67">
        <v>1.8883610819283869E-2</v>
      </c>
      <c r="L30" s="7">
        <v>1</v>
      </c>
      <c r="M30" s="67">
        <v>9.6973364632351372E-2</v>
      </c>
      <c r="N30" s="7">
        <v>1</v>
      </c>
      <c r="O30" s="5">
        <v>2</v>
      </c>
      <c r="Q30" t="s">
        <v>71</v>
      </c>
      <c r="R30" s="67">
        <v>0.67793445720503254</v>
      </c>
      <c r="S30" s="7">
        <v>1</v>
      </c>
      <c r="T30" s="67">
        <v>0.76694442128328411</v>
      </c>
      <c r="U30" s="7">
        <v>1</v>
      </c>
      <c r="V30" s="5">
        <v>2</v>
      </c>
    </row>
    <row r="31" spans="2:22">
      <c r="B31" t="s">
        <v>13</v>
      </c>
      <c r="C31" s="67">
        <v>7.5366802067186652E-3</v>
      </c>
      <c r="D31" s="35">
        <v>0</v>
      </c>
      <c r="E31" s="67">
        <v>9.7263262035547762E-2</v>
      </c>
      <c r="F31" s="7">
        <v>0</v>
      </c>
      <c r="G31" s="5">
        <v>0</v>
      </c>
      <c r="J31" t="s">
        <v>12</v>
      </c>
      <c r="K31" s="67">
        <v>1.763207614807133E-2</v>
      </c>
      <c r="L31" s="7">
        <v>1</v>
      </c>
      <c r="M31" s="67">
        <v>2.6663766145669138E-2</v>
      </c>
      <c r="N31" s="7">
        <v>0</v>
      </c>
      <c r="O31" s="5">
        <v>1</v>
      </c>
      <c r="Q31" t="s">
        <v>72</v>
      </c>
      <c r="R31" s="67">
        <v>0.66972836954624282</v>
      </c>
      <c r="S31" s="7">
        <v>1</v>
      </c>
      <c r="T31" s="67">
        <v>0.75959781183456987</v>
      </c>
      <c r="U31" s="7">
        <v>1</v>
      </c>
      <c r="V31" s="5">
        <v>2</v>
      </c>
    </row>
    <row r="32" spans="2:22">
      <c r="B32" t="s">
        <v>21</v>
      </c>
      <c r="C32" s="67">
        <v>5.8317804439856468E-3</v>
      </c>
      <c r="D32" s="35">
        <v>0</v>
      </c>
      <c r="E32" s="67">
        <v>1.1328695164349249E-2</v>
      </c>
      <c r="F32" s="7">
        <v>0</v>
      </c>
      <c r="G32" s="5">
        <v>0</v>
      </c>
      <c r="J32" t="s">
        <v>73</v>
      </c>
      <c r="K32" s="67">
        <v>1.644429559065106E-2</v>
      </c>
      <c r="L32" s="7">
        <v>1</v>
      </c>
      <c r="M32" s="67">
        <v>4.9793370067902451E-2</v>
      </c>
      <c r="N32" s="7">
        <v>0</v>
      </c>
      <c r="O32" s="5">
        <v>1</v>
      </c>
      <c r="Q32" t="s">
        <v>55</v>
      </c>
      <c r="R32" s="67">
        <v>0.66328119649110284</v>
      </c>
      <c r="S32" s="7">
        <v>1</v>
      </c>
      <c r="T32" s="67">
        <v>0.80781592064548036</v>
      </c>
      <c r="U32" s="7">
        <v>1</v>
      </c>
      <c r="V32" s="5">
        <v>2</v>
      </c>
    </row>
    <row r="33" spans="2:22">
      <c r="B33" t="s">
        <v>9</v>
      </c>
      <c r="C33" s="67">
        <v>5.6181743642342314E-3</v>
      </c>
      <c r="D33" s="35">
        <v>0</v>
      </c>
      <c r="E33" s="67">
        <v>1.041345200874976E-2</v>
      </c>
      <c r="F33" s="7">
        <v>0</v>
      </c>
      <c r="G33" s="5">
        <v>0</v>
      </c>
      <c r="J33" t="s">
        <v>31</v>
      </c>
      <c r="K33" s="67">
        <v>1.4171579883199611E-2</v>
      </c>
      <c r="L33" s="7">
        <v>0</v>
      </c>
      <c r="M33" s="67">
        <v>1.039925373161203E-2</v>
      </c>
      <c r="N33" s="7">
        <v>0</v>
      </c>
      <c r="O33" s="5">
        <v>0</v>
      </c>
      <c r="Q33" t="s">
        <v>67</v>
      </c>
      <c r="R33" s="67">
        <v>0.62791399909344625</v>
      </c>
      <c r="S33" s="7">
        <v>1</v>
      </c>
      <c r="T33" s="67">
        <v>0.75034654682337665</v>
      </c>
      <c r="U33" s="7">
        <v>1</v>
      </c>
      <c r="V33" s="5">
        <v>2</v>
      </c>
    </row>
    <row r="34" spans="2:22">
      <c r="B34" t="s">
        <v>25</v>
      </c>
      <c r="C34" s="67">
        <v>2.7818708142609461E-3</v>
      </c>
      <c r="D34" s="35">
        <v>0</v>
      </c>
      <c r="E34" s="67">
        <v>3.821456776436243E-3</v>
      </c>
      <c r="F34" s="7">
        <v>0</v>
      </c>
      <c r="G34" s="5">
        <v>0</v>
      </c>
      <c r="J34" t="s">
        <v>22</v>
      </c>
      <c r="K34" s="67">
        <v>1.309212747798612E-2</v>
      </c>
      <c r="L34" s="7">
        <v>0</v>
      </c>
      <c r="M34" s="67">
        <v>5.9901905478357997E-2</v>
      </c>
      <c r="N34" s="7">
        <v>0</v>
      </c>
      <c r="O34" s="5">
        <v>0</v>
      </c>
      <c r="Q34" t="s">
        <v>74</v>
      </c>
      <c r="R34" s="67">
        <v>0.58486017814796076</v>
      </c>
      <c r="S34" s="7">
        <v>1</v>
      </c>
      <c r="T34" s="67">
        <v>0.67919087271709655</v>
      </c>
      <c r="U34" s="7">
        <v>1</v>
      </c>
      <c r="V34" s="5">
        <v>2</v>
      </c>
    </row>
    <row r="35" spans="2:22">
      <c r="B35" t="s">
        <v>10</v>
      </c>
      <c r="C35" s="67">
        <v>2.52220947213345E-3</v>
      </c>
      <c r="D35" s="35">
        <v>0</v>
      </c>
      <c r="E35" s="67">
        <v>1.424756738977666E-2</v>
      </c>
      <c r="F35" s="7">
        <v>0</v>
      </c>
      <c r="G35" s="5">
        <v>0</v>
      </c>
      <c r="J35" t="s">
        <v>58</v>
      </c>
      <c r="K35" s="67">
        <v>1.2642954792873119E-2</v>
      </c>
      <c r="L35" s="7">
        <v>0</v>
      </c>
      <c r="M35" s="67">
        <v>0.1145407896163995</v>
      </c>
      <c r="N35" s="7">
        <v>1</v>
      </c>
      <c r="O35" s="5">
        <v>1</v>
      </c>
      <c r="Q35" t="s">
        <v>73</v>
      </c>
      <c r="R35" s="67">
        <v>0.57472724484598814</v>
      </c>
      <c r="S35" s="7">
        <v>1</v>
      </c>
      <c r="T35" s="67">
        <v>0.72203812403739587</v>
      </c>
      <c r="U35" s="7">
        <v>1</v>
      </c>
      <c r="V35" s="5">
        <v>2</v>
      </c>
    </row>
    <row r="36" spans="2:22">
      <c r="B36" t="s">
        <v>19</v>
      </c>
      <c r="C36" s="67">
        <v>2.1476234760538422E-3</v>
      </c>
      <c r="D36" s="35">
        <v>0</v>
      </c>
      <c r="E36" s="67">
        <v>5.7944366366698714E-3</v>
      </c>
      <c r="F36" s="7">
        <v>0</v>
      </c>
      <c r="G36" s="5">
        <v>0</v>
      </c>
      <c r="J36" t="s">
        <v>75</v>
      </c>
      <c r="K36" s="67">
        <v>1.2222315097686121E-2</v>
      </c>
      <c r="L36" s="7">
        <v>0</v>
      </c>
      <c r="M36" s="67">
        <v>6.5132869791540954E-2</v>
      </c>
      <c r="N36" s="7">
        <v>0</v>
      </c>
      <c r="O36" s="5">
        <v>0</v>
      </c>
      <c r="Q36" t="s">
        <v>54</v>
      </c>
      <c r="R36" s="67">
        <v>0.55662716496434161</v>
      </c>
      <c r="S36" s="7">
        <v>0</v>
      </c>
      <c r="T36" s="67">
        <v>0.64770554959096382</v>
      </c>
      <c r="U36" s="7">
        <v>0</v>
      </c>
      <c r="V36" s="5">
        <v>0</v>
      </c>
    </row>
    <row r="37" spans="2:22">
      <c r="B37" t="s">
        <v>16</v>
      </c>
      <c r="C37" s="67">
        <v>1.873392613959506E-3</v>
      </c>
      <c r="D37" s="35">
        <v>0</v>
      </c>
      <c r="E37" s="67">
        <v>4.4134565730953052E-3</v>
      </c>
      <c r="F37" s="7">
        <v>0</v>
      </c>
      <c r="G37" s="5">
        <v>0</v>
      </c>
      <c r="J37" t="s">
        <v>76</v>
      </c>
      <c r="K37" s="67">
        <v>1.1444461974565169E-2</v>
      </c>
      <c r="L37" s="7">
        <v>0</v>
      </c>
      <c r="M37" s="67">
        <v>5.4209853505842689E-2</v>
      </c>
      <c r="N37" s="7">
        <v>0</v>
      </c>
      <c r="O37" s="5">
        <v>0</v>
      </c>
      <c r="Q37" t="s">
        <v>77</v>
      </c>
      <c r="R37" s="67">
        <v>0.55403516694357957</v>
      </c>
      <c r="S37" s="7">
        <v>0</v>
      </c>
      <c r="T37" s="67">
        <v>0.58970066684706235</v>
      </c>
      <c r="U37" s="7">
        <v>0</v>
      </c>
      <c r="V37" s="5">
        <v>0</v>
      </c>
    </row>
    <row r="38" spans="2:22">
      <c r="B38" t="s">
        <v>8</v>
      </c>
      <c r="C38" s="67">
        <v>1.699203972424952E-3</v>
      </c>
      <c r="D38" s="35">
        <v>0</v>
      </c>
      <c r="E38" s="67">
        <v>8.7774999818355046E-3</v>
      </c>
      <c r="F38" s="7">
        <v>0</v>
      </c>
      <c r="G38" s="5">
        <v>0</v>
      </c>
      <c r="J38" t="s">
        <v>78</v>
      </c>
      <c r="K38" s="67">
        <v>1.1150225288889809E-2</v>
      </c>
      <c r="L38" s="7">
        <v>0</v>
      </c>
      <c r="M38" s="67">
        <v>9.0251714855179827E-2</v>
      </c>
      <c r="N38" s="7">
        <v>1</v>
      </c>
      <c r="O38" s="5">
        <v>1</v>
      </c>
      <c r="Q38" t="s">
        <v>75</v>
      </c>
      <c r="R38" s="67">
        <v>0.54530273040513255</v>
      </c>
      <c r="S38" s="7">
        <v>0</v>
      </c>
      <c r="T38" s="67">
        <v>0.56628251443150901</v>
      </c>
      <c r="U38" s="7">
        <v>0</v>
      </c>
      <c r="V38" s="5">
        <v>0</v>
      </c>
    </row>
    <row r="39" spans="2:22">
      <c r="B39" t="s">
        <v>33</v>
      </c>
      <c r="C39" s="67">
        <v>1.114679125439957E-3</v>
      </c>
      <c r="D39" s="35">
        <v>0</v>
      </c>
      <c r="E39" s="67">
        <v>3.6799862089486862E-3</v>
      </c>
      <c r="F39" s="7">
        <v>0</v>
      </c>
      <c r="G39" s="5">
        <v>0</v>
      </c>
      <c r="J39" t="s">
        <v>79</v>
      </c>
      <c r="K39" s="67">
        <v>1.018673591779872E-2</v>
      </c>
      <c r="L39" s="7">
        <v>0</v>
      </c>
      <c r="M39" s="67">
        <v>4.4856621449463542E-2</v>
      </c>
      <c r="N39" s="7">
        <v>0</v>
      </c>
      <c r="O39" s="5">
        <v>0</v>
      </c>
      <c r="Q39" t="s">
        <v>80</v>
      </c>
      <c r="R39" s="67">
        <v>0.52666409226752964</v>
      </c>
      <c r="S39" s="7">
        <v>0</v>
      </c>
      <c r="T39" s="67">
        <v>0.66584108588517887</v>
      </c>
      <c r="U39" s="7">
        <v>1</v>
      </c>
      <c r="V39" s="5">
        <v>1</v>
      </c>
    </row>
    <row r="40" spans="2:22" ht="15" thickBot="1">
      <c r="B40" s="2" t="s">
        <v>14</v>
      </c>
      <c r="C40" s="68">
        <v>1.1145390040165821E-3</v>
      </c>
      <c r="D40" s="36">
        <v>0</v>
      </c>
      <c r="E40" s="68">
        <v>5.3833229591938279E-3</v>
      </c>
      <c r="F40" s="8">
        <v>0</v>
      </c>
      <c r="G40" s="6">
        <v>0</v>
      </c>
      <c r="J40" t="s">
        <v>81</v>
      </c>
      <c r="K40" s="67">
        <v>1.00651743849688E-2</v>
      </c>
      <c r="L40" s="7">
        <v>0</v>
      </c>
      <c r="M40" s="67">
        <v>4.5162660797595802E-2</v>
      </c>
      <c r="N40" s="7">
        <v>0</v>
      </c>
      <c r="O40" s="5">
        <v>0</v>
      </c>
      <c r="Q40" t="s">
        <v>82</v>
      </c>
      <c r="R40" s="67">
        <v>0.50955155007056174</v>
      </c>
      <c r="S40" s="7">
        <v>0</v>
      </c>
      <c r="T40" s="67">
        <v>0.52812566475892431</v>
      </c>
      <c r="U40" s="7">
        <v>0</v>
      </c>
      <c r="V40" s="5">
        <v>0</v>
      </c>
    </row>
    <row r="41" spans="2:22">
      <c r="J41" t="s">
        <v>83</v>
      </c>
      <c r="K41" s="67">
        <v>8.8220411001726506E-3</v>
      </c>
      <c r="L41" s="7">
        <v>0</v>
      </c>
      <c r="M41" s="67">
        <v>7.5196227078917932E-2</v>
      </c>
      <c r="N41" s="7">
        <v>1</v>
      </c>
      <c r="O41" s="5">
        <v>1</v>
      </c>
      <c r="Q41" t="s">
        <v>84</v>
      </c>
      <c r="R41" s="67">
        <v>0.50072124599524459</v>
      </c>
      <c r="S41" s="7">
        <v>0</v>
      </c>
      <c r="T41" s="67">
        <v>0.57662032928303164</v>
      </c>
      <c r="U41" s="7">
        <v>0</v>
      </c>
      <c r="V41" s="5">
        <v>0</v>
      </c>
    </row>
    <row r="42" spans="2:22">
      <c r="J42" t="s">
        <v>85</v>
      </c>
      <c r="K42" s="67">
        <v>8.5910617977596297E-3</v>
      </c>
      <c r="L42" s="7">
        <v>0</v>
      </c>
      <c r="M42" s="67">
        <v>5.6675225930068032E-2</v>
      </c>
      <c r="N42" s="7">
        <v>0</v>
      </c>
      <c r="O42" s="5">
        <v>0</v>
      </c>
      <c r="Q42" t="s">
        <v>15</v>
      </c>
      <c r="R42" s="67">
        <v>0.43769880373756059</v>
      </c>
      <c r="S42" s="7">
        <v>0</v>
      </c>
      <c r="T42" s="67">
        <v>0.46090570880816217</v>
      </c>
      <c r="U42" s="7">
        <v>0</v>
      </c>
      <c r="V42" s="5">
        <v>0</v>
      </c>
    </row>
    <row r="43" spans="2:22">
      <c r="B43" s="97" t="s">
        <v>86</v>
      </c>
      <c r="C43" s="97"/>
      <c r="D43" s="97"/>
      <c r="E43" s="97"/>
      <c r="F43" s="97"/>
      <c r="G43" s="97"/>
      <c r="J43" t="s">
        <v>74</v>
      </c>
      <c r="K43" s="67">
        <v>8.1107771726373467E-3</v>
      </c>
      <c r="L43" s="7">
        <v>0</v>
      </c>
      <c r="M43" s="67">
        <v>0.10214839938441821</v>
      </c>
      <c r="N43" s="7">
        <v>1</v>
      </c>
      <c r="O43" s="5">
        <v>1</v>
      </c>
      <c r="Q43" t="s">
        <v>87</v>
      </c>
      <c r="R43" s="67">
        <v>0.41799237122842109</v>
      </c>
      <c r="S43" s="7">
        <v>0</v>
      </c>
      <c r="T43" s="67">
        <v>0.44182558996964832</v>
      </c>
      <c r="U43" s="7">
        <v>0</v>
      </c>
      <c r="V43" s="5">
        <v>0</v>
      </c>
    </row>
    <row r="44" spans="2:22" ht="15" thickBot="1">
      <c r="B44" s="98"/>
      <c r="C44" s="98"/>
      <c r="D44" s="98"/>
      <c r="E44" s="98"/>
      <c r="F44" s="98"/>
      <c r="G44" s="98"/>
      <c r="J44" t="s">
        <v>20</v>
      </c>
      <c r="K44" s="67">
        <v>7.9251761428484214E-3</v>
      </c>
      <c r="L44" s="7">
        <v>0</v>
      </c>
      <c r="M44" s="67">
        <v>5.645775319959077E-3</v>
      </c>
      <c r="N44" s="7">
        <v>0</v>
      </c>
      <c r="O44" s="5">
        <v>0</v>
      </c>
      <c r="Q44" t="s">
        <v>69</v>
      </c>
      <c r="R44" s="67">
        <v>0.4059411530928495</v>
      </c>
      <c r="S44" s="7">
        <v>0</v>
      </c>
      <c r="T44" s="67">
        <v>0.6955311376197999</v>
      </c>
      <c r="U44" s="7">
        <v>1</v>
      </c>
      <c r="V44" s="5">
        <v>1</v>
      </c>
    </row>
    <row r="45" spans="2:22">
      <c r="B45" s="34" t="s">
        <v>3</v>
      </c>
      <c r="C45" s="99" t="s">
        <v>50</v>
      </c>
      <c r="D45" s="100"/>
      <c r="E45" s="99" t="s">
        <v>51</v>
      </c>
      <c r="F45" s="100"/>
      <c r="G45" s="34" t="s">
        <v>52</v>
      </c>
      <c r="J45" t="s">
        <v>15</v>
      </c>
      <c r="K45" s="67">
        <v>7.8433047915469414E-3</v>
      </c>
      <c r="L45" s="7">
        <v>0</v>
      </c>
      <c r="M45" s="67">
        <v>1.867198934412214E-2</v>
      </c>
      <c r="N45" s="7">
        <v>0</v>
      </c>
      <c r="O45" s="5">
        <v>0</v>
      </c>
      <c r="Q45" t="s">
        <v>88</v>
      </c>
      <c r="R45" s="67">
        <v>0.40193170979338377</v>
      </c>
      <c r="S45" s="7">
        <v>0</v>
      </c>
      <c r="T45" s="67">
        <v>0.52862593369522337</v>
      </c>
      <c r="U45" s="7">
        <v>0</v>
      </c>
      <c r="V45" s="5">
        <v>0</v>
      </c>
    </row>
    <row r="46" spans="2:22" ht="15" thickTop="1">
      <c r="B46" t="s">
        <v>37</v>
      </c>
      <c r="C46" s="67">
        <v>1.575413177832935</v>
      </c>
      <c r="D46" s="7" cm="1">
        <f t="array" ref="D46:D75">VLOOKUP(B46:B75,Sheet1__4[#All],3,FALSE)</f>
        <v>1</v>
      </c>
      <c r="E46" s="67">
        <v>1.6300533484812481</v>
      </c>
      <c r="F46" s="7" cm="1">
        <f t="array" ref="F46:F75">VLOOKUP(B46:B75,Sheet1__4[#All],5,FALSE)</f>
        <v>1</v>
      </c>
      <c r="G46" s="5" cm="1">
        <f t="array" ref="G46:G75">VLOOKUP(B46:B75,Sheet1__4[#All],7,FALSE)</f>
        <v>2</v>
      </c>
      <c r="J46" t="s">
        <v>71</v>
      </c>
      <c r="K46" s="67">
        <v>7.5097496189129639E-3</v>
      </c>
      <c r="L46" s="7">
        <v>0</v>
      </c>
      <c r="M46" s="67">
        <v>5.0816246898175557E-2</v>
      </c>
      <c r="N46" s="7">
        <v>0</v>
      </c>
      <c r="O46" s="5">
        <v>0</v>
      </c>
      <c r="Q46" t="s">
        <v>64</v>
      </c>
      <c r="R46" s="67">
        <v>0.39953610901774378</v>
      </c>
      <c r="S46" s="7">
        <v>0</v>
      </c>
      <c r="T46" s="67">
        <v>0.44779990005385117</v>
      </c>
      <c r="U46" s="7">
        <v>0</v>
      </c>
      <c r="V46" s="5">
        <v>0</v>
      </c>
    </row>
    <row r="47" spans="2:22">
      <c r="B47" t="s">
        <v>28</v>
      </c>
      <c r="C47" s="67">
        <v>0.80991286527837691</v>
      </c>
      <c r="D47" s="35">
        <v>1</v>
      </c>
      <c r="E47" s="67">
        <v>1.094470013452554</v>
      </c>
      <c r="F47" s="7">
        <v>1</v>
      </c>
      <c r="G47" s="5">
        <v>2</v>
      </c>
      <c r="J47" t="s">
        <v>21</v>
      </c>
      <c r="K47" s="67">
        <v>5.7051564658394107E-3</v>
      </c>
      <c r="L47" s="7">
        <v>0</v>
      </c>
      <c r="M47" s="67">
        <v>1.0193582224316509E-2</v>
      </c>
      <c r="N47" s="7">
        <v>0</v>
      </c>
      <c r="O47" s="5">
        <v>0</v>
      </c>
      <c r="Q47" t="s">
        <v>89</v>
      </c>
      <c r="R47" s="67">
        <v>0.39565558311677862</v>
      </c>
      <c r="S47" s="7">
        <v>0</v>
      </c>
      <c r="T47" s="67">
        <v>0.57983646157858326</v>
      </c>
      <c r="U47" s="7">
        <v>0</v>
      </c>
      <c r="V47" s="5">
        <v>0</v>
      </c>
    </row>
    <row r="48" spans="2:22">
      <c r="B48" t="s">
        <v>30</v>
      </c>
      <c r="C48" s="67">
        <v>0.78941072308599125</v>
      </c>
      <c r="D48" s="35">
        <v>1</v>
      </c>
      <c r="E48" s="67">
        <v>0.85917984158882788</v>
      </c>
      <c r="F48" s="7">
        <v>1</v>
      </c>
      <c r="G48" s="5">
        <v>2</v>
      </c>
      <c r="J48" t="s">
        <v>90</v>
      </c>
      <c r="K48" s="67">
        <v>5.6729509452327753E-3</v>
      </c>
      <c r="L48" s="7">
        <v>0</v>
      </c>
      <c r="M48" s="67">
        <v>3.3343481081997021E-2</v>
      </c>
      <c r="N48" s="7">
        <v>0</v>
      </c>
      <c r="O48" s="5">
        <v>0</v>
      </c>
      <c r="Q48" t="s">
        <v>70</v>
      </c>
      <c r="R48" s="67">
        <v>0.38398545888892188</v>
      </c>
      <c r="S48" s="7">
        <v>0</v>
      </c>
      <c r="T48" s="67">
        <v>0.41200907001663872</v>
      </c>
      <c r="U48" s="7">
        <v>0</v>
      </c>
      <c r="V48" s="5">
        <v>0</v>
      </c>
    </row>
    <row r="49" spans="2:22">
      <c r="B49" t="s">
        <v>18</v>
      </c>
      <c r="C49" s="67">
        <v>0.69369075355800924</v>
      </c>
      <c r="D49" s="35">
        <v>1</v>
      </c>
      <c r="E49" s="67">
        <v>0.81541153149959933</v>
      </c>
      <c r="F49" s="7">
        <v>1</v>
      </c>
      <c r="G49" s="5">
        <v>2</v>
      </c>
      <c r="J49" t="s">
        <v>91</v>
      </c>
      <c r="K49" s="67">
        <v>5.5270440159564454E-3</v>
      </c>
      <c r="L49" s="7">
        <v>0</v>
      </c>
      <c r="M49" s="67">
        <v>3.9895450779087717E-2</v>
      </c>
      <c r="N49" s="7">
        <v>0</v>
      </c>
      <c r="O49" s="5">
        <v>0</v>
      </c>
      <c r="Q49" t="s">
        <v>78</v>
      </c>
      <c r="R49" s="67">
        <v>0.35250750960251032</v>
      </c>
      <c r="S49" s="7">
        <v>0</v>
      </c>
      <c r="T49" s="67">
        <v>0.47287681881987909</v>
      </c>
      <c r="U49" s="7">
        <v>0</v>
      </c>
      <c r="V49" s="5">
        <v>0</v>
      </c>
    </row>
    <row r="50" spans="2:22">
      <c r="B50" t="s">
        <v>17</v>
      </c>
      <c r="C50" s="67">
        <v>0.53630432164516717</v>
      </c>
      <c r="D50" s="35">
        <v>1</v>
      </c>
      <c r="E50" s="67">
        <v>0.61521978826043888</v>
      </c>
      <c r="F50" s="7">
        <v>1</v>
      </c>
      <c r="G50" s="5">
        <v>2</v>
      </c>
      <c r="J50" t="s">
        <v>92</v>
      </c>
      <c r="K50" s="67">
        <v>5.4220278089909032E-3</v>
      </c>
      <c r="L50" s="7">
        <v>0</v>
      </c>
      <c r="M50" s="67">
        <v>2.365515558235276E-2</v>
      </c>
      <c r="N50" s="7">
        <v>0</v>
      </c>
      <c r="O50" s="5">
        <v>0</v>
      </c>
      <c r="Q50" t="s">
        <v>62</v>
      </c>
      <c r="R50" s="67">
        <v>0.34458158439512121</v>
      </c>
      <c r="S50" s="7">
        <v>0</v>
      </c>
      <c r="T50" s="67">
        <v>0.45357952679092511</v>
      </c>
      <c r="U50" s="7">
        <v>0</v>
      </c>
      <c r="V50" s="5">
        <v>0</v>
      </c>
    </row>
    <row r="51" spans="2:22">
      <c r="B51" t="s">
        <v>22</v>
      </c>
      <c r="C51" s="67">
        <v>0.4562868856291955</v>
      </c>
      <c r="D51" s="35">
        <v>1</v>
      </c>
      <c r="E51" s="67">
        <v>0.60508002123653148</v>
      </c>
      <c r="F51" s="7">
        <v>1</v>
      </c>
      <c r="G51" s="5">
        <v>2</v>
      </c>
      <c r="J51" t="s">
        <v>87</v>
      </c>
      <c r="K51" s="67">
        <v>5.3527037635364696E-3</v>
      </c>
      <c r="L51" s="7">
        <v>0</v>
      </c>
      <c r="M51" s="67">
        <v>6.2222396470587651E-2</v>
      </c>
      <c r="N51" s="7">
        <v>0</v>
      </c>
      <c r="O51" s="5">
        <v>0</v>
      </c>
      <c r="Q51" t="s">
        <v>83</v>
      </c>
      <c r="R51" s="67">
        <v>0.33788212530988282</v>
      </c>
      <c r="S51" s="7">
        <v>0</v>
      </c>
      <c r="T51" s="67">
        <v>0.43713866569624171</v>
      </c>
      <c r="U51" s="7">
        <v>0</v>
      </c>
      <c r="V51" s="5">
        <v>0</v>
      </c>
    </row>
    <row r="52" spans="2:22">
      <c r="B52" t="s">
        <v>23</v>
      </c>
      <c r="C52" s="67">
        <v>0.4106703976631263</v>
      </c>
      <c r="D52" s="35">
        <v>1</v>
      </c>
      <c r="E52" s="67">
        <v>0.51974400269104915</v>
      </c>
      <c r="F52" s="7">
        <v>1</v>
      </c>
      <c r="G52" s="5">
        <v>2</v>
      </c>
      <c r="J52" t="s">
        <v>80</v>
      </c>
      <c r="K52" s="67">
        <v>5.3249734837029104E-3</v>
      </c>
      <c r="L52" s="7">
        <v>0</v>
      </c>
      <c r="M52" s="67">
        <v>3.2151901966036713E-2</v>
      </c>
      <c r="N52" s="7">
        <v>0</v>
      </c>
      <c r="O52" s="5">
        <v>0</v>
      </c>
      <c r="Q52" t="s">
        <v>93</v>
      </c>
      <c r="R52" s="67">
        <v>0.31243779622770862</v>
      </c>
      <c r="S52" s="7">
        <v>0</v>
      </c>
      <c r="T52" s="67">
        <v>0.41180414907054691</v>
      </c>
      <c r="U52" s="7">
        <v>0</v>
      </c>
      <c r="V52" s="5">
        <v>0</v>
      </c>
    </row>
    <row r="53" spans="2:22">
      <c r="B53" t="s">
        <v>26</v>
      </c>
      <c r="C53" s="67">
        <v>0.3394080891756463</v>
      </c>
      <c r="D53" s="35">
        <v>0</v>
      </c>
      <c r="E53" s="67">
        <v>0.35862364793033408</v>
      </c>
      <c r="F53" s="7">
        <v>0</v>
      </c>
      <c r="G53" s="5">
        <v>0</v>
      </c>
      <c r="J53" t="s">
        <v>9</v>
      </c>
      <c r="K53" s="67">
        <v>5.1984510044823604E-3</v>
      </c>
      <c r="L53" s="7">
        <v>0</v>
      </c>
      <c r="M53" s="67">
        <v>1.0596929680261361E-2</v>
      </c>
      <c r="N53" s="7">
        <v>0</v>
      </c>
      <c r="O53" s="5">
        <v>0</v>
      </c>
      <c r="Q53" t="s">
        <v>94</v>
      </c>
      <c r="R53" s="67">
        <v>0.31058085887519499</v>
      </c>
      <c r="S53" s="7">
        <v>0</v>
      </c>
      <c r="T53" s="67">
        <v>0.46400266548920022</v>
      </c>
      <c r="U53" s="7">
        <v>0</v>
      </c>
      <c r="V53" s="5">
        <v>0</v>
      </c>
    </row>
    <row r="54" spans="2:22">
      <c r="B54" t="s">
        <v>34</v>
      </c>
      <c r="C54" s="67">
        <v>0.29644724732094418</v>
      </c>
      <c r="D54" s="35">
        <v>0</v>
      </c>
      <c r="E54" s="67">
        <v>0.31792940316459029</v>
      </c>
      <c r="F54" s="7">
        <v>0</v>
      </c>
      <c r="G54" s="5">
        <v>0</v>
      </c>
      <c r="J54" t="s">
        <v>77</v>
      </c>
      <c r="K54" s="67">
        <v>5.073136222581081E-3</v>
      </c>
      <c r="L54" s="7">
        <v>0</v>
      </c>
      <c r="M54" s="67">
        <v>5.523713119678228E-2</v>
      </c>
      <c r="N54" s="7">
        <v>0</v>
      </c>
      <c r="O54" s="5">
        <v>0</v>
      </c>
      <c r="Q54" t="s">
        <v>95</v>
      </c>
      <c r="R54" s="67">
        <v>0.30653603422285242</v>
      </c>
      <c r="S54" s="7">
        <v>0</v>
      </c>
      <c r="T54" s="67">
        <v>0.37326928649557112</v>
      </c>
      <c r="U54" s="7">
        <v>0</v>
      </c>
      <c r="V54" s="5">
        <v>0</v>
      </c>
    </row>
    <row r="55" spans="2:22">
      <c r="B55" t="s">
        <v>12</v>
      </c>
      <c r="C55" s="67">
        <v>0.27044784559742402</v>
      </c>
      <c r="D55" s="35">
        <v>0</v>
      </c>
      <c r="E55" s="67">
        <v>0.29876652848114188</v>
      </c>
      <c r="F55" s="7">
        <v>0</v>
      </c>
      <c r="G55" s="5">
        <v>0</v>
      </c>
      <c r="J55" t="s">
        <v>96</v>
      </c>
      <c r="K55" s="67">
        <v>4.2967229032161817E-3</v>
      </c>
      <c r="L55" s="7">
        <v>0</v>
      </c>
      <c r="M55" s="67">
        <v>2.3240738873809719E-2</v>
      </c>
      <c r="N55" s="7">
        <v>0</v>
      </c>
      <c r="O55" s="5">
        <v>0</v>
      </c>
      <c r="Q55" t="s">
        <v>97</v>
      </c>
      <c r="R55" s="67">
        <v>0.30237043759991561</v>
      </c>
      <c r="S55" s="7">
        <v>0</v>
      </c>
      <c r="T55" s="67">
        <v>0.43725732290825431</v>
      </c>
      <c r="U55" s="7">
        <v>0</v>
      </c>
      <c r="V55" s="5">
        <v>0</v>
      </c>
    </row>
    <row r="56" spans="2:22">
      <c r="B56" t="s">
        <v>32</v>
      </c>
      <c r="C56" s="67">
        <v>0.22191834161679</v>
      </c>
      <c r="D56" s="35">
        <v>0</v>
      </c>
      <c r="E56" s="67">
        <v>0.2286831282903497</v>
      </c>
      <c r="F56" s="7">
        <v>0</v>
      </c>
      <c r="G56" s="5">
        <v>0</v>
      </c>
      <c r="J56" t="s">
        <v>65</v>
      </c>
      <c r="K56" s="67">
        <v>4.1010730352792979E-3</v>
      </c>
      <c r="L56" s="7">
        <v>0</v>
      </c>
      <c r="M56" s="67">
        <v>4.9024902238652447E-2</v>
      </c>
      <c r="N56" s="7">
        <v>0</v>
      </c>
      <c r="O56" s="5">
        <v>0</v>
      </c>
      <c r="Q56" t="s">
        <v>98</v>
      </c>
      <c r="R56" s="67">
        <v>0.29994323797912098</v>
      </c>
      <c r="S56" s="7">
        <v>0</v>
      </c>
      <c r="T56" s="67">
        <v>0.36807022092743502</v>
      </c>
      <c r="U56" s="7">
        <v>0</v>
      </c>
      <c r="V56" s="5">
        <v>0</v>
      </c>
    </row>
    <row r="57" spans="2:22">
      <c r="B57" t="s">
        <v>15</v>
      </c>
      <c r="C57" s="67">
        <v>0.20196865928708629</v>
      </c>
      <c r="D57" s="35">
        <v>0</v>
      </c>
      <c r="E57" s="67">
        <v>0.22732323644872179</v>
      </c>
      <c r="F57" s="7">
        <v>0</v>
      </c>
      <c r="G57" s="5">
        <v>0</v>
      </c>
      <c r="J57" t="s">
        <v>99</v>
      </c>
      <c r="K57" s="67">
        <v>4.0623937538475704E-3</v>
      </c>
      <c r="L57" s="7">
        <v>0</v>
      </c>
      <c r="M57" s="67">
        <v>5.5230871087736597E-2</v>
      </c>
      <c r="N57" s="7">
        <v>0</v>
      </c>
      <c r="O57" s="5">
        <v>0</v>
      </c>
      <c r="Q57" t="s">
        <v>100</v>
      </c>
      <c r="R57" s="67">
        <v>0.29928361475191828</v>
      </c>
      <c r="S57" s="7">
        <v>0</v>
      </c>
      <c r="T57" s="67">
        <v>0.36577779937096988</v>
      </c>
      <c r="U57" s="7">
        <v>0</v>
      </c>
      <c r="V57" s="5">
        <v>0</v>
      </c>
    </row>
    <row r="58" spans="2:22">
      <c r="B58" t="s">
        <v>31</v>
      </c>
      <c r="C58" s="67">
        <v>0.19932309813787141</v>
      </c>
      <c r="D58" s="35">
        <v>0</v>
      </c>
      <c r="E58" s="67">
        <v>0.20175233159244141</v>
      </c>
      <c r="F58" s="7">
        <v>0</v>
      </c>
      <c r="G58" s="5">
        <v>0</v>
      </c>
      <c r="J58" t="s">
        <v>101</v>
      </c>
      <c r="K58" s="67">
        <v>3.6477248072221808E-3</v>
      </c>
      <c r="L58" s="7">
        <v>0</v>
      </c>
      <c r="M58" s="67">
        <v>5.8308749424595463E-2</v>
      </c>
      <c r="N58" s="7">
        <v>0</v>
      </c>
      <c r="O58" s="5">
        <v>0</v>
      </c>
      <c r="Q58" t="s">
        <v>102</v>
      </c>
      <c r="R58" s="67">
        <v>0.29806410609102668</v>
      </c>
      <c r="S58" s="7">
        <v>0</v>
      </c>
      <c r="T58" s="67">
        <v>0.45290039541051258</v>
      </c>
      <c r="U58" s="7">
        <v>0</v>
      </c>
      <c r="V58" s="5">
        <v>0</v>
      </c>
    </row>
    <row r="59" spans="2:22">
      <c r="B59" t="s">
        <v>29</v>
      </c>
      <c r="C59" s="67">
        <v>0.18846675292508541</v>
      </c>
      <c r="D59" s="35">
        <v>0</v>
      </c>
      <c r="E59" s="67">
        <v>0.21588231999590249</v>
      </c>
      <c r="F59" s="7">
        <v>0</v>
      </c>
      <c r="G59" s="5">
        <v>0</v>
      </c>
      <c r="J59" t="s">
        <v>84</v>
      </c>
      <c r="K59" s="67">
        <v>3.5139983231573862E-3</v>
      </c>
      <c r="L59" s="7">
        <v>0</v>
      </c>
      <c r="M59" s="67">
        <v>4.6656971274462583E-2</v>
      </c>
      <c r="N59" s="7">
        <v>0</v>
      </c>
      <c r="O59" s="5">
        <v>0</v>
      </c>
      <c r="Q59" t="s">
        <v>99</v>
      </c>
      <c r="R59" s="67">
        <v>0.2726991954767618</v>
      </c>
      <c r="S59" s="7">
        <v>0</v>
      </c>
      <c r="T59" s="67">
        <v>0.36700308164913648</v>
      </c>
      <c r="U59" s="7">
        <v>0</v>
      </c>
      <c r="V59" s="5">
        <v>0</v>
      </c>
    </row>
    <row r="60" spans="2:22">
      <c r="B60" t="s">
        <v>35</v>
      </c>
      <c r="C60" s="67">
        <v>0.16955378892167339</v>
      </c>
      <c r="D60" s="35">
        <v>0</v>
      </c>
      <c r="E60" s="67">
        <v>0.17363716074849561</v>
      </c>
      <c r="F60" s="7">
        <v>0</v>
      </c>
      <c r="G60" s="5">
        <v>0</v>
      </c>
      <c r="J60" t="s">
        <v>103</v>
      </c>
      <c r="K60" s="67">
        <v>3.440308771773861E-3</v>
      </c>
      <c r="L60" s="7">
        <v>0</v>
      </c>
      <c r="M60" s="67">
        <v>2.9140695044108361E-2</v>
      </c>
      <c r="N60" s="7">
        <v>0</v>
      </c>
      <c r="O60" s="5">
        <v>0</v>
      </c>
      <c r="Q60" t="s">
        <v>104</v>
      </c>
      <c r="R60" s="67">
        <v>0.25487383352022858</v>
      </c>
      <c r="S60" s="7">
        <v>0</v>
      </c>
      <c r="T60" s="67">
        <v>0.35001185208778901</v>
      </c>
      <c r="U60" s="7">
        <v>0</v>
      </c>
      <c r="V60" s="5">
        <v>0</v>
      </c>
    </row>
    <row r="61" spans="2:22">
      <c r="B61" t="s">
        <v>13</v>
      </c>
      <c r="C61" s="67">
        <v>0.16869386887247551</v>
      </c>
      <c r="D61" s="35">
        <v>0</v>
      </c>
      <c r="E61" s="67">
        <v>0.18424376383467331</v>
      </c>
      <c r="F61" s="7">
        <v>0</v>
      </c>
      <c r="G61" s="5">
        <v>0</v>
      </c>
      <c r="J61" t="s">
        <v>61</v>
      </c>
      <c r="K61" s="67">
        <v>3.423240405539135E-3</v>
      </c>
      <c r="L61" s="7">
        <v>0</v>
      </c>
      <c r="M61" s="67">
        <v>4.2019087739477302E-2</v>
      </c>
      <c r="N61" s="7">
        <v>0</v>
      </c>
      <c r="O61" s="5">
        <v>0</v>
      </c>
      <c r="Q61" t="s">
        <v>105</v>
      </c>
      <c r="R61" s="67">
        <v>0.25250339975793229</v>
      </c>
      <c r="S61" s="7">
        <v>0</v>
      </c>
      <c r="T61" s="67">
        <v>0.4682205809139528</v>
      </c>
      <c r="U61" s="7">
        <v>0</v>
      </c>
      <c r="V61" s="5">
        <v>0</v>
      </c>
    </row>
    <row r="62" spans="2:22">
      <c r="B62" t="s">
        <v>36</v>
      </c>
      <c r="C62" s="67">
        <v>0.13037059245640881</v>
      </c>
      <c r="D62" s="35">
        <v>0</v>
      </c>
      <c r="E62" s="67">
        <v>0.15912056838594801</v>
      </c>
      <c r="F62" s="7">
        <v>0</v>
      </c>
      <c r="G62" s="5">
        <v>0</v>
      </c>
      <c r="J62" t="s">
        <v>89</v>
      </c>
      <c r="K62" s="67">
        <v>3.4219891301322139E-3</v>
      </c>
      <c r="L62" s="7">
        <v>0</v>
      </c>
      <c r="M62" s="67">
        <v>2.5741202327079028E-2</v>
      </c>
      <c r="N62" s="7">
        <v>0</v>
      </c>
      <c r="O62" s="5">
        <v>0</v>
      </c>
      <c r="Q62" t="s">
        <v>106</v>
      </c>
      <c r="R62" s="67">
        <v>0.24815099953614089</v>
      </c>
      <c r="S62" s="7">
        <v>0</v>
      </c>
      <c r="T62" s="67">
        <v>0.37658105619526527</v>
      </c>
      <c r="U62" s="7">
        <v>0</v>
      </c>
      <c r="V62" s="5">
        <v>0</v>
      </c>
    </row>
    <row r="63" spans="2:22">
      <c r="B63" t="s">
        <v>11</v>
      </c>
      <c r="C63" s="67">
        <v>0.12769651027026169</v>
      </c>
      <c r="D63" s="35">
        <v>0</v>
      </c>
      <c r="E63" s="67">
        <v>0.14242022156532241</v>
      </c>
      <c r="F63" s="7">
        <v>0</v>
      </c>
      <c r="G63" s="5">
        <v>0</v>
      </c>
      <c r="J63" t="s">
        <v>105</v>
      </c>
      <c r="K63" s="67">
        <v>3.209861188148927E-3</v>
      </c>
      <c r="L63" s="7">
        <v>0</v>
      </c>
      <c r="M63" s="67">
        <v>3.6332885266181232E-2</v>
      </c>
      <c r="N63" s="7">
        <v>0</v>
      </c>
      <c r="O63" s="5">
        <v>0</v>
      </c>
      <c r="Q63" t="s">
        <v>107</v>
      </c>
      <c r="R63" s="67">
        <v>0.24531586916105211</v>
      </c>
      <c r="S63" s="7">
        <v>0</v>
      </c>
      <c r="T63" s="67">
        <v>0.3717502312460631</v>
      </c>
      <c r="U63" s="7">
        <v>0</v>
      </c>
      <c r="V63" s="5">
        <v>0</v>
      </c>
    </row>
    <row r="64" spans="2:22">
      <c r="B64" t="s">
        <v>20</v>
      </c>
      <c r="C64" s="67">
        <v>0.11750601799523699</v>
      </c>
      <c r="D64" s="35">
        <v>0</v>
      </c>
      <c r="E64" s="67">
        <v>0.17948616746975379</v>
      </c>
      <c r="F64" s="7">
        <v>0</v>
      </c>
      <c r="G64" s="5">
        <v>0</v>
      </c>
      <c r="J64" t="s">
        <v>10</v>
      </c>
      <c r="K64" s="67">
        <v>3.149716713668239E-3</v>
      </c>
      <c r="L64" s="7">
        <v>0</v>
      </c>
      <c r="M64" s="67">
        <v>1.344432622384336E-2</v>
      </c>
      <c r="N64" s="7">
        <v>0</v>
      </c>
      <c r="O64" s="5">
        <v>0</v>
      </c>
      <c r="Q64" t="s">
        <v>101</v>
      </c>
      <c r="R64" s="67">
        <v>0.24499240464816829</v>
      </c>
      <c r="S64" s="7">
        <v>0</v>
      </c>
      <c r="T64" s="67">
        <v>0.27038812413148772</v>
      </c>
      <c r="U64" s="7">
        <v>0</v>
      </c>
      <c r="V64" s="5">
        <v>0</v>
      </c>
    </row>
    <row r="65" spans="2:22">
      <c r="B65" t="s">
        <v>27</v>
      </c>
      <c r="C65" s="67">
        <v>7.7586399510504223E-2</v>
      </c>
      <c r="D65" s="35">
        <v>0</v>
      </c>
      <c r="E65" s="67">
        <v>8.8096134684858343E-2</v>
      </c>
      <c r="F65" s="7">
        <v>0</v>
      </c>
      <c r="G65" s="5">
        <v>0</v>
      </c>
      <c r="J65" t="s">
        <v>108</v>
      </c>
      <c r="K65" s="67">
        <v>3.098181400468177E-3</v>
      </c>
      <c r="L65" s="7">
        <v>0</v>
      </c>
      <c r="M65" s="67">
        <v>4.624727730424321E-2</v>
      </c>
      <c r="N65" s="7">
        <v>0</v>
      </c>
      <c r="O65" s="5">
        <v>0</v>
      </c>
      <c r="Q65" t="s">
        <v>20</v>
      </c>
      <c r="R65" s="67">
        <v>0.23374416151525981</v>
      </c>
      <c r="S65" s="7">
        <v>0</v>
      </c>
      <c r="T65" s="67">
        <v>0.20087656493887529</v>
      </c>
      <c r="U65" s="7">
        <v>0</v>
      </c>
      <c r="V65" s="5">
        <v>0</v>
      </c>
    </row>
    <row r="66" spans="2:22">
      <c r="B66" t="s">
        <v>8</v>
      </c>
      <c r="C66" s="67">
        <v>5.6609089357325712E-2</v>
      </c>
      <c r="D66" s="35">
        <v>0</v>
      </c>
      <c r="E66" s="67">
        <v>8.6076011678832109E-2</v>
      </c>
      <c r="F66" s="7">
        <v>0</v>
      </c>
      <c r="G66" s="5">
        <v>0</v>
      </c>
      <c r="J66" t="s">
        <v>100</v>
      </c>
      <c r="K66" s="67">
        <v>2.864756290444255E-3</v>
      </c>
      <c r="L66" s="7">
        <v>0</v>
      </c>
      <c r="M66" s="67">
        <v>3.6933805539873743E-2</v>
      </c>
      <c r="N66" s="7">
        <v>0</v>
      </c>
      <c r="O66" s="5">
        <v>0</v>
      </c>
      <c r="Q66" t="s">
        <v>109</v>
      </c>
      <c r="R66" s="67">
        <v>0.22886516066221149</v>
      </c>
      <c r="S66" s="7">
        <v>0</v>
      </c>
      <c r="T66" s="67">
        <v>0.40806916369108148</v>
      </c>
      <c r="U66" s="7">
        <v>0</v>
      </c>
      <c r="V66" s="5">
        <v>0</v>
      </c>
    </row>
    <row r="67" spans="2:22">
      <c r="B67" t="s">
        <v>10</v>
      </c>
      <c r="C67" s="67">
        <v>5.4099314168978077E-2</v>
      </c>
      <c r="D67" s="35">
        <v>0</v>
      </c>
      <c r="E67" s="67">
        <v>5.9996564659153068E-2</v>
      </c>
      <c r="F67" s="7">
        <v>0</v>
      </c>
      <c r="G67" s="5">
        <v>0</v>
      </c>
      <c r="J67" t="s">
        <v>110</v>
      </c>
      <c r="K67" s="67">
        <v>2.739869507651994E-3</v>
      </c>
      <c r="L67" s="7">
        <v>0</v>
      </c>
      <c r="M67" s="67">
        <v>2.3438996306576459E-2</v>
      </c>
      <c r="N67" s="7">
        <v>0</v>
      </c>
      <c r="O67" s="5">
        <v>0</v>
      </c>
      <c r="Q67" t="s">
        <v>103</v>
      </c>
      <c r="R67" s="67">
        <v>0.21045215544163251</v>
      </c>
      <c r="S67" s="7">
        <v>0</v>
      </c>
      <c r="T67" s="67">
        <v>0.26648928215261353</v>
      </c>
      <c r="U67" s="7">
        <v>0</v>
      </c>
      <c r="V67" s="5">
        <v>0</v>
      </c>
    </row>
    <row r="68" spans="2:22">
      <c r="B68" t="s">
        <v>25</v>
      </c>
      <c r="C68" s="67">
        <v>4.953475809003266E-2</v>
      </c>
      <c r="D68" s="35">
        <v>0</v>
      </c>
      <c r="E68" s="67">
        <v>5.3691100655960361E-2</v>
      </c>
      <c r="F68" s="7">
        <v>0</v>
      </c>
      <c r="G68" s="5">
        <v>0</v>
      </c>
      <c r="J68" t="s">
        <v>111</v>
      </c>
      <c r="K68" s="67">
        <v>2.643991492316903E-3</v>
      </c>
      <c r="L68" s="7">
        <v>0</v>
      </c>
      <c r="M68" s="67">
        <v>3.6094249199403967E-2</v>
      </c>
      <c r="N68" s="7">
        <v>0</v>
      </c>
      <c r="O68" s="5">
        <v>0</v>
      </c>
      <c r="Q68" t="s">
        <v>112</v>
      </c>
      <c r="R68" s="67">
        <v>0.20991696194618659</v>
      </c>
      <c r="S68" s="7">
        <v>0</v>
      </c>
      <c r="T68" s="67">
        <v>0.2711957148341389</v>
      </c>
      <c r="U68" s="7">
        <v>0</v>
      </c>
      <c r="V68" s="5">
        <v>0</v>
      </c>
    </row>
    <row r="69" spans="2:22">
      <c r="B69" t="s">
        <v>24</v>
      </c>
      <c r="C69" s="67">
        <v>4.0670129936012309E-2</v>
      </c>
      <c r="D69" s="35">
        <v>0</v>
      </c>
      <c r="E69" s="67">
        <v>4.9497947728037353E-2</v>
      </c>
      <c r="F69" s="7">
        <v>0</v>
      </c>
      <c r="G69" s="5">
        <v>0</v>
      </c>
      <c r="J69" t="s">
        <v>113</v>
      </c>
      <c r="K69" s="67">
        <v>2.5482526572853949E-3</v>
      </c>
      <c r="L69" s="7">
        <v>0</v>
      </c>
      <c r="M69" s="67">
        <v>2.4162548481003941E-2</v>
      </c>
      <c r="N69" s="7">
        <v>0</v>
      </c>
      <c r="O69" s="5">
        <v>0</v>
      </c>
      <c r="Q69" t="s">
        <v>114</v>
      </c>
      <c r="R69" s="67">
        <v>0.20782418540739039</v>
      </c>
      <c r="S69" s="7">
        <v>0</v>
      </c>
      <c r="T69" s="67">
        <v>0.30147567947862719</v>
      </c>
      <c r="U69" s="7">
        <v>0</v>
      </c>
      <c r="V69" s="5">
        <v>0</v>
      </c>
    </row>
    <row r="70" spans="2:22">
      <c r="B70" t="s">
        <v>19</v>
      </c>
      <c r="C70" s="67">
        <v>3.7141553173676768E-2</v>
      </c>
      <c r="D70" s="35">
        <v>0</v>
      </c>
      <c r="E70" s="67">
        <v>3.983693846739509E-2</v>
      </c>
      <c r="F70" s="7">
        <v>0</v>
      </c>
      <c r="G70" s="5">
        <v>0</v>
      </c>
      <c r="J70" t="s">
        <v>19</v>
      </c>
      <c r="K70" s="67">
        <v>1.951583613816196E-3</v>
      </c>
      <c r="L70" s="7">
        <v>0</v>
      </c>
      <c r="M70" s="67">
        <v>5.9566245888166176E-3</v>
      </c>
      <c r="N70" s="7">
        <v>0</v>
      </c>
      <c r="O70" s="5">
        <v>0</v>
      </c>
      <c r="Q70" t="s">
        <v>115</v>
      </c>
      <c r="R70" s="67">
        <v>0.20463665742706741</v>
      </c>
      <c r="S70" s="7">
        <v>0</v>
      </c>
      <c r="T70" s="67">
        <v>0.33697832382581372</v>
      </c>
      <c r="U70" s="7">
        <v>0</v>
      </c>
      <c r="V70" s="5">
        <v>0</v>
      </c>
    </row>
    <row r="71" spans="2:22">
      <c r="B71" t="s">
        <v>9</v>
      </c>
      <c r="C71" s="67">
        <v>3.4987358392413348E-2</v>
      </c>
      <c r="D71" s="35">
        <v>0</v>
      </c>
      <c r="E71" s="67">
        <v>3.9266856230474101E-2</v>
      </c>
      <c r="F71" s="7">
        <v>0</v>
      </c>
      <c r="G71" s="5">
        <v>0</v>
      </c>
      <c r="J71" t="s">
        <v>16</v>
      </c>
      <c r="K71" s="67">
        <v>1.8820390123999861E-3</v>
      </c>
      <c r="L71" s="7">
        <v>0</v>
      </c>
      <c r="M71" s="67">
        <v>4.7767592826990354E-3</v>
      </c>
      <c r="N71" s="7">
        <v>0</v>
      </c>
      <c r="O71" s="5">
        <v>0</v>
      </c>
      <c r="Q71" t="s">
        <v>116</v>
      </c>
      <c r="R71" s="67">
        <v>0.20193294352135421</v>
      </c>
      <c r="S71" s="7">
        <v>0</v>
      </c>
      <c r="T71" s="67">
        <v>0.34726587137268639</v>
      </c>
      <c r="U71" s="7">
        <v>0</v>
      </c>
      <c r="V71" s="5">
        <v>0</v>
      </c>
    </row>
    <row r="72" spans="2:22">
      <c r="B72" t="s">
        <v>21</v>
      </c>
      <c r="C72" s="67">
        <v>3.0014848770974378E-2</v>
      </c>
      <c r="D72" s="35">
        <v>0</v>
      </c>
      <c r="E72" s="67">
        <v>3.5879509309618592E-2</v>
      </c>
      <c r="F72" s="7">
        <v>0</v>
      </c>
      <c r="G72" s="5">
        <v>0</v>
      </c>
      <c r="J72" t="s">
        <v>8</v>
      </c>
      <c r="K72" s="67">
        <v>1.695263731830978E-3</v>
      </c>
      <c r="L72" s="7">
        <v>0</v>
      </c>
      <c r="M72" s="67">
        <v>8.7941725321126121E-3</v>
      </c>
      <c r="N72" s="7">
        <v>0</v>
      </c>
      <c r="O72" s="5">
        <v>0</v>
      </c>
      <c r="Q72" t="s">
        <v>90</v>
      </c>
      <c r="R72" s="67">
        <v>0.19859274749981171</v>
      </c>
      <c r="S72" s="7">
        <v>0</v>
      </c>
      <c r="T72" s="67">
        <v>0.2483677544072021</v>
      </c>
      <c r="U72" s="7">
        <v>0</v>
      </c>
      <c r="V72" s="5">
        <v>0</v>
      </c>
    </row>
    <row r="73" spans="2:22">
      <c r="B73" t="s">
        <v>33</v>
      </c>
      <c r="C73" s="67">
        <v>2.561609175055557E-2</v>
      </c>
      <c r="D73" s="35">
        <v>0</v>
      </c>
      <c r="E73" s="67">
        <v>4.5420451973829323E-2</v>
      </c>
      <c r="F73" s="7">
        <v>0</v>
      </c>
      <c r="G73" s="5">
        <v>0</v>
      </c>
      <c r="J73" t="s">
        <v>117</v>
      </c>
      <c r="K73" s="67">
        <v>1.677533539474776E-3</v>
      </c>
      <c r="L73" s="7">
        <v>0</v>
      </c>
      <c r="M73" s="67">
        <v>1.4159827006039981E-2</v>
      </c>
      <c r="N73" s="7">
        <v>0</v>
      </c>
      <c r="O73" s="5">
        <v>0</v>
      </c>
      <c r="Q73" t="s">
        <v>85</v>
      </c>
      <c r="R73" s="67">
        <v>0.1983737483970989</v>
      </c>
      <c r="S73" s="7">
        <v>0</v>
      </c>
      <c r="T73" s="67">
        <v>0.30429866583106829</v>
      </c>
      <c r="U73" s="7">
        <v>0</v>
      </c>
      <c r="V73" s="5">
        <v>0</v>
      </c>
    </row>
    <row r="74" spans="2:22">
      <c r="B74" t="s">
        <v>14</v>
      </c>
      <c r="C74" s="67">
        <v>2.5224344548974289E-2</v>
      </c>
      <c r="D74" s="35">
        <v>0</v>
      </c>
      <c r="E74" s="67">
        <v>2.640935493105815E-2</v>
      </c>
      <c r="F74" s="7">
        <v>0</v>
      </c>
      <c r="G74" s="5">
        <v>0</v>
      </c>
      <c r="J74" t="s">
        <v>104</v>
      </c>
      <c r="K74" s="67">
        <v>1.4972050417104239E-3</v>
      </c>
      <c r="L74" s="7">
        <v>0</v>
      </c>
      <c r="M74" s="67">
        <v>7.6944333535267188E-3</v>
      </c>
      <c r="N74" s="7">
        <v>0</v>
      </c>
      <c r="O74" s="5">
        <v>0</v>
      </c>
      <c r="Q74" t="s">
        <v>91</v>
      </c>
      <c r="R74" s="67">
        <v>0.197889332929547</v>
      </c>
      <c r="S74" s="7">
        <v>0</v>
      </c>
      <c r="T74" s="67">
        <v>0.170695561746318</v>
      </c>
      <c r="U74" s="7">
        <v>0</v>
      </c>
      <c r="V74" s="5">
        <v>0</v>
      </c>
    </row>
    <row r="75" spans="2:22" ht="15" thickBot="1">
      <c r="B75" s="2" t="s">
        <v>16</v>
      </c>
      <c r="C75" s="68">
        <v>1.7197171887450291E-2</v>
      </c>
      <c r="D75" s="36">
        <v>0</v>
      </c>
      <c r="E75" s="68">
        <v>2.5703577579191651E-2</v>
      </c>
      <c r="F75" s="8">
        <v>0</v>
      </c>
      <c r="G75" s="6">
        <v>0</v>
      </c>
      <c r="J75" t="s">
        <v>95</v>
      </c>
      <c r="K75" s="67">
        <v>1.423841011997293E-3</v>
      </c>
      <c r="L75" s="7">
        <v>0</v>
      </c>
      <c r="M75" s="67">
        <v>2.1420261978475179E-2</v>
      </c>
      <c r="N75" s="7">
        <v>0</v>
      </c>
      <c r="O75" s="5">
        <v>0</v>
      </c>
      <c r="Q75" t="s">
        <v>113</v>
      </c>
      <c r="R75" s="67">
        <v>0.1941800162443208</v>
      </c>
      <c r="S75" s="7">
        <v>0</v>
      </c>
      <c r="T75" s="67">
        <v>0.23333145654987611</v>
      </c>
      <c r="U75" s="7">
        <v>0</v>
      </c>
      <c r="V75" s="5">
        <v>0</v>
      </c>
    </row>
    <row r="76" spans="2:22">
      <c r="J76" t="s">
        <v>118</v>
      </c>
      <c r="K76" s="67">
        <v>1.404817684923578E-3</v>
      </c>
      <c r="L76" s="7">
        <v>0</v>
      </c>
      <c r="M76" s="67">
        <v>1.263798498741291E-2</v>
      </c>
      <c r="N76" s="7">
        <v>0</v>
      </c>
      <c r="O76" s="5">
        <v>0</v>
      </c>
      <c r="Q76" t="s">
        <v>63</v>
      </c>
      <c r="R76" s="67">
        <v>0.19204784251175941</v>
      </c>
      <c r="S76" s="7">
        <v>0</v>
      </c>
      <c r="T76" s="67">
        <v>0.27937076786787179</v>
      </c>
      <c r="U76" s="7">
        <v>0</v>
      </c>
      <c r="V76" s="5">
        <v>0</v>
      </c>
    </row>
    <row r="77" spans="2:22">
      <c r="J77" t="s">
        <v>119</v>
      </c>
      <c r="K77" s="67">
        <v>1.394603990981102E-3</v>
      </c>
      <c r="L77" s="7">
        <v>0</v>
      </c>
      <c r="M77" s="67">
        <v>1.3653815744135579E-2</v>
      </c>
      <c r="N77" s="7">
        <v>0</v>
      </c>
      <c r="O77" s="5">
        <v>0</v>
      </c>
      <c r="Q77" t="s">
        <v>8</v>
      </c>
      <c r="R77" s="67">
        <v>0.18499429326816361</v>
      </c>
      <c r="S77" s="7">
        <v>0</v>
      </c>
      <c r="T77" s="67">
        <v>0.2574034880863415</v>
      </c>
      <c r="U77" s="7">
        <v>0</v>
      </c>
      <c r="V77" s="5">
        <v>0</v>
      </c>
    </row>
    <row r="78" spans="2:22">
      <c r="J78" t="s">
        <v>33</v>
      </c>
      <c r="K78" s="67">
        <v>1.1972064969854371E-3</v>
      </c>
      <c r="L78" s="7">
        <v>0</v>
      </c>
      <c r="M78" s="67">
        <v>3.7435994698466462E-3</v>
      </c>
      <c r="N78" s="7">
        <v>0</v>
      </c>
      <c r="O78" s="5">
        <v>0</v>
      </c>
      <c r="Q78" t="s">
        <v>120</v>
      </c>
      <c r="R78" s="67">
        <v>0.18348812044786519</v>
      </c>
      <c r="S78" s="7">
        <v>0</v>
      </c>
      <c r="T78" s="67">
        <v>0.33444854110045991</v>
      </c>
      <c r="U78" s="7">
        <v>0</v>
      </c>
      <c r="V78" s="5">
        <v>0</v>
      </c>
    </row>
    <row r="79" spans="2:22">
      <c r="J79" t="s">
        <v>14</v>
      </c>
      <c r="K79" s="67">
        <v>1.165545607960597E-3</v>
      </c>
      <c r="L79" s="7">
        <v>0</v>
      </c>
      <c r="M79" s="67">
        <v>5.5980695974315146E-3</v>
      </c>
      <c r="N79" s="7">
        <v>0</v>
      </c>
      <c r="O79" s="5">
        <v>0</v>
      </c>
      <c r="Q79" t="s">
        <v>111</v>
      </c>
      <c r="R79" s="67">
        <v>0.18146375533807529</v>
      </c>
      <c r="S79" s="7">
        <v>0</v>
      </c>
      <c r="T79" s="67">
        <v>0.25239162850673103</v>
      </c>
      <c r="U79" s="7">
        <v>0</v>
      </c>
      <c r="V79" s="5">
        <v>0</v>
      </c>
    </row>
    <row r="80" spans="2:22">
      <c r="J80" t="s">
        <v>121</v>
      </c>
      <c r="K80" s="67">
        <v>1.097786035554381E-3</v>
      </c>
      <c r="L80" s="7">
        <v>0</v>
      </c>
      <c r="M80" s="67">
        <v>1.157632546733822E-2</v>
      </c>
      <c r="N80" s="7">
        <v>0</v>
      </c>
      <c r="O80" s="5">
        <v>0</v>
      </c>
      <c r="Q80" t="s">
        <v>92</v>
      </c>
      <c r="R80" s="67">
        <v>0.17878024187137001</v>
      </c>
      <c r="S80" s="7">
        <v>0</v>
      </c>
      <c r="T80" s="67">
        <v>0.24164523290203899</v>
      </c>
      <c r="U80" s="7">
        <v>0</v>
      </c>
      <c r="V80" s="5">
        <v>0</v>
      </c>
    </row>
    <row r="81" spans="10:22">
      <c r="J81" t="s">
        <v>122</v>
      </c>
      <c r="K81" s="67">
        <v>9.7974166365422349E-4</v>
      </c>
      <c r="L81" s="7">
        <v>0</v>
      </c>
      <c r="M81" s="67">
        <v>6.651402010009788E-3</v>
      </c>
      <c r="N81" s="7">
        <v>0</v>
      </c>
      <c r="O81" s="5">
        <v>0</v>
      </c>
      <c r="Q81" t="s">
        <v>123</v>
      </c>
      <c r="R81" s="67">
        <v>0.16849845878048669</v>
      </c>
      <c r="S81" s="7">
        <v>0</v>
      </c>
      <c r="T81" s="67">
        <v>0.31465666791013691</v>
      </c>
      <c r="U81" s="7">
        <v>0</v>
      </c>
      <c r="V81" s="5">
        <v>0</v>
      </c>
    </row>
    <row r="82" spans="10:22">
      <c r="J82" t="s">
        <v>124</v>
      </c>
      <c r="K82" s="67">
        <v>9.2625626984720326E-4</v>
      </c>
      <c r="L82" s="7">
        <v>0</v>
      </c>
      <c r="M82" s="67">
        <v>7.3521346482565376E-3</v>
      </c>
      <c r="N82" s="7">
        <v>0</v>
      </c>
      <c r="O82" s="5">
        <v>0</v>
      </c>
      <c r="Q82" t="s">
        <v>125</v>
      </c>
      <c r="R82" s="67">
        <v>0.16369691390388769</v>
      </c>
      <c r="S82" s="7">
        <v>0</v>
      </c>
      <c r="T82" s="67">
        <v>0.41690976925200379</v>
      </c>
      <c r="U82" s="7">
        <v>0</v>
      </c>
      <c r="V82" s="5">
        <v>0</v>
      </c>
    </row>
    <row r="83" spans="10:22">
      <c r="J83" t="s">
        <v>126</v>
      </c>
      <c r="K83" s="67">
        <v>9.0868553029978629E-4</v>
      </c>
      <c r="L83" s="7">
        <v>0</v>
      </c>
      <c r="M83" s="67">
        <v>1.005654079490528E-2</v>
      </c>
      <c r="N83" s="7">
        <v>0</v>
      </c>
      <c r="O83" s="5">
        <v>0</v>
      </c>
      <c r="Q83" t="s">
        <v>127</v>
      </c>
      <c r="R83" s="67">
        <v>0.1613189815770423</v>
      </c>
      <c r="S83" s="7">
        <v>0</v>
      </c>
      <c r="T83" s="67">
        <v>0.25669953788281841</v>
      </c>
      <c r="U83" s="7">
        <v>0</v>
      </c>
      <c r="V83" s="5">
        <v>0</v>
      </c>
    </row>
    <row r="84" spans="10:22">
      <c r="J84" t="s">
        <v>128</v>
      </c>
      <c r="K84" s="67">
        <v>9.0452097292081988E-4</v>
      </c>
      <c r="L84" s="7">
        <v>0</v>
      </c>
      <c r="M84" s="67">
        <v>9.5068036923625174E-3</v>
      </c>
      <c r="N84" s="7">
        <v>0</v>
      </c>
      <c r="O84" s="5">
        <v>0</v>
      </c>
      <c r="Q84" t="s">
        <v>10</v>
      </c>
      <c r="R84" s="67">
        <v>0.16092129163755431</v>
      </c>
      <c r="S84" s="7">
        <v>0</v>
      </c>
      <c r="T84" s="67">
        <v>0.17698251348413771</v>
      </c>
      <c r="U84" s="7">
        <v>0</v>
      </c>
      <c r="V84" s="5">
        <v>0</v>
      </c>
    </row>
    <row r="85" spans="10:22">
      <c r="J85" t="s">
        <v>82</v>
      </c>
      <c r="K85" s="67">
        <v>8.8590234389117263E-4</v>
      </c>
      <c r="L85" s="7">
        <v>0</v>
      </c>
      <c r="M85" s="67">
        <v>4.201593325960272E-2</v>
      </c>
      <c r="N85" s="7">
        <v>0</v>
      </c>
      <c r="O85" s="5">
        <v>0</v>
      </c>
      <c r="Q85" t="s">
        <v>129</v>
      </c>
      <c r="R85" s="67">
        <v>0.160684079060438</v>
      </c>
      <c r="S85" s="7">
        <v>0</v>
      </c>
      <c r="T85" s="67">
        <v>0.24039980485156801</v>
      </c>
      <c r="U85" s="7">
        <v>0</v>
      </c>
      <c r="V85" s="5">
        <v>0</v>
      </c>
    </row>
    <row r="86" spans="10:22">
      <c r="J86" t="s">
        <v>130</v>
      </c>
      <c r="K86" s="67">
        <v>7.6702706917874974E-4</v>
      </c>
      <c r="L86" s="7">
        <v>0</v>
      </c>
      <c r="M86" s="67">
        <v>6.0184321646171443E-3</v>
      </c>
      <c r="N86" s="7">
        <v>0</v>
      </c>
      <c r="O86" s="5">
        <v>0</v>
      </c>
      <c r="Q86" t="s">
        <v>131</v>
      </c>
      <c r="R86" s="67">
        <v>0.15351685565947609</v>
      </c>
      <c r="S86" s="7">
        <v>0</v>
      </c>
      <c r="T86" s="67">
        <v>0.27925412744828121</v>
      </c>
      <c r="U86" s="7">
        <v>0</v>
      </c>
      <c r="V86" s="5">
        <v>0</v>
      </c>
    </row>
    <row r="87" spans="10:22">
      <c r="J87" t="s">
        <v>129</v>
      </c>
      <c r="K87" s="67">
        <v>7.3693558076051713E-4</v>
      </c>
      <c r="L87" s="7">
        <v>0</v>
      </c>
      <c r="M87" s="67">
        <v>1.113923181744415E-2</v>
      </c>
      <c r="N87" s="7">
        <v>0</v>
      </c>
      <c r="O87" s="5">
        <v>0</v>
      </c>
      <c r="Q87" t="s">
        <v>118</v>
      </c>
      <c r="R87" s="67">
        <v>0.15247709661864201</v>
      </c>
      <c r="S87" s="7">
        <v>0</v>
      </c>
      <c r="T87" s="67">
        <v>0.1831557210122767</v>
      </c>
      <c r="U87" s="7">
        <v>0</v>
      </c>
      <c r="V87" s="5">
        <v>0</v>
      </c>
    </row>
    <row r="88" spans="10:22">
      <c r="J88" t="s">
        <v>132</v>
      </c>
      <c r="K88" s="67">
        <v>7.2106167560756008E-4</v>
      </c>
      <c r="L88" s="7">
        <v>0</v>
      </c>
      <c r="M88" s="67">
        <v>7.5231706476912548E-3</v>
      </c>
      <c r="N88" s="7">
        <v>0</v>
      </c>
      <c r="O88" s="5">
        <v>0</v>
      </c>
      <c r="Q88" t="s">
        <v>133</v>
      </c>
      <c r="R88" s="67">
        <v>0.14618616049614769</v>
      </c>
      <c r="S88" s="7">
        <v>0</v>
      </c>
      <c r="T88" s="67">
        <v>0.27845995927757639</v>
      </c>
      <c r="U88" s="7">
        <v>0</v>
      </c>
      <c r="V88" s="5">
        <v>0</v>
      </c>
    </row>
    <row r="89" spans="10:22">
      <c r="J89" t="s">
        <v>97</v>
      </c>
      <c r="K89" s="67">
        <v>6.5903867753469244E-4</v>
      </c>
      <c r="L89" s="7">
        <v>0</v>
      </c>
      <c r="M89" s="67">
        <v>7.2460990178751543E-3</v>
      </c>
      <c r="N89" s="7">
        <v>0</v>
      </c>
      <c r="O89" s="5">
        <v>0</v>
      </c>
      <c r="Q89" t="s">
        <v>134</v>
      </c>
      <c r="R89" s="67">
        <v>0.14307066216304379</v>
      </c>
      <c r="S89" s="7">
        <v>0</v>
      </c>
      <c r="T89" s="67">
        <v>0.28290756994225102</v>
      </c>
      <c r="U89" s="7">
        <v>0</v>
      </c>
      <c r="V89" s="5">
        <v>0</v>
      </c>
    </row>
    <row r="90" spans="10:22">
      <c r="J90" t="s">
        <v>135</v>
      </c>
      <c r="K90" s="67">
        <v>6.5336108341146587E-4</v>
      </c>
      <c r="L90" s="7">
        <v>0</v>
      </c>
      <c r="M90" s="67">
        <v>7.323196864116214E-3</v>
      </c>
      <c r="N90" s="7">
        <v>0</v>
      </c>
      <c r="O90" s="5">
        <v>0</v>
      </c>
      <c r="Q90" t="s">
        <v>121</v>
      </c>
      <c r="R90" s="67">
        <v>0.14187240229695189</v>
      </c>
      <c r="S90" s="7">
        <v>0</v>
      </c>
      <c r="T90" s="67">
        <v>0.27174450215949458</v>
      </c>
      <c r="U90" s="7">
        <v>0</v>
      </c>
      <c r="V90" s="5">
        <v>0</v>
      </c>
    </row>
    <row r="91" spans="10:22">
      <c r="J91" t="s">
        <v>127</v>
      </c>
      <c r="K91" s="67">
        <v>6.3987106002138486E-4</v>
      </c>
      <c r="L91" s="7">
        <v>0</v>
      </c>
      <c r="M91" s="67">
        <v>1.0398607604379891E-2</v>
      </c>
      <c r="N91" s="7">
        <v>0</v>
      </c>
      <c r="O91" s="5">
        <v>0</v>
      </c>
      <c r="Q91" t="s">
        <v>124</v>
      </c>
      <c r="R91" s="67">
        <v>0.1417259234356614</v>
      </c>
      <c r="S91" s="7">
        <v>0</v>
      </c>
      <c r="T91" s="67">
        <v>0.17457123378677081</v>
      </c>
      <c r="U91" s="7">
        <v>0</v>
      </c>
      <c r="V91" s="5">
        <v>0</v>
      </c>
    </row>
    <row r="92" spans="10:22">
      <c r="J92" t="s">
        <v>106</v>
      </c>
      <c r="K92" s="67">
        <v>6.3642838138543048E-4</v>
      </c>
      <c r="L92" s="7">
        <v>0</v>
      </c>
      <c r="M92" s="67">
        <v>5.9129345131687982E-3</v>
      </c>
      <c r="N92" s="7">
        <v>0</v>
      </c>
      <c r="O92" s="5">
        <v>0</v>
      </c>
      <c r="Q92" t="s">
        <v>128</v>
      </c>
      <c r="R92" s="67">
        <v>0.14001692414851161</v>
      </c>
      <c r="S92" s="7">
        <v>0</v>
      </c>
      <c r="T92" s="67">
        <v>0.28560033220976422</v>
      </c>
      <c r="U92" s="7">
        <v>0</v>
      </c>
      <c r="V92" s="5">
        <v>0</v>
      </c>
    </row>
    <row r="93" spans="10:22">
      <c r="J93" t="s">
        <v>136</v>
      </c>
      <c r="K93" s="67">
        <v>6.3595184023489148E-4</v>
      </c>
      <c r="L93" s="7">
        <v>0</v>
      </c>
      <c r="M93" s="67">
        <v>6.3950022758128781E-3</v>
      </c>
      <c r="N93" s="7">
        <v>0</v>
      </c>
      <c r="O93" s="5">
        <v>0</v>
      </c>
      <c r="Q93" t="s">
        <v>137</v>
      </c>
      <c r="R93" s="67">
        <v>0.13842251892751581</v>
      </c>
      <c r="S93" s="7">
        <v>0</v>
      </c>
      <c r="T93" s="67">
        <v>0.24606295016883181</v>
      </c>
      <c r="U93" s="7">
        <v>0</v>
      </c>
      <c r="V93" s="5">
        <v>0</v>
      </c>
    </row>
    <row r="94" spans="10:22">
      <c r="J94" t="s">
        <v>137</v>
      </c>
      <c r="K94" s="67">
        <v>5.7344409142210252E-4</v>
      </c>
      <c r="L94" s="7">
        <v>0</v>
      </c>
      <c r="M94" s="67">
        <v>1.0671481524325951E-2</v>
      </c>
      <c r="N94" s="7">
        <v>0</v>
      </c>
      <c r="O94" s="5">
        <v>0</v>
      </c>
      <c r="Q94" t="s">
        <v>132</v>
      </c>
      <c r="R94" s="67">
        <v>0.1369053538109393</v>
      </c>
      <c r="S94" s="7">
        <v>0</v>
      </c>
      <c r="T94" s="67">
        <v>0.35202153711542999</v>
      </c>
      <c r="U94" s="7">
        <v>0</v>
      </c>
      <c r="V94" s="5">
        <v>0</v>
      </c>
    </row>
    <row r="95" spans="10:22">
      <c r="J95" t="s">
        <v>138</v>
      </c>
      <c r="K95" s="67">
        <v>5.687417253322193E-4</v>
      </c>
      <c r="L95" s="7">
        <v>0</v>
      </c>
      <c r="M95" s="67">
        <v>7.8529484092074667E-3</v>
      </c>
      <c r="N95" s="7">
        <v>0</v>
      </c>
      <c r="O95" s="5">
        <v>0</v>
      </c>
      <c r="Q95" t="s">
        <v>139</v>
      </c>
      <c r="R95" s="67">
        <v>0.13682936705224641</v>
      </c>
      <c r="S95" s="7">
        <v>0</v>
      </c>
      <c r="T95" s="67">
        <v>0.32001008708747319</v>
      </c>
      <c r="U95" s="7">
        <v>0</v>
      </c>
      <c r="V95" s="5">
        <v>0</v>
      </c>
    </row>
    <row r="96" spans="10:22">
      <c r="J96" t="s">
        <v>140</v>
      </c>
      <c r="K96" s="67">
        <v>5.5310121188929166E-4</v>
      </c>
      <c r="L96" s="7">
        <v>0</v>
      </c>
      <c r="M96" s="67">
        <v>6.2974476183306352E-3</v>
      </c>
      <c r="N96" s="7">
        <v>0</v>
      </c>
      <c r="O96" s="5">
        <v>0</v>
      </c>
      <c r="Q96" t="s">
        <v>141</v>
      </c>
      <c r="R96" s="67">
        <v>0.13088305574301259</v>
      </c>
      <c r="S96" s="7">
        <v>0</v>
      </c>
      <c r="T96" s="67">
        <v>0.19892923214516031</v>
      </c>
      <c r="U96" s="7">
        <v>0</v>
      </c>
      <c r="V96" s="5">
        <v>0</v>
      </c>
    </row>
    <row r="97" spans="10:22">
      <c r="J97" t="s">
        <v>142</v>
      </c>
      <c r="K97" s="67">
        <v>5.4077046940255566E-4</v>
      </c>
      <c r="L97" s="7">
        <v>0</v>
      </c>
      <c r="M97" s="67">
        <v>5.2760621523679626E-3</v>
      </c>
      <c r="N97" s="7">
        <v>0</v>
      </c>
      <c r="O97" s="5">
        <v>0</v>
      </c>
      <c r="Q97" t="s">
        <v>143</v>
      </c>
      <c r="R97" s="67">
        <v>0.12689276245960049</v>
      </c>
      <c r="S97" s="7">
        <v>0</v>
      </c>
      <c r="T97" s="67">
        <v>0.32788546298399551</v>
      </c>
      <c r="U97" s="7">
        <v>0</v>
      </c>
      <c r="V97" s="5">
        <v>0</v>
      </c>
    </row>
    <row r="98" spans="10:22">
      <c r="J98" t="s">
        <v>144</v>
      </c>
      <c r="K98" s="67">
        <v>4.304547810817051E-4</v>
      </c>
      <c r="L98" s="7">
        <v>0</v>
      </c>
      <c r="M98" s="67">
        <v>6.4072947555846773E-3</v>
      </c>
      <c r="N98" s="7">
        <v>0</v>
      </c>
      <c r="O98" s="5">
        <v>0</v>
      </c>
      <c r="Q98" t="s">
        <v>76</v>
      </c>
      <c r="R98" s="67">
        <v>0.12672850153964119</v>
      </c>
      <c r="S98" s="7">
        <v>0</v>
      </c>
      <c r="T98" s="67">
        <v>0.12867146032002141</v>
      </c>
      <c r="U98" s="7">
        <v>0</v>
      </c>
      <c r="V98" s="5">
        <v>0</v>
      </c>
    </row>
    <row r="99" spans="10:22">
      <c r="J99" t="s">
        <v>145</v>
      </c>
      <c r="K99" s="67">
        <v>3.9394150857685693E-4</v>
      </c>
      <c r="L99" s="7">
        <v>0</v>
      </c>
      <c r="M99" s="67">
        <v>3.1205321827662141E-3</v>
      </c>
      <c r="N99" s="7">
        <v>0</v>
      </c>
      <c r="O99" s="5">
        <v>0</v>
      </c>
      <c r="Q99" t="s">
        <v>140</v>
      </c>
      <c r="R99" s="67">
        <v>0.12568393841414591</v>
      </c>
      <c r="S99" s="7">
        <v>0</v>
      </c>
      <c r="T99" s="67">
        <v>0.32459696792423498</v>
      </c>
      <c r="U99" s="7">
        <v>0</v>
      </c>
      <c r="V99" s="5">
        <v>0</v>
      </c>
    </row>
    <row r="100" spans="10:22">
      <c r="J100" t="s">
        <v>72</v>
      </c>
      <c r="K100" s="67">
        <v>3.8713038961638501E-4</v>
      </c>
      <c r="L100" s="7">
        <v>0</v>
      </c>
      <c r="M100" s="67">
        <v>3.6174509167693652E-3</v>
      </c>
      <c r="N100" s="7">
        <v>0</v>
      </c>
      <c r="O100" s="5">
        <v>0</v>
      </c>
      <c r="Q100" t="s">
        <v>146</v>
      </c>
      <c r="R100" s="67">
        <v>0.12189444233351</v>
      </c>
      <c r="S100" s="7">
        <v>0</v>
      </c>
      <c r="T100" s="67">
        <v>0.28985971150911721</v>
      </c>
      <c r="U100" s="7">
        <v>0</v>
      </c>
      <c r="V100" s="5">
        <v>0</v>
      </c>
    </row>
    <row r="101" spans="10:22">
      <c r="J101" t="s">
        <v>143</v>
      </c>
      <c r="K101" s="67">
        <v>3.828220192248711E-4</v>
      </c>
      <c r="L101" s="7">
        <v>0</v>
      </c>
      <c r="M101" s="67">
        <v>2.9887979556816619E-3</v>
      </c>
      <c r="N101" s="7">
        <v>0</v>
      </c>
      <c r="O101" s="5">
        <v>0</v>
      </c>
      <c r="Q101" t="s">
        <v>119</v>
      </c>
      <c r="R101" s="67">
        <v>0.12077518166483731</v>
      </c>
      <c r="S101" s="7">
        <v>0</v>
      </c>
      <c r="T101" s="67">
        <v>0.200827374426301</v>
      </c>
      <c r="U101" s="7">
        <v>0</v>
      </c>
      <c r="V101" s="5">
        <v>0</v>
      </c>
    </row>
    <row r="102" spans="10:22">
      <c r="J102" t="s">
        <v>147</v>
      </c>
      <c r="K102" s="67">
        <v>3.6245344124328707E-4</v>
      </c>
      <c r="L102" s="7">
        <v>0</v>
      </c>
      <c r="M102" s="67">
        <v>5.6487391109810558E-3</v>
      </c>
      <c r="N102" s="7">
        <v>0</v>
      </c>
      <c r="O102" s="5">
        <v>0</v>
      </c>
      <c r="Q102" t="s">
        <v>81</v>
      </c>
      <c r="R102" s="67">
        <v>0.1174470552376107</v>
      </c>
      <c r="S102" s="7">
        <v>0</v>
      </c>
      <c r="T102" s="67">
        <v>0.14553491827075599</v>
      </c>
      <c r="U102" s="7">
        <v>0</v>
      </c>
      <c r="V102" s="5">
        <v>0</v>
      </c>
    </row>
    <row r="103" spans="10:22">
      <c r="J103" t="s">
        <v>98</v>
      </c>
      <c r="K103" s="67">
        <v>3.6005826672068521E-4</v>
      </c>
      <c r="L103" s="7">
        <v>0</v>
      </c>
      <c r="M103" s="67">
        <v>3.9099944107295467E-3</v>
      </c>
      <c r="N103" s="7">
        <v>0</v>
      </c>
      <c r="O103" s="5">
        <v>0</v>
      </c>
      <c r="Q103" t="s">
        <v>126</v>
      </c>
      <c r="R103" s="67">
        <v>0.1159192286050978</v>
      </c>
      <c r="S103" s="7">
        <v>0</v>
      </c>
      <c r="T103" s="67">
        <v>0.18832345373812889</v>
      </c>
      <c r="U103" s="7">
        <v>0</v>
      </c>
      <c r="V103" s="5">
        <v>0</v>
      </c>
    </row>
    <row r="104" spans="10:22">
      <c r="J104" t="s">
        <v>146</v>
      </c>
      <c r="K104" s="67">
        <v>3.5715397993556349E-4</v>
      </c>
      <c r="L104" s="7">
        <v>0</v>
      </c>
      <c r="M104" s="67">
        <v>6.3708466592704146E-3</v>
      </c>
      <c r="N104" s="7">
        <v>0</v>
      </c>
      <c r="O104" s="5">
        <v>0</v>
      </c>
      <c r="Q104" t="s">
        <v>122</v>
      </c>
      <c r="R104" s="67">
        <v>0.1152848680574225</v>
      </c>
      <c r="S104" s="7">
        <v>0</v>
      </c>
      <c r="T104" s="67">
        <v>0.24102415605231639</v>
      </c>
      <c r="U104" s="7">
        <v>0</v>
      </c>
      <c r="V104" s="5">
        <v>0</v>
      </c>
    </row>
    <row r="105" spans="10:22">
      <c r="J105" t="s">
        <v>116</v>
      </c>
      <c r="K105" s="67">
        <v>3.3404740769600019E-4</v>
      </c>
      <c r="L105" s="7">
        <v>0</v>
      </c>
      <c r="M105" s="67">
        <v>5.0804744195892459E-3</v>
      </c>
      <c r="N105" s="7">
        <v>0</v>
      </c>
      <c r="O105" s="5">
        <v>0</v>
      </c>
      <c r="Q105" t="s">
        <v>148</v>
      </c>
      <c r="R105" s="67">
        <v>0.1146401226506531</v>
      </c>
      <c r="S105" s="7">
        <v>0</v>
      </c>
      <c r="T105" s="67">
        <v>0.287772448352905</v>
      </c>
      <c r="U105" s="7">
        <v>0</v>
      </c>
      <c r="V105" s="5">
        <v>0</v>
      </c>
    </row>
    <row r="106" spans="10:22">
      <c r="J106" t="s">
        <v>149</v>
      </c>
      <c r="K106" s="67">
        <v>3.2532562082068268E-4</v>
      </c>
      <c r="L106" s="7">
        <v>0</v>
      </c>
      <c r="M106" s="67">
        <v>3.9418716604852624E-3</v>
      </c>
      <c r="N106" s="7">
        <v>0</v>
      </c>
      <c r="O106" s="5">
        <v>0</v>
      </c>
      <c r="Q106" t="s">
        <v>79</v>
      </c>
      <c r="R106" s="67">
        <v>0.1138885488389323</v>
      </c>
      <c r="S106" s="7">
        <v>0</v>
      </c>
      <c r="T106" s="67">
        <v>0.23561275826280231</v>
      </c>
      <c r="U106" s="7">
        <v>0</v>
      </c>
      <c r="V106" s="5">
        <v>0</v>
      </c>
    </row>
    <row r="107" spans="10:22">
      <c r="J107" t="s">
        <v>150</v>
      </c>
      <c r="K107" s="67">
        <v>3.0950034879088619E-4</v>
      </c>
      <c r="L107" s="7">
        <v>0</v>
      </c>
      <c r="M107" s="67">
        <v>3.291628006145401E-3</v>
      </c>
      <c r="N107" s="7">
        <v>0</v>
      </c>
      <c r="O107" s="5">
        <v>0</v>
      </c>
      <c r="Q107" t="s">
        <v>19</v>
      </c>
      <c r="R107" s="67">
        <v>0.1132854665071425</v>
      </c>
      <c r="S107" s="7">
        <v>0</v>
      </c>
      <c r="T107" s="67">
        <v>0.14074572979007641</v>
      </c>
      <c r="U107" s="7">
        <v>0</v>
      </c>
      <c r="V107" s="5">
        <v>0</v>
      </c>
    </row>
    <row r="108" spans="10:22">
      <c r="J108" t="s">
        <v>120</v>
      </c>
      <c r="K108" s="67">
        <v>3.0404683846480148E-4</v>
      </c>
      <c r="L108" s="7">
        <v>0</v>
      </c>
      <c r="M108" s="67">
        <v>4.3437053427001753E-3</v>
      </c>
      <c r="N108" s="7">
        <v>0</v>
      </c>
      <c r="O108" s="5">
        <v>0</v>
      </c>
      <c r="Q108" t="s">
        <v>96</v>
      </c>
      <c r="R108" s="67">
        <v>0.11268015364048049</v>
      </c>
      <c r="S108" s="7">
        <v>0</v>
      </c>
      <c r="T108" s="67">
        <v>0.14539566275678509</v>
      </c>
      <c r="U108" s="7">
        <v>0</v>
      </c>
      <c r="V108" s="5">
        <v>0</v>
      </c>
    </row>
    <row r="109" spans="10:22">
      <c r="J109" t="s">
        <v>151</v>
      </c>
      <c r="K109" s="67">
        <v>2.8601121325892552E-4</v>
      </c>
      <c r="L109" s="7">
        <v>0</v>
      </c>
      <c r="M109" s="67">
        <v>2.3436479822381822E-3</v>
      </c>
      <c r="N109" s="7">
        <v>0</v>
      </c>
      <c r="O109" s="5">
        <v>0</v>
      </c>
      <c r="Q109" t="s">
        <v>108</v>
      </c>
      <c r="R109" s="67">
        <v>0.1123139521441292</v>
      </c>
      <c r="S109" s="7">
        <v>0</v>
      </c>
      <c r="T109" s="67">
        <v>0.19724842665264819</v>
      </c>
      <c r="U109" s="7">
        <v>0</v>
      </c>
      <c r="V109" s="5">
        <v>0</v>
      </c>
    </row>
    <row r="110" spans="10:22">
      <c r="J110" t="s">
        <v>152</v>
      </c>
      <c r="K110" s="67">
        <v>2.7409509043722241E-4</v>
      </c>
      <c r="L110" s="7">
        <v>0</v>
      </c>
      <c r="M110" s="67">
        <v>3.3444258802342161E-3</v>
      </c>
      <c r="N110" s="7">
        <v>0</v>
      </c>
      <c r="O110" s="5">
        <v>0</v>
      </c>
      <c r="Q110" t="s">
        <v>117</v>
      </c>
      <c r="R110" s="67">
        <v>0.1106414178162524</v>
      </c>
      <c r="S110" s="7">
        <v>0</v>
      </c>
      <c r="T110" s="67">
        <v>0.26532463086974872</v>
      </c>
      <c r="U110" s="7">
        <v>0</v>
      </c>
      <c r="V110" s="5">
        <v>0</v>
      </c>
    </row>
    <row r="111" spans="10:22">
      <c r="J111" t="s">
        <v>102</v>
      </c>
      <c r="K111" s="67">
        <v>2.7033430592151252E-4</v>
      </c>
      <c r="L111" s="7">
        <v>0</v>
      </c>
      <c r="M111" s="67">
        <v>5.0950514828101813E-3</v>
      </c>
      <c r="N111" s="7">
        <v>0</v>
      </c>
      <c r="O111" s="5">
        <v>0</v>
      </c>
      <c r="Q111" t="s">
        <v>130</v>
      </c>
      <c r="R111" s="67">
        <v>0.1095549421742861</v>
      </c>
      <c r="S111" s="7">
        <v>0</v>
      </c>
      <c r="T111" s="67">
        <v>0.26789091765592138</v>
      </c>
      <c r="U111" s="7">
        <v>0</v>
      </c>
      <c r="V111" s="5">
        <v>0</v>
      </c>
    </row>
    <row r="112" spans="10:22">
      <c r="J112" t="s">
        <v>66</v>
      </c>
      <c r="K112" s="67">
        <v>2.5781334252258101E-4</v>
      </c>
      <c r="L112" s="7">
        <v>0</v>
      </c>
      <c r="M112" s="67">
        <v>9.7770752605387274E-3</v>
      </c>
      <c r="N112" s="7">
        <v>0</v>
      </c>
      <c r="O112" s="5">
        <v>0</v>
      </c>
      <c r="Q112" t="s">
        <v>136</v>
      </c>
      <c r="R112" s="67">
        <v>0.10796982520187839</v>
      </c>
      <c r="S112" s="7">
        <v>0</v>
      </c>
      <c r="T112" s="67">
        <v>0.30223402632268831</v>
      </c>
      <c r="U112" s="7">
        <v>0</v>
      </c>
      <c r="V112" s="5">
        <v>0</v>
      </c>
    </row>
    <row r="113" spans="10:22">
      <c r="J113" t="s">
        <v>153</v>
      </c>
      <c r="K113" s="67">
        <v>2.4898875077189751E-4</v>
      </c>
      <c r="L113" s="7">
        <v>0</v>
      </c>
      <c r="M113" s="67">
        <v>2.2017386202175201E-3</v>
      </c>
      <c r="N113" s="7">
        <v>0</v>
      </c>
      <c r="O113" s="5">
        <v>0</v>
      </c>
      <c r="Q113" t="s">
        <v>154</v>
      </c>
      <c r="R113" s="67">
        <v>0.1069947781732291</v>
      </c>
      <c r="S113" s="7">
        <v>0</v>
      </c>
      <c r="T113" s="67">
        <v>0.20348918883106851</v>
      </c>
      <c r="U113" s="7">
        <v>0</v>
      </c>
      <c r="V113" s="5">
        <v>0</v>
      </c>
    </row>
    <row r="114" spans="10:22">
      <c r="J114" t="s">
        <v>141</v>
      </c>
      <c r="K114" s="67">
        <v>2.4706979032964558E-4</v>
      </c>
      <c r="L114" s="7">
        <v>0</v>
      </c>
      <c r="M114" s="67">
        <v>4.0971164852953131E-3</v>
      </c>
      <c r="N114" s="7">
        <v>0</v>
      </c>
      <c r="O114" s="5">
        <v>0</v>
      </c>
      <c r="Q114" t="s">
        <v>142</v>
      </c>
      <c r="R114" s="67">
        <v>0.1046620718590229</v>
      </c>
      <c r="S114" s="7">
        <v>0</v>
      </c>
      <c r="T114" s="67">
        <v>0.29383133244488979</v>
      </c>
      <c r="U114" s="7">
        <v>0</v>
      </c>
      <c r="V114" s="5">
        <v>0</v>
      </c>
    </row>
    <row r="115" spans="10:22">
      <c r="J115" t="s">
        <v>154</v>
      </c>
      <c r="K115" s="67">
        <v>2.1721615576060911E-4</v>
      </c>
      <c r="L115" s="7">
        <v>0</v>
      </c>
      <c r="M115" s="67">
        <v>1.810909513672291E-3</v>
      </c>
      <c r="N115" s="7">
        <v>0</v>
      </c>
      <c r="O115" s="5">
        <v>0</v>
      </c>
      <c r="Q115" t="s">
        <v>150</v>
      </c>
      <c r="R115" s="67">
        <v>0.1040195361032055</v>
      </c>
      <c r="S115" s="7">
        <v>0</v>
      </c>
      <c r="T115" s="67">
        <v>0.31797967737760702</v>
      </c>
      <c r="U115" s="7">
        <v>0</v>
      </c>
      <c r="V115" s="5">
        <v>0</v>
      </c>
    </row>
    <row r="116" spans="10:22">
      <c r="J116" t="s">
        <v>134</v>
      </c>
      <c r="K116" s="67">
        <v>2.1554331278363621E-4</v>
      </c>
      <c r="L116" s="7">
        <v>0</v>
      </c>
      <c r="M116" s="67">
        <v>2.6854820613717132E-3</v>
      </c>
      <c r="N116" s="7">
        <v>0</v>
      </c>
      <c r="O116" s="5">
        <v>0</v>
      </c>
      <c r="Q116" t="s">
        <v>149</v>
      </c>
      <c r="R116" s="67">
        <v>0.100219681169257</v>
      </c>
      <c r="S116" s="7">
        <v>0</v>
      </c>
      <c r="T116" s="67">
        <v>0.1767109918945878</v>
      </c>
      <c r="U116" s="7">
        <v>0</v>
      </c>
      <c r="V116" s="5">
        <v>0</v>
      </c>
    </row>
    <row r="117" spans="10:22">
      <c r="J117" t="s">
        <v>107</v>
      </c>
      <c r="K117" s="67">
        <v>2.1387575904418811E-4</v>
      </c>
      <c r="L117" s="7">
        <v>0</v>
      </c>
      <c r="M117" s="67">
        <v>3.7850041896963708E-3</v>
      </c>
      <c r="N117" s="7">
        <v>0</v>
      </c>
      <c r="O117" s="5">
        <v>0</v>
      </c>
      <c r="Q117" t="s">
        <v>155</v>
      </c>
      <c r="R117" s="67">
        <v>9.9473597016241755E-2</v>
      </c>
      <c r="S117" s="7">
        <v>0</v>
      </c>
      <c r="T117" s="67">
        <v>0.22809184437650021</v>
      </c>
      <c r="U117" s="7">
        <v>0</v>
      </c>
      <c r="V117" s="5">
        <v>0</v>
      </c>
    </row>
    <row r="118" spans="10:22">
      <c r="J118" t="s">
        <v>131</v>
      </c>
      <c r="K118" s="67">
        <v>2.087245472115555E-4</v>
      </c>
      <c r="L118" s="7">
        <v>0</v>
      </c>
      <c r="M118" s="67">
        <v>2.6243655597376222E-3</v>
      </c>
      <c r="N118" s="7">
        <v>0</v>
      </c>
      <c r="O118" s="5">
        <v>0</v>
      </c>
      <c r="Q118" t="s">
        <v>14</v>
      </c>
      <c r="R118" s="67">
        <v>9.8090990155116797E-2</v>
      </c>
      <c r="S118" s="7">
        <v>0</v>
      </c>
      <c r="T118" s="67">
        <v>0.1335448531565539</v>
      </c>
      <c r="U118" s="7">
        <v>0</v>
      </c>
      <c r="V118" s="5">
        <v>0</v>
      </c>
    </row>
    <row r="119" spans="10:22">
      <c r="J119" t="s">
        <v>156</v>
      </c>
      <c r="K119" s="67">
        <v>1.8756151797677089E-4</v>
      </c>
      <c r="L119" s="7">
        <v>0</v>
      </c>
      <c r="M119" s="67">
        <v>2.2973117978185862E-3</v>
      </c>
      <c r="N119" s="7">
        <v>0</v>
      </c>
      <c r="O119" s="5">
        <v>0</v>
      </c>
      <c r="Q119" t="s">
        <v>157</v>
      </c>
      <c r="R119" s="67">
        <v>9.5963712337749918E-2</v>
      </c>
      <c r="S119" s="7">
        <v>0</v>
      </c>
      <c r="T119" s="67">
        <v>0.21365645465798391</v>
      </c>
      <c r="U119" s="7">
        <v>0</v>
      </c>
      <c r="V119" s="5">
        <v>0</v>
      </c>
    </row>
    <row r="120" spans="10:22">
      <c r="J120" t="s">
        <v>123</v>
      </c>
      <c r="K120" s="67">
        <v>1.8475727564796061E-4</v>
      </c>
      <c r="L120" s="7">
        <v>0</v>
      </c>
      <c r="M120" s="67">
        <v>3.4117648160926339E-3</v>
      </c>
      <c r="N120" s="7">
        <v>0</v>
      </c>
      <c r="O120" s="5">
        <v>0</v>
      </c>
      <c r="Q120" t="s">
        <v>21</v>
      </c>
      <c r="R120" s="67">
        <v>8.8283242654868602E-2</v>
      </c>
      <c r="S120" s="7">
        <v>0</v>
      </c>
      <c r="T120" s="67">
        <v>0.1352686593655609</v>
      </c>
      <c r="U120" s="7">
        <v>0</v>
      </c>
      <c r="V120" s="5">
        <v>0</v>
      </c>
    </row>
    <row r="121" spans="10:22">
      <c r="J121" t="s">
        <v>88</v>
      </c>
      <c r="K121" s="67">
        <v>1.6857417638484521E-4</v>
      </c>
      <c r="L121" s="7">
        <v>0</v>
      </c>
      <c r="M121" s="67">
        <v>1.6217472179029459E-3</v>
      </c>
      <c r="N121" s="7">
        <v>0</v>
      </c>
      <c r="O121" s="5">
        <v>0</v>
      </c>
      <c r="Q121" t="s">
        <v>156</v>
      </c>
      <c r="R121" s="67">
        <v>8.3912392894611568E-2</v>
      </c>
      <c r="S121" s="7">
        <v>0</v>
      </c>
      <c r="T121" s="67">
        <v>0.19952654909591</v>
      </c>
      <c r="U121" s="7">
        <v>0</v>
      </c>
      <c r="V121" s="5">
        <v>0</v>
      </c>
    </row>
    <row r="122" spans="10:22">
      <c r="J122" t="s">
        <v>133</v>
      </c>
      <c r="K122" s="67">
        <v>1.6727552911509149E-4</v>
      </c>
      <c r="L122" s="7">
        <v>0</v>
      </c>
      <c r="M122" s="67">
        <v>3.561807392967862E-3</v>
      </c>
      <c r="N122" s="7">
        <v>0</v>
      </c>
      <c r="O122" s="5">
        <v>0</v>
      </c>
      <c r="Q122" t="s">
        <v>9</v>
      </c>
      <c r="R122" s="67">
        <v>7.9717267277004206E-2</v>
      </c>
      <c r="S122" s="7">
        <v>0</v>
      </c>
      <c r="T122" s="67">
        <v>0.13724178250863059</v>
      </c>
      <c r="U122" s="7">
        <v>0</v>
      </c>
      <c r="V122" s="5">
        <v>0</v>
      </c>
    </row>
    <row r="123" spans="10:22">
      <c r="J123" t="s">
        <v>139</v>
      </c>
      <c r="K123" s="67">
        <v>1.475710164486964E-4</v>
      </c>
      <c r="L123" s="7">
        <v>0</v>
      </c>
      <c r="M123" s="67">
        <v>2.2336539578359858E-3</v>
      </c>
      <c r="N123" s="7">
        <v>0</v>
      </c>
      <c r="O123" s="5">
        <v>0</v>
      </c>
      <c r="Q123" t="s">
        <v>151</v>
      </c>
      <c r="R123" s="67">
        <v>7.841928159009566E-2</v>
      </c>
      <c r="S123" s="7">
        <v>0</v>
      </c>
      <c r="T123" s="67">
        <v>0.26389767973679429</v>
      </c>
      <c r="U123" s="7">
        <v>0</v>
      </c>
      <c r="V123" s="5">
        <v>0</v>
      </c>
    </row>
    <row r="124" spans="10:22">
      <c r="J124" t="s">
        <v>148</v>
      </c>
      <c r="K124" s="67">
        <v>1.4646136329773491E-4</v>
      </c>
      <c r="L124" s="7">
        <v>0</v>
      </c>
      <c r="M124" s="67">
        <v>1.06907734535301E-3</v>
      </c>
      <c r="N124" s="7">
        <v>0</v>
      </c>
      <c r="O124" s="5">
        <v>0</v>
      </c>
      <c r="Q124" t="s">
        <v>144</v>
      </c>
      <c r="R124" s="67">
        <v>7.3181218752860919E-2</v>
      </c>
      <c r="S124" s="7">
        <v>0</v>
      </c>
      <c r="T124" s="67">
        <v>0.16810005976722861</v>
      </c>
      <c r="U124" s="7">
        <v>0</v>
      </c>
      <c r="V124" s="5">
        <v>0</v>
      </c>
    </row>
    <row r="125" spans="10:22">
      <c r="J125" t="s">
        <v>114</v>
      </c>
      <c r="K125" s="67">
        <v>1.4491619934746199E-4</v>
      </c>
      <c r="L125" s="7">
        <v>0</v>
      </c>
      <c r="M125" s="67">
        <v>3.7800017957585709E-3</v>
      </c>
      <c r="N125" s="7">
        <v>0</v>
      </c>
      <c r="O125" s="5">
        <v>0</v>
      </c>
      <c r="Q125" t="s">
        <v>33</v>
      </c>
      <c r="R125" s="67">
        <v>7.294472495934029E-2</v>
      </c>
      <c r="S125" s="7">
        <v>0</v>
      </c>
      <c r="T125" s="67">
        <v>0.122240738134115</v>
      </c>
      <c r="U125" s="7">
        <v>0</v>
      </c>
      <c r="V125" s="5">
        <v>0</v>
      </c>
    </row>
    <row r="126" spans="10:22">
      <c r="J126" t="s">
        <v>94</v>
      </c>
      <c r="K126" s="67">
        <v>1.4404880251105609E-4</v>
      </c>
      <c r="L126" s="7">
        <v>0</v>
      </c>
      <c r="M126" s="67">
        <v>3.2098627242281492E-3</v>
      </c>
      <c r="N126" s="7">
        <v>0</v>
      </c>
      <c r="O126" s="5">
        <v>0</v>
      </c>
      <c r="Q126" t="s">
        <v>135</v>
      </c>
      <c r="R126" s="67">
        <v>6.9696874058777003E-2</v>
      </c>
      <c r="S126" s="7">
        <v>0</v>
      </c>
      <c r="T126" s="67">
        <v>0.27198871464269569</v>
      </c>
      <c r="U126" s="7">
        <v>0</v>
      </c>
      <c r="V126" s="5">
        <v>0</v>
      </c>
    </row>
    <row r="127" spans="10:22">
      <c r="J127" t="s">
        <v>155</v>
      </c>
      <c r="K127" s="67">
        <v>1.3448850948310069E-4</v>
      </c>
      <c r="L127" s="7">
        <v>0</v>
      </c>
      <c r="M127" s="67">
        <v>1.517773376568452E-3</v>
      </c>
      <c r="N127" s="7">
        <v>0</v>
      </c>
      <c r="O127" s="5">
        <v>0</v>
      </c>
      <c r="Q127" t="s">
        <v>152</v>
      </c>
      <c r="R127" s="67">
        <v>6.8144013593695568E-2</v>
      </c>
      <c r="S127" s="7">
        <v>0</v>
      </c>
      <c r="T127" s="67">
        <v>0.24727564623659651</v>
      </c>
      <c r="U127" s="7">
        <v>0</v>
      </c>
      <c r="V127" s="5">
        <v>0</v>
      </c>
    </row>
    <row r="128" spans="10:22">
      <c r="J128" t="s">
        <v>115</v>
      </c>
      <c r="K128" s="67">
        <v>1.2854495163501669E-4</v>
      </c>
      <c r="L128" s="7">
        <v>0</v>
      </c>
      <c r="M128" s="67">
        <v>2.7603162998021992E-3</v>
      </c>
      <c r="N128" s="7">
        <v>0</v>
      </c>
      <c r="O128" s="5">
        <v>0</v>
      </c>
      <c r="Q128" t="s">
        <v>138</v>
      </c>
      <c r="R128" s="67">
        <v>6.2554896570452517E-2</v>
      </c>
      <c r="S128" s="7">
        <v>0</v>
      </c>
      <c r="T128" s="67">
        <v>0.22827153310237591</v>
      </c>
      <c r="U128" s="7">
        <v>0</v>
      </c>
      <c r="V128" s="5">
        <v>0</v>
      </c>
    </row>
    <row r="129" spans="10:22">
      <c r="J129" t="s">
        <v>125</v>
      </c>
      <c r="K129" s="67">
        <v>5.7311909342178313E-5</v>
      </c>
      <c r="L129" s="7">
        <v>0</v>
      </c>
      <c r="M129" s="67">
        <v>1.0945098428504041E-3</v>
      </c>
      <c r="N129" s="7">
        <v>0</v>
      </c>
      <c r="O129" s="5">
        <v>0</v>
      </c>
      <c r="Q129" t="s">
        <v>16</v>
      </c>
      <c r="R129" s="67">
        <v>4.8049386368717778E-2</v>
      </c>
      <c r="S129" s="7">
        <v>0</v>
      </c>
      <c r="T129" s="67">
        <v>0.1099047434896875</v>
      </c>
      <c r="U129" s="7">
        <v>0</v>
      </c>
      <c r="V129" s="5">
        <v>0</v>
      </c>
    </row>
    <row r="130" spans="10:22">
      <c r="J130" t="s">
        <v>157</v>
      </c>
      <c r="K130" s="67">
        <v>5.3128508056125352E-5</v>
      </c>
      <c r="L130" s="7">
        <v>0</v>
      </c>
      <c r="M130" s="67">
        <v>1.614044374053928E-3</v>
      </c>
      <c r="N130" s="7">
        <v>0</v>
      </c>
      <c r="O130" s="5">
        <v>0</v>
      </c>
      <c r="Q130" t="s">
        <v>147</v>
      </c>
      <c r="R130" s="67">
        <v>4.6726331182491462E-2</v>
      </c>
      <c r="S130" s="7">
        <v>0</v>
      </c>
      <c r="T130" s="67">
        <v>0.1176442385928196</v>
      </c>
      <c r="U130" s="7">
        <v>0</v>
      </c>
      <c r="V130" s="5">
        <v>0</v>
      </c>
    </row>
    <row r="131" spans="10:22">
      <c r="J131" t="s">
        <v>109</v>
      </c>
      <c r="K131" s="67">
        <v>4.6975201604129682E-5</v>
      </c>
      <c r="L131" s="7">
        <v>0</v>
      </c>
      <c r="M131" s="67">
        <v>9.9531813062969914E-4</v>
      </c>
      <c r="N131" s="7">
        <v>0</v>
      </c>
      <c r="O131" s="5">
        <v>0</v>
      </c>
      <c r="Q131" t="s">
        <v>110</v>
      </c>
      <c r="R131" s="67">
        <v>4.360743786241443E-2</v>
      </c>
      <c r="S131" s="7">
        <v>0</v>
      </c>
      <c r="T131" s="67">
        <v>0.12924115861364999</v>
      </c>
      <c r="U131" s="7">
        <v>0</v>
      </c>
      <c r="V131" s="5">
        <v>0</v>
      </c>
    </row>
    <row r="132" spans="10:22">
      <c r="J132" t="s">
        <v>93</v>
      </c>
      <c r="K132" s="67">
        <v>4.4181370821879133E-5</v>
      </c>
      <c r="L132" s="7">
        <v>0</v>
      </c>
      <c r="M132" s="67">
        <v>9.9510029340233374E-4</v>
      </c>
      <c r="N132" s="7">
        <v>0</v>
      </c>
      <c r="O132" s="5">
        <v>0</v>
      </c>
      <c r="Q132" t="s">
        <v>145</v>
      </c>
      <c r="R132" s="67">
        <v>3.8216265626530639E-2</v>
      </c>
      <c r="S132" s="7">
        <v>0</v>
      </c>
      <c r="T132" s="67">
        <v>0.20364788061470379</v>
      </c>
      <c r="U132" s="7">
        <v>0</v>
      </c>
      <c r="V132" s="5">
        <v>0</v>
      </c>
    </row>
    <row r="133" spans="10:22" ht="15" thickBot="1">
      <c r="J133" s="2" t="s">
        <v>112</v>
      </c>
      <c r="K133" s="68">
        <v>1.541254697057654E-6</v>
      </c>
      <c r="L133" s="8">
        <v>0</v>
      </c>
      <c r="M133" s="68">
        <v>1.3269980122294499E-4</v>
      </c>
      <c r="N133" s="8">
        <v>0</v>
      </c>
      <c r="O133" s="6">
        <v>0</v>
      </c>
      <c r="Q133" s="2" t="s">
        <v>153</v>
      </c>
      <c r="R133" s="68">
        <v>2.7248793235951491E-2</v>
      </c>
      <c r="S133" s="8">
        <v>0</v>
      </c>
      <c r="T133" s="68">
        <v>0.1135734169880632</v>
      </c>
      <c r="U133" s="8">
        <v>0</v>
      </c>
      <c r="V133" s="6">
        <v>0</v>
      </c>
    </row>
  </sheetData>
  <mergeCells count="20">
    <mergeCell ref="B2:C3"/>
    <mergeCell ref="Q8:V9"/>
    <mergeCell ref="R10:S10"/>
    <mergeCell ref="T10:U10"/>
    <mergeCell ref="J8:O9"/>
    <mergeCell ref="K10:L10"/>
    <mergeCell ref="M10:N10"/>
    <mergeCell ref="D2:Q2"/>
    <mergeCell ref="D3:Q3"/>
    <mergeCell ref="T3:V3"/>
    <mergeCell ref="T4:V4"/>
    <mergeCell ref="T5:V5"/>
    <mergeCell ref="T6:V6"/>
    <mergeCell ref="S2:V2"/>
    <mergeCell ref="B43:G44"/>
    <mergeCell ref="C45:D45"/>
    <mergeCell ref="E45:F45"/>
    <mergeCell ref="B8:G9"/>
    <mergeCell ref="C10:D10"/>
    <mergeCell ref="E10:F10"/>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9" id="{D2BF6E8E-ED6D-4E1F-962C-9F32067A3708}">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xm:sqref>
        </x14:conditionalFormatting>
        <x14:conditionalFormatting xmlns:xm="http://schemas.microsoft.com/office/excel/2006/main">
          <x14:cfRule type="iconSet" priority="18" id="{F136D218-CD16-488F-A34C-9CDA5E2AD3D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D12:D40</xm:sqref>
        </x14:conditionalFormatting>
        <x14:conditionalFormatting xmlns:xm="http://schemas.microsoft.com/office/excel/2006/main">
          <x14:cfRule type="iconSet" priority="2" id="{3693A515-8271-43FB-981F-6D6F54B6ADC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D46</xm:sqref>
        </x14:conditionalFormatting>
        <x14:conditionalFormatting xmlns:xm="http://schemas.microsoft.com/office/excel/2006/main">
          <x14:cfRule type="iconSet" priority="3" id="{D841CB73-1DD2-414B-8125-6BE07F45CDC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D47:D75</xm:sqref>
        </x14:conditionalFormatting>
        <x14:conditionalFormatting xmlns:xm="http://schemas.microsoft.com/office/excel/2006/main">
          <x14:cfRule type="iconSet" priority="19" id="{381617D9-2C42-43E6-A4DA-527DFB48021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F11:F40</xm:sqref>
        </x14:conditionalFormatting>
        <x14:conditionalFormatting xmlns:xm="http://schemas.microsoft.com/office/excel/2006/main">
          <x14:cfRule type="iconSet" priority="4" id="{EC8F5E43-DA17-4F44-80A8-75301FDE7EFB}">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F46:F75</xm:sqref>
        </x14:conditionalFormatting>
        <x14:conditionalFormatting xmlns:xm="http://schemas.microsoft.com/office/excel/2006/main">
          <x14:cfRule type="iconSet" priority="20" id="{167E6759-CC25-444B-88B6-658D9ECF9AFB}">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G11:G40</xm:sqref>
        </x14:conditionalFormatting>
        <x14:conditionalFormatting xmlns:xm="http://schemas.microsoft.com/office/excel/2006/main">
          <x14:cfRule type="iconSet" priority="5" id="{0C1E2D00-D747-49CC-9492-B0816B90F287}">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G46:G75</xm:sqref>
        </x14:conditionalFormatting>
        <x14:conditionalFormatting xmlns:xm="http://schemas.microsoft.com/office/excel/2006/main">
          <x14:cfRule type="iconSet" priority="16" id="{EE4CDAA6-4DE3-4C11-8A62-97D56C3DC180}">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L11:L133</xm:sqref>
        </x14:conditionalFormatting>
        <x14:conditionalFormatting xmlns:xm="http://schemas.microsoft.com/office/excel/2006/main">
          <x14:cfRule type="iconSet" priority="14" id="{FCC722EF-D0B4-49BF-89EE-B6C884D69F7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N11:N133</xm:sqref>
        </x14:conditionalFormatting>
        <x14:conditionalFormatting xmlns:xm="http://schemas.microsoft.com/office/excel/2006/main">
          <x14:cfRule type="iconSet" priority="15" id="{150F8D5A-B0E4-4558-91EE-518BBD6EE3D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O11:O133</xm:sqref>
        </x14:conditionalFormatting>
        <x14:conditionalFormatting xmlns:xm="http://schemas.microsoft.com/office/excel/2006/main">
          <x14:cfRule type="iconSet" priority="1" id="{5A54EF4A-B0A7-4A44-9F43-7C82DFDAC227}">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S3:S6</xm:sqref>
        </x14:conditionalFormatting>
        <x14:conditionalFormatting xmlns:xm="http://schemas.microsoft.com/office/excel/2006/main">
          <x14:cfRule type="iconSet" priority="8" id="{DA5A11A5-4E68-4FBF-81D3-B8155644A7A1}">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S11:S133</xm:sqref>
        </x14:conditionalFormatting>
        <x14:conditionalFormatting xmlns:xm="http://schemas.microsoft.com/office/excel/2006/main">
          <x14:cfRule type="iconSet" priority="6" id="{2DBDE9F1-BB6D-4148-9F34-55C995593EA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U11:U133</xm:sqref>
        </x14:conditionalFormatting>
        <x14:conditionalFormatting xmlns:xm="http://schemas.microsoft.com/office/excel/2006/main">
          <x14:cfRule type="iconSet" priority="7" id="{A59F2638-598C-4181-B6C5-4D19B051792D}">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V11:V133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2B76-5876-4F04-B7AB-32666CF8CC67}">
  <sheetPr>
    <tabColor theme="4" tint="0.79998168889431442"/>
  </sheetPr>
  <dimension ref="B1:T77"/>
  <sheetViews>
    <sheetView zoomScale="74" zoomScaleNormal="74" workbookViewId="0">
      <selection activeCell="I38" sqref="I38"/>
    </sheetView>
  </sheetViews>
  <sheetFormatPr defaultColWidth="8.81640625" defaultRowHeight="14.5"/>
  <cols>
    <col min="1" max="1" width="5.453125" customWidth="1"/>
    <col min="2" max="2" width="34.81640625" customWidth="1"/>
    <col min="3" max="3" width="16.453125" customWidth="1"/>
    <col min="4" max="4" width="17.453125" customWidth="1"/>
    <col min="5" max="5" width="20.453125" customWidth="1"/>
    <col min="6" max="6" width="19.81640625" customWidth="1"/>
    <col min="7" max="7" width="18.1796875" customWidth="1"/>
    <col min="8" max="8" width="20.453125" customWidth="1"/>
    <col min="9" max="9" width="12.81640625" customWidth="1"/>
    <col min="11" max="11" width="8.54296875" bestFit="1" customWidth="1"/>
    <col min="12" max="12" width="16.453125" customWidth="1"/>
    <col min="13" max="13" width="8.54296875" bestFit="1" customWidth="1"/>
    <col min="14" max="14" width="12.1796875" bestFit="1" customWidth="1"/>
    <col min="16" max="16" width="12.1796875" bestFit="1" customWidth="1"/>
    <col min="17" max="17" width="8.54296875" bestFit="1" customWidth="1"/>
    <col min="18" max="18" width="12.1796875" bestFit="1" customWidth="1"/>
    <col min="20" max="20" width="12.1796875" bestFit="1" customWidth="1"/>
  </cols>
  <sheetData>
    <row r="1" spans="2:20" ht="15" thickBot="1"/>
    <row r="2" spans="2:20" ht="14.5" customHeight="1">
      <c r="B2" s="121" t="s">
        <v>166</v>
      </c>
      <c r="C2" s="122"/>
      <c r="D2" s="93" t="s">
        <v>167</v>
      </c>
      <c r="E2" s="93"/>
      <c r="F2" s="93"/>
      <c r="G2" s="93"/>
      <c r="H2" s="94"/>
    </row>
    <row r="3" spans="2:20" ht="14.5" customHeight="1" thickBot="1">
      <c r="B3" s="123"/>
      <c r="C3" s="124"/>
      <c r="D3" s="95"/>
      <c r="E3" s="95"/>
      <c r="F3" s="95"/>
      <c r="G3" s="95"/>
      <c r="H3" s="96"/>
    </row>
    <row r="5" spans="2:20" ht="21" customHeight="1">
      <c r="C5" s="126" t="s">
        <v>168</v>
      </c>
      <c r="D5" s="126"/>
      <c r="E5" s="126"/>
      <c r="F5" s="126"/>
      <c r="G5" s="126"/>
      <c r="H5" s="126"/>
      <c r="K5" s="126" t="s">
        <v>169</v>
      </c>
      <c r="L5" s="126"/>
      <c r="M5" s="126"/>
      <c r="N5" s="126"/>
      <c r="O5" s="126"/>
      <c r="P5" s="126"/>
      <c r="Q5" s="126"/>
      <c r="R5" s="126"/>
      <c r="S5" s="126"/>
      <c r="T5" s="126"/>
    </row>
    <row r="6" spans="2:20" ht="15" customHeight="1" thickBot="1">
      <c r="C6" s="127"/>
      <c r="D6" s="127"/>
      <c r="E6" s="127"/>
      <c r="F6" s="127"/>
      <c r="G6" s="127"/>
      <c r="H6" s="127"/>
      <c r="K6" s="131" t="s">
        <v>170</v>
      </c>
      <c r="L6" s="125"/>
      <c r="M6" s="125" t="s">
        <v>171</v>
      </c>
      <c r="N6" s="125"/>
      <c r="O6" s="125" t="s">
        <v>172</v>
      </c>
      <c r="P6" s="125"/>
      <c r="Q6" s="125" t="s">
        <v>173</v>
      </c>
      <c r="R6" s="125"/>
      <c r="S6" s="125" t="s">
        <v>174</v>
      </c>
      <c r="T6" s="125"/>
    </row>
    <row r="7" spans="2:20" ht="16.5" thickTop="1" thickBot="1">
      <c r="B7" s="12"/>
      <c r="C7" s="9" t="s">
        <v>170</v>
      </c>
      <c r="D7" s="9" t="s">
        <v>171</v>
      </c>
      <c r="E7" s="9" t="s">
        <v>172</v>
      </c>
      <c r="F7" s="9" t="s">
        <v>173</v>
      </c>
      <c r="G7" s="9" t="s">
        <v>174</v>
      </c>
      <c r="H7" s="47" t="s">
        <v>175</v>
      </c>
      <c r="K7" s="66" t="s">
        <v>176</v>
      </c>
      <c r="L7" s="43" t="s">
        <v>177</v>
      </c>
      <c r="M7" s="66" t="s">
        <v>176</v>
      </c>
      <c r="N7" s="43" t="s">
        <v>177</v>
      </c>
      <c r="O7" s="66" t="s">
        <v>176</v>
      </c>
      <c r="P7" s="43" t="s">
        <v>177</v>
      </c>
      <c r="Q7" s="66" t="s">
        <v>176</v>
      </c>
      <c r="R7" s="43" t="s">
        <v>177</v>
      </c>
      <c r="S7" s="66" t="s">
        <v>176</v>
      </c>
      <c r="T7" s="43" t="s">
        <v>177</v>
      </c>
    </row>
    <row r="8" spans="2:20" ht="15" thickTop="1">
      <c r="B8" s="13" t="s">
        <v>8</v>
      </c>
      <c r="C8" s="10">
        <v>1</v>
      </c>
      <c r="D8" s="10">
        <v>0</v>
      </c>
      <c r="E8" s="10">
        <v>0</v>
      </c>
      <c r="F8" s="10">
        <v>0</v>
      </c>
      <c r="G8" s="10">
        <v>0</v>
      </c>
      <c r="H8" s="48">
        <v>0</v>
      </c>
      <c r="K8" s="10">
        <v>1</v>
      </c>
      <c r="L8" s="132" t="s">
        <v>178</v>
      </c>
      <c r="M8" s="10">
        <v>0</v>
      </c>
      <c r="N8" s="128" t="s">
        <v>179</v>
      </c>
      <c r="O8" s="10">
        <v>0</v>
      </c>
      <c r="P8" s="128" t="s">
        <v>179</v>
      </c>
      <c r="Q8" s="10">
        <v>0</v>
      </c>
      <c r="R8" s="128" t="s">
        <v>179</v>
      </c>
      <c r="S8" s="44">
        <v>0</v>
      </c>
      <c r="T8" s="128" t="s">
        <v>179</v>
      </c>
    </row>
    <row r="9" spans="2:20">
      <c r="B9" s="13" t="s">
        <v>9</v>
      </c>
      <c r="C9" s="10">
        <v>1</v>
      </c>
      <c r="D9" s="10">
        <v>0</v>
      </c>
      <c r="E9" s="10">
        <v>0</v>
      </c>
      <c r="F9" s="10">
        <v>0</v>
      </c>
      <c r="G9" s="10">
        <v>0</v>
      </c>
      <c r="H9" s="49">
        <v>0</v>
      </c>
      <c r="K9" s="10">
        <v>1</v>
      </c>
      <c r="L9" s="132"/>
      <c r="M9" s="10">
        <v>0</v>
      </c>
      <c r="N9" s="128"/>
      <c r="O9" s="10">
        <v>0</v>
      </c>
      <c r="P9" s="128"/>
      <c r="Q9" s="10">
        <v>0</v>
      </c>
      <c r="R9" s="128"/>
      <c r="S9" s="45">
        <v>0</v>
      </c>
      <c r="T9" s="128"/>
    </row>
    <row r="10" spans="2:20">
      <c r="B10" s="13" t="s">
        <v>10</v>
      </c>
      <c r="C10" s="10">
        <v>1</v>
      </c>
      <c r="D10" s="10">
        <v>0</v>
      </c>
      <c r="E10" s="10">
        <v>0</v>
      </c>
      <c r="F10" s="10">
        <v>0</v>
      </c>
      <c r="G10" s="10">
        <v>0</v>
      </c>
      <c r="H10" s="49">
        <v>0</v>
      </c>
      <c r="K10" s="10">
        <v>1</v>
      </c>
      <c r="L10" s="132"/>
      <c r="M10" s="10">
        <v>0</v>
      </c>
      <c r="N10" s="128"/>
      <c r="O10" s="10">
        <v>0</v>
      </c>
      <c r="P10" s="128"/>
      <c r="Q10" s="10">
        <v>0</v>
      </c>
      <c r="R10" s="128"/>
      <c r="S10" s="45">
        <v>0</v>
      </c>
      <c r="T10" s="128"/>
    </row>
    <row r="11" spans="2:20">
      <c r="B11" s="13" t="s">
        <v>11</v>
      </c>
      <c r="C11" s="10">
        <v>1</v>
      </c>
      <c r="D11" s="10">
        <v>1</v>
      </c>
      <c r="E11" s="10">
        <v>0</v>
      </c>
      <c r="F11" s="10">
        <v>1</v>
      </c>
      <c r="G11" s="10">
        <v>0</v>
      </c>
      <c r="H11" s="49">
        <v>0</v>
      </c>
      <c r="K11" s="10">
        <v>1</v>
      </c>
      <c r="L11" s="132"/>
      <c r="M11" s="10">
        <v>1</v>
      </c>
      <c r="N11" s="128"/>
      <c r="O11" s="10">
        <v>0</v>
      </c>
      <c r="P11" s="128"/>
      <c r="Q11" s="10">
        <v>1</v>
      </c>
      <c r="R11" s="128"/>
      <c r="S11" s="45">
        <v>0</v>
      </c>
      <c r="T11" s="128"/>
    </row>
    <row r="12" spans="2:20">
      <c r="B12" s="13" t="s">
        <v>12</v>
      </c>
      <c r="C12" s="10">
        <v>1</v>
      </c>
      <c r="D12" s="10">
        <v>0</v>
      </c>
      <c r="E12" s="10">
        <v>0</v>
      </c>
      <c r="F12" s="10">
        <v>0</v>
      </c>
      <c r="G12" s="10">
        <v>1</v>
      </c>
      <c r="H12" s="49">
        <v>1</v>
      </c>
      <c r="K12" s="10">
        <v>1</v>
      </c>
      <c r="L12" s="132"/>
      <c r="M12" s="10">
        <v>0</v>
      </c>
      <c r="N12" s="128"/>
      <c r="O12" s="10">
        <v>0</v>
      </c>
      <c r="P12" s="128"/>
      <c r="Q12" s="10">
        <v>0</v>
      </c>
      <c r="R12" s="128"/>
      <c r="S12" s="45">
        <v>1</v>
      </c>
      <c r="T12" s="128"/>
    </row>
    <row r="13" spans="2:20">
      <c r="B13" s="13" t="s">
        <v>13</v>
      </c>
      <c r="C13" s="10">
        <v>1</v>
      </c>
      <c r="D13" s="10">
        <v>1</v>
      </c>
      <c r="E13" s="10">
        <v>0</v>
      </c>
      <c r="F13" s="10">
        <v>1</v>
      </c>
      <c r="G13" s="10">
        <v>0</v>
      </c>
      <c r="H13" s="49">
        <v>0</v>
      </c>
      <c r="K13" s="10">
        <v>1</v>
      </c>
      <c r="L13" s="132"/>
      <c r="M13" s="10">
        <v>1</v>
      </c>
      <c r="N13" s="128"/>
      <c r="O13" s="10">
        <v>0</v>
      </c>
      <c r="P13" s="128"/>
      <c r="Q13" s="10">
        <v>1</v>
      </c>
      <c r="R13" s="128"/>
      <c r="S13" s="45">
        <v>0</v>
      </c>
      <c r="T13" s="128"/>
    </row>
    <row r="14" spans="2:20">
      <c r="B14" s="13" t="s">
        <v>14</v>
      </c>
      <c r="C14" s="10">
        <v>1</v>
      </c>
      <c r="D14" s="10">
        <v>0</v>
      </c>
      <c r="E14" s="10">
        <v>0</v>
      </c>
      <c r="F14" s="10">
        <v>0</v>
      </c>
      <c r="G14" s="10">
        <v>0</v>
      </c>
      <c r="H14" s="49">
        <v>0</v>
      </c>
      <c r="K14" s="10">
        <v>1</v>
      </c>
      <c r="L14" s="132"/>
      <c r="M14" s="10">
        <v>0</v>
      </c>
      <c r="N14" s="128"/>
      <c r="O14" s="10">
        <v>0</v>
      </c>
      <c r="P14" s="128"/>
      <c r="Q14" s="10">
        <v>0</v>
      </c>
      <c r="R14" s="128"/>
      <c r="S14" s="45">
        <v>0</v>
      </c>
      <c r="T14" s="128"/>
    </row>
    <row r="15" spans="2:20">
      <c r="B15" s="13" t="s">
        <v>15</v>
      </c>
      <c r="C15" s="10">
        <v>1</v>
      </c>
      <c r="D15" s="10">
        <v>0</v>
      </c>
      <c r="E15" s="10">
        <v>0</v>
      </c>
      <c r="F15" s="10">
        <v>0</v>
      </c>
      <c r="G15" s="10">
        <v>0</v>
      </c>
      <c r="H15" s="49">
        <v>0</v>
      </c>
      <c r="K15" s="10">
        <v>1</v>
      </c>
      <c r="L15" s="132"/>
      <c r="M15" s="10">
        <v>0</v>
      </c>
      <c r="N15" s="128"/>
      <c r="O15" s="10">
        <v>0</v>
      </c>
      <c r="P15" s="128"/>
      <c r="Q15" s="10">
        <v>0</v>
      </c>
      <c r="R15" s="128"/>
      <c r="S15" s="45">
        <v>0</v>
      </c>
      <c r="T15" s="128"/>
    </row>
    <row r="16" spans="2:20">
      <c r="B16" s="13" t="s">
        <v>16</v>
      </c>
      <c r="C16" s="10">
        <v>1</v>
      </c>
      <c r="D16" s="10">
        <v>0</v>
      </c>
      <c r="E16" s="10">
        <v>0</v>
      </c>
      <c r="F16" s="10">
        <v>0</v>
      </c>
      <c r="G16" s="10">
        <v>0</v>
      </c>
      <c r="H16" s="49">
        <v>0</v>
      </c>
      <c r="K16" s="10">
        <v>1</v>
      </c>
      <c r="L16" s="132"/>
      <c r="M16" s="10">
        <v>0</v>
      </c>
      <c r="N16" s="128"/>
      <c r="O16" s="10">
        <v>0</v>
      </c>
      <c r="P16" s="128"/>
      <c r="Q16" s="10">
        <v>0</v>
      </c>
      <c r="R16" s="128"/>
      <c r="S16" s="45">
        <v>0</v>
      </c>
      <c r="T16" s="128"/>
    </row>
    <row r="17" spans="2:20">
      <c r="B17" s="13" t="s">
        <v>17</v>
      </c>
      <c r="C17" s="10">
        <v>1</v>
      </c>
      <c r="D17" s="10">
        <v>0</v>
      </c>
      <c r="E17" s="10">
        <v>0</v>
      </c>
      <c r="F17" s="10">
        <v>0</v>
      </c>
      <c r="G17" s="10">
        <v>0</v>
      </c>
      <c r="H17" s="49">
        <v>0</v>
      </c>
      <c r="K17" s="10">
        <v>1</v>
      </c>
      <c r="L17" s="132"/>
      <c r="M17" s="10">
        <v>0</v>
      </c>
      <c r="N17" s="128"/>
      <c r="O17" s="10">
        <v>0</v>
      </c>
      <c r="P17" s="128"/>
      <c r="Q17" s="10">
        <v>0</v>
      </c>
      <c r="R17" s="128"/>
      <c r="S17" s="45">
        <v>0</v>
      </c>
      <c r="T17" s="128"/>
    </row>
    <row r="18" spans="2:20">
      <c r="B18" s="13" t="s">
        <v>18</v>
      </c>
      <c r="C18" s="10">
        <v>1</v>
      </c>
      <c r="D18" s="10">
        <v>0</v>
      </c>
      <c r="E18" s="10">
        <v>1</v>
      </c>
      <c r="F18" s="10">
        <v>1</v>
      </c>
      <c r="G18" s="10">
        <v>1</v>
      </c>
      <c r="H18" s="49">
        <v>1</v>
      </c>
      <c r="K18" s="10">
        <v>1</v>
      </c>
      <c r="L18" s="132"/>
      <c r="M18" s="10">
        <v>0</v>
      </c>
      <c r="N18" s="128"/>
      <c r="O18" s="10">
        <v>1</v>
      </c>
      <c r="P18" s="128"/>
      <c r="Q18" s="10">
        <v>1</v>
      </c>
      <c r="R18" s="128"/>
      <c r="S18" s="45">
        <v>1</v>
      </c>
      <c r="T18" s="128"/>
    </row>
    <row r="19" spans="2:20">
      <c r="B19" s="13" t="s">
        <v>19</v>
      </c>
      <c r="C19" s="10">
        <v>1</v>
      </c>
      <c r="D19" s="10">
        <v>0</v>
      </c>
      <c r="E19" s="10">
        <v>0</v>
      </c>
      <c r="F19" s="10">
        <v>0</v>
      </c>
      <c r="G19" s="10">
        <v>0</v>
      </c>
      <c r="H19" s="49">
        <v>0</v>
      </c>
      <c r="K19" s="10">
        <v>1</v>
      </c>
      <c r="L19" s="132"/>
      <c r="M19" s="10">
        <v>0</v>
      </c>
      <c r="N19" s="128"/>
      <c r="O19" s="10">
        <v>0</v>
      </c>
      <c r="P19" s="128"/>
      <c r="Q19" s="10">
        <v>0</v>
      </c>
      <c r="R19" s="128"/>
      <c r="S19" s="45">
        <v>0</v>
      </c>
      <c r="T19" s="128"/>
    </row>
    <row r="20" spans="2:20">
      <c r="B20" s="13" t="s">
        <v>20</v>
      </c>
      <c r="C20" s="10">
        <v>1</v>
      </c>
      <c r="D20" s="10">
        <v>0</v>
      </c>
      <c r="E20" s="10">
        <v>0</v>
      </c>
      <c r="F20" s="10">
        <v>0</v>
      </c>
      <c r="G20" s="10">
        <v>0</v>
      </c>
      <c r="H20" s="49">
        <v>0</v>
      </c>
      <c r="K20" s="10">
        <v>1</v>
      </c>
      <c r="L20" s="132"/>
      <c r="M20" s="10">
        <v>0</v>
      </c>
      <c r="N20" s="128"/>
      <c r="O20" s="10">
        <v>0</v>
      </c>
      <c r="P20" s="128"/>
      <c r="Q20" s="10">
        <v>0</v>
      </c>
      <c r="R20" s="128"/>
      <c r="S20" s="45">
        <v>0</v>
      </c>
      <c r="T20" s="128"/>
    </row>
    <row r="21" spans="2:20">
      <c r="B21" s="13" t="s">
        <v>21</v>
      </c>
      <c r="C21" s="10">
        <v>1</v>
      </c>
      <c r="D21" s="10">
        <v>0</v>
      </c>
      <c r="E21" s="10">
        <v>0</v>
      </c>
      <c r="F21" s="10">
        <v>0</v>
      </c>
      <c r="G21" s="10">
        <v>0</v>
      </c>
      <c r="H21" s="49">
        <v>0</v>
      </c>
      <c r="K21" s="10">
        <v>1</v>
      </c>
      <c r="L21" s="132"/>
      <c r="M21" s="10">
        <v>0</v>
      </c>
      <c r="N21" s="128"/>
      <c r="O21" s="10">
        <v>0</v>
      </c>
      <c r="P21" s="128"/>
      <c r="Q21" s="10">
        <v>0</v>
      </c>
      <c r="R21" s="128"/>
      <c r="S21" s="45">
        <v>0</v>
      </c>
      <c r="T21" s="128"/>
    </row>
    <row r="22" spans="2:20">
      <c r="B22" s="13" t="s">
        <v>22</v>
      </c>
      <c r="C22" s="10">
        <v>1</v>
      </c>
      <c r="D22" s="10">
        <v>0</v>
      </c>
      <c r="E22" s="10">
        <v>0</v>
      </c>
      <c r="F22" s="10">
        <v>1</v>
      </c>
      <c r="G22" s="10">
        <v>0</v>
      </c>
      <c r="H22" s="49">
        <v>1</v>
      </c>
      <c r="K22" s="10">
        <v>1</v>
      </c>
      <c r="L22" s="132"/>
      <c r="M22" s="10">
        <v>0</v>
      </c>
      <c r="N22" s="128"/>
      <c r="O22" s="10">
        <v>0</v>
      </c>
      <c r="P22" s="128"/>
      <c r="Q22" s="10">
        <v>1</v>
      </c>
      <c r="R22" s="128"/>
      <c r="S22" s="45">
        <v>0</v>
      </c>
      <c r="T22" s="128"/>
    </row>
    <row r="23" spans="2:20">
      <c r="B23" s="13" t="s">
        <v>23</v>
      </c>
      <c r="C23" s="10">
        <v>1</v>
      </c>
      <c r="D23" s="10">
        <v>0</v>
      </c>
      <c r="E23" s="10">
        <v>1</v>
      </c>
      <c r="F23" s="10">
        <v>0</v>
      </c>
      <c r="G23" s="10">
        <v>1</v>
      </c>
      <c r="H23" s="49">
        <v>1</v>
      </c>
      <c r="K23" s="10">
        <v>1</v>
      </c>
      <c r="L23" s="132"/>
      <c r="M23" s="10">
        <v>0</v>
      </c>
      <c r="N23" s="128"/>
      <c r="O23" s="10">
        <v>1</v>
      </c>
      <c r="P23" s="128"/>
      <c r="Q23" s="10">
        <v>0</v>
      </c>
      <c r="R23" s="128"/>
      <c r="S23" s="45">
        <v>1</v>
      </c>
      <c r="T23" s="128"/>
    </row>
    <row r="24" spans="2:20">
      <c r="B24" s="13" t="s">
        <v>24</v>
      </c>
      <c r="C24" s="10">
        <v>1</v>
      </c>
      <c r="D24" s="10">
        <v>0</v>
      </c>
      <c r="E24" s="10">
        <v>0</v>
      </c>
      <c r="F24" s="10">
        <v>1</v>
      </c>
      <c r="G24" s="10">
        <v>0</v>
      </c>
      <c r="H24" s="49">
        <v>0</v>
      </c>
      <c r="K24" s="10">
        <v>1</v>
      </c>
      <c r="L24" s="132"/>
      <c r="M24" s="10">
        <v>0</v>
      </c>
      <c r="N24" s="128"/>
      <c r="O24" s="10">
        <v>0</v>
      </c>
      <c r="P24" s="128"/>
      <c r="Q24" s="10">
        <v>1</v>
      </c>
      <c r="R24" s="128"/>
      <c r="S24" s="45">
        <v>0</v>
      </c>
      <c r="T24" s="128"/>
    </row>
    <row r="25" spans="2:20">
      <c r="B25" s="13" t="s">
        <v>25</v>
      </c>
      <c r="C25" s="10">
        <v>1</v>
      </c>
      <c r="D25" s="10">
        <v>0</v>
      </c>
      <c r="E25" s="10">
        <v>0</v>
      </c>
      <c r="F25" s="10">
        <v>1</v>
      </c>
      <c r="G25" s="10">
        <v>0</v>
      </c>
      <c r="H25" s="49">
        <v>0</v>
      </c>
      <c r="K25" s="10">
        <v>1</v>
      </c>
      <c r="L25" s="132"/>
      <c r="M25" s="10">
        <v>0</v>
      </c>
      <c r="N25" s="128"/>
      <c r="O25" s="10">
        <v>0</v>
      </c>
      <c r="P25" s="128"/>
      <c r="Q25" s="10">
        <v>1</v>
      </c>
      <c r="R25" s="128"/>
      <c r="S25" s="45">
        <v>0</v>
      </c>
      <c r="T25" s="128"/>
    </row>
    <row r="26" spans="2:20">
      <c r="B26" s="13" t="s">
        <v>26</v>
      </c>
      <c r="C26" s="10">
        <v>1</v>
      </c>
      <c r="D26" s="10">
        <v>1</v>
      </c>
      <c r="E26" s="10">
        <v>0</v>
      </c>
      <c r="F26" s="10">
        <v>1</v>
      </c>
      <c r="G26" s="10">
        <v>0</v>
      </c>
      <c r="H26" s="49">
        <v>0</v>
      </c>
      <c r="K26" s="10">
        <v>1</v>
      </c>
      <c r="L26" s="132"/>
      <c r="M26" s="10">
        <v>1</v>
      </c>
      <c r="N26" s="128"/>
      <c r="O26" s="10">
        <v>0</v>
      </c>
      <c r="P26" s="128"/>
      <c r="Q26" s="10">
        <v>1</v>
      </c>
      <c r="R26" s="128"/>
      <c r="S26" s="45">
        <v>0</v>
      </c>
      <c r="T26" s="128"/>
    </row>
    <row r="27" spans="2:20">
      <c r="B27" s="13" t="s">
        <v>27</v>
      </c>
      <c r="C27" s="10">
        <v>1</v>
      </c>
      <c r="D27" s="10">
        <v>0</v>
      </c>
      <c r="E27" s="10">
        <v>0</v>
      </c>
      <c r="F27" s="10">
        <v>1</v>
      </c>
      <c r="G27" s="10">
        <v>0</v>
      </c>
      <c r="H27" s="49">
        <v>0</v>
      </c>
      <c r="K27" s="10">
        <v>1</v>
      </c>
      <c r="L27" s="132"/>
      <c r="M27" s="10">
        <v>0</v>
      </c>
      <c r="N27" s="128"/>
      <c r="O27" s="10">
        <v>0</v>
      </c>
      <c r="P27" s="128"/>
      <c r="Q27" s="10">
        <v>1</v>
      </c>
      <c r="R27" s="128"/>
      <c r="S27" s="45">
        <v>0</v>
      </c>
      <c r="T27" s="128"/>
    </row>
    <row r="28" spans="2:20">
      <c r="B28" s="13" t="s">
        <v>28</v>
      </c>
      <c r="C28" s="10">
        <v>1</v>
      </c>
      <c r="D28" s="10">
        <v>1</v>
      </c>
      <c r="E28" s="10">
        <v>1</v>
      </c>
      <c r="F28" s="10">
        <v>1</v>
      </c>
      <c r="G28" s="10">
        <v>1</v>
      </c>
      <c r="H28" s="49">
        <v>1</v>
      </c>
      <c r="K28" s="10">
        <v>1</v>
      </c>
      <c r="L28" s="132"/>
      <c r="M28" s="10">
        <v>1</v>
      </c>
      <c r="N28" s="128"/>
      <c r="O28" s="10">
        <v>1</v>
      </c>
      <c r="P28" s="128"/>
      <c r="Q28" s="10">
        <v>1</v>
      </c>
      <c r="R28" s="128"/>
      <c r="S28" s="45">
        <v>1</v>
      </c>
      <c r="T28" s="128"/>
    </row>
    <row r="29" spans="2:20">
      <c r="B29" s="13" t="s">
        <v>29</v>
      </c>
      <c r="C29" s="10">
        <v>1</v>
      </c>
      <c r="D29" s="10">
        <v>0</v>
      </c>
      <c r="E29" s="10">
        <v>0</v>
      </c>
      <c r="F29" s="10">
        <v>1</v>
      </c>
      <c r="G29" s="10">
        <v>0</v>
      </c>
      <c r="H29" s="49">
        <v>0</v>
      </c>
      <c r="K29" s="10">
        <v>1</v>
      </c>
      <c r="L29" s="132"/>
      <c r="M29" s="10">
        <v>0</v>
      </c>
      <c r="N29" s="128"/>
      <c r="O29" s="10">
        <v>0</v>
      </c>
      <c r="P29" s="128"/>
      <c r="Q29" s="10">
        <v>1</v>
      </c>
      <c r="R29" s="128"/>
      <c r="S29" s="45">
        <v>0</v>
      </c>
      <c r="T29" s="128"/>
    </row>
    <row r="30" spans="2:20">
      <c r="B30" s="13" t="s">
        <v>30</v>
      </c>
      <c r="C30" s="10">
        <v>1</v>
      </c>
      <c r="D30" s="10">
        <v>1</v>
      </c>
      <c r="E30" s="10">
        <v>1</v>
      </c>
      <c r="F30" s="10">
        <v>1</v>
      </c>
      <c r="G30" s="10">
        <v>1</v>
      </c>
      <c r="H30" s="49">
        <v>1</v>
      </c>
      <c r="K30" s="10">
        <v>1</v>
      </c>
      <c r="L30" s="132"/>
      <c r="M30" s="10">
        <v>1</v>
      </c>
      <c r="N30" s="128"/>
      <c r="O30" s="10">
        <v>1</v>
      </c>
      <c r="P30" s="128"/>
      <c r="Q30" s="10">
        <v>1</v>
      </c>
      <c r="R30" s="128"/>
      <c r="S30" s="45">
        <v>1</v>
      </c>
      <c r="T30" s="128"/>
    </row>
    <row r="31" spans="2:20">
      <c r="B31" s="13" t="s">
        <v>31</v>
      </c>
      <c r="C31" s="10">
        <v>1</v>
      </c>
      <c r="D31" s="10">
        <v>0</v>
      </c>
      <c r="E31" s="10">
        <v>0</v>
      </c>
      <c r="F31" s="10">
        <v>1</v>
      </c>
      <c r="G31" s="10">
        <v>0</v>
      </c>
      <c r="H31" s="49">
        <v>0</v>
      </c>
      <c r="K31" s="10">
        <v>1</v>
      </c>
      <c r="L31" s="132"/>
      <c r="M31" s="10">
        <v>0</v>
      </c>
      <c r="N31" s="128"/>
      <c r="O31" s="10">
        <v>0</v>
      </c>
      <c r="P31" s="128"/>
      <c r="Q31" s="10">
        <v>1</v>
      </c>
      <c r="R31" s="128"/>
      <c r="S31" s="45">
        <v>0</v>
      </c>
      <c r="T31" s="128"/>
    </row>
    <row r="32" spans="2:20">
      <c r="B32" s="13" t="s">
        <v>32</v>
      </c>
      <c r="C32" s="10">
        <v>1</v>
      </c>
      <c r="D32" s="10">
        <v>1</v>
      </c>
      <c r="E32" s="10">
        <v>0</v>
      </c>
      <c r="F32" s="10">
        <v>1</v>
      </c>
      <c r="G32" s="10">
        <v>0</v>
      </c>
      <c r="H32" s="49">
        <v>0</v>
      </c>
      <c r="K32" s="10">
        <v>1</v>
      </c>
      <c r="L32" s="132"/>
      <c r="M32" s="10">
        <v>1</v>
      </c>
      <c r="N32" s="128"/>
      <c r="O32" s="10">
        <v>0</v>
      </c>
      <c r="P32" s="128"/>
      <c r="Q32" s="10">
        <v>1</v>
      </c>
      <c r="R32" s="128"/>
      <c r="S32" s="45">
        <v>0</v>
      </c>
      <c r="T32" s="128"/>
    </row>
    <row r="33" spans="2:20">
      <c r="B33" s="13" t="s">
        <v>33</v>
      </c>
      <c r="C33" s="10">
        <v>1</v>
      </c>
      <c r="D33" s="10">
        <v>0</v>
      </c>
      <c r="E33" s="10">
        <v>0</v>
      </c>
      <c r="F33" s="10">
        <v>0</v>
      </c>
      <c r="G33" s="10">
        <v>0</v>
      </c>
      <c r="H33" s="49">
        <v>0</v>
      </c>
      <c r="K33" s="10">
        <v>1</v>
      </c>
      <c r="L33" s="132"/>
      <c r="M33" s="10">
        <v>0</v>
      </c>
      <c r="N33" s="128"/>
      <c r="O33" s="10">
        <v>0</v>
      </c>
      <c r="P33" s="128"/>
      <c r="Q33" s="10">
        <v>0</v>
      </c>
      <c r="R33" s="128"/>
      <c r="S33" s="45">
        <v>0</v>
      </c>
      <c r="T33" s="128"/>
    </row>
    <row r="34" spans="2:20">
      <c r="B34" s="13" t="s">
        <v>34</v>
      </c>
      <c r="C34" s="10">
        <v>1</v>
      </c>
      <c r="D34" s="10">
        <v>1</v>
      </c>
      <c r="E34" s="10">
        <v>0</v>
      </c>
      <c r="F34" s="10">
        <v>1</v>
      </c>
      <c r="G34" s="10">
        <v>1</v>
      </c>
      <c r="H34" s="49">
        <v>1</v>
      </c>
      <c r="K34" s="10">
        <v>1</v>
      </c>
      <c r="L34" s="132"/>
      <c r="M34" s="10">
        <v>1</v>
      </c>
      <c r="N34" s="128"/>
      <c r="O34" s="10">
        <v>0</v>
      </c>
      <c r="P34" s="128"/>
      <c r="Q34" s="10">
        <v>1</v>
      </c>
      <c r="R34" s="128"/>
      <c r="S34" s="45">
        <v>1</v>
      </c>
      <c r="T34" s="128"/>
    </row>
    <row r="35" spans="2:20">
      <c r="B35" s="13" t="s">
        <v>35</v>
      </c>
      <c r="C35" s="10">
        <v>1</v>
      </c>
      <c r="D35" s="10">
        <v>0</v>
      </c>
      <c r="E35" s="10">
        <v>0</v>
      </c>
      <c r="F35" s="10">
        <v>1</v>
      </c>
      <c r="G35" s="10">
        <v>0</v>
      </c>
      <c r="H35" s="49">
        <v>0</v>
      </c>
      <c r="K35" s="10">
        <v>1</v>
      </c>
      <c r="L35" s="132"/>
      <c r="M35" s="10">
        <v>0</v>
      </c>
      <c r="N35" s="128"/>
      <c r="O35" s="10">
        <v>0</v>
      </c>
      <c r="P35" s="128"/>
      <c r="Q35" s="10">
        <v>1</v>
      </c>
      <c r="R35" s="128"/>
      <c r="S35" s="45">
        <v>0</v>
      </c>
      <c r="T35" s="128"/>
    </row>
    <row r="36" spans="2:20">
      <c r="B36" s="13" t="s">
        <v>36</v>
      </c>
      <c r="C36" s="10">
        <v>1</v>
      </c>
      <c r="D36" s="10">
        <v>1</v>
      </c>
      <c r="E36" s="10">
        <v>0</v>
      </c>
      <c r="F36" s="10">
        <v>1</v>
      </c>
      <c r="G36" s="10">
        <v>1</v>
      </c>
      <c r="H36" s="49">
        <v>1</v>
      </c>
      <c r="K36" s="10">
        <v>1</v>
      </c>
      <c r="L36" s="132"/>
      <c r="M36" s="10">
        <v>1</v>
      </c>
      <c r="N36" s="128"/>
      <c r="O36" s="10">
        <v>0</v>
      </c>
      <c r="P36" s="128"/>
      <c r="Q36" s="10">
        <v>1</v>
      </c>
      <c r="R36" s="128"/>
      <c r="S36" s="45">
        <v>1</v>
      </c>
      <c r="T36" s="128"/>
    </row>
    <row r="37" spans="2:20" ht="15" thickBot="1">
      <c r="B37" s="13" t="s">
        <v>37</v>
      </c>
      <c r="C37" s="11">
        <v>1</v>
      </c>
      <c r="D37" s="11">
        <v>1</v>
      </c>
      <c r="E37" s="11">
        <v>1</v>
      </c>
      <c r="F37" s="11">
        <v>1</v>
      </c>
      <c r="G37" s="11">
        <v>1</v>
      </c>
      <c r="H37" s="50">
        <v>1</v>
      </c>
      <c r="K37" s="11">
        <v>1</v>
      </c>
      <c r="L37" s="133"/>
      <c r="M37" s="11">
        <v>1</v>
      </c>
      <c r="N37" s="129"/>
      <c r="O37" s="11">
        <v>1</v>
      </c>
      <c r="P37" s="129"/>
      <c r="Q37" s="11">
        <v>1</v>
      </c>
      <c r="R37" s="129"/>
      <c r="S37" s="46">
        <v>1</v>
      </c>
      <c r="T37" s="129"/>
    </row>
    <row r="38" spans="2:20">
      <c r="C38" s="130" t="s">
        <v>180</v>
      </c>
      <c r="D38" s="130"/>
      <c r="E38" s="130"/>
      <c r="F38" s="130"/>
      <c r="G38" s="130"/>
    </row>
    <row r="39" spans="2:20">
      <c r="H39" s="39" t="s">
        <v>181</v>
      </c>
    </row>
    <row r="40" spans="2:20">
      <c r="H40" s="39" t="s">
        <v>182</v>
      </c>
    </row>
    <row r="44" spans="2:20" ht="32.5" customHeight="1"/>
    <row r="45" spans="2:20">
      <c r="M45" s="12"/>
      <c r="P45" s="12"/>
    </row>
    <row r="77" spans="2:4">
      <c r="B77" s="37"/>
      <c r="C77" s="37"/>
      <c r="D77" s="38"/>
    </row>
  </sheetData>
  <sortState xmlns:xlrd2="http://schemas.microsoft.com/office/spreadsheetml/2017/richdata2" ref="B8:B37">
    <sortCondition ref="B8:B37"/>
  </sortState>
  <mergeCells count="15">
    <mergeCell ref="T8:T37"/>
    <mergeCell ref="C38:G38"/>
    <mergeCell ref="K6:L6"/>
    <mergeCell ref="M6:N6"/>
    <mergeCell ref="O6:P6"/>
    <mergeCell ref="Q6:R6"/>
    <mergeCell ref="L8:L37"/>
    <mergeCell ref="N8:N37"/>
    <mergeCell ref="R8:R37"/>
    <mergeCell ref="P8:P37"/>
    <mergeCell ref="B2:C3"/>
    <mergeCell ref="D2:H3"/>
    <mergeCell ref="S6:T6"/>
    <mergeCell ref="K5:T5"/>
    <mergeCell ref="C5:H6"/>
  </mergeCells>
  <conditionalFormatting sqref="C8:C37 F8:F37">
    <cfRule type="iconSet" priority="29">
      <iconSet iconSet="5Quarters">
        <cfvo type="percent" val="0"/>
        <cfvo type="percent" val="20"/>
        <cfvo type="percent" val="40"/>
        <cfvo type="percent" val="60"/>
        <cfvo type="percent" val="80"/>
      </iconSet>
    </cfRule>
  </conditionalFormatting>
  <conditionalFormatting sqref="D8:D36">
    <cfRule type="iconSet" priority="16">
      <iconSet iconSet="5Quarters">
        <cfvo type="percent" val="0"/>
        <cfvo type="percent" val="20"/>
        <cfvo type="percent" val="40"/>
        <cfvo type="percent" val="60"/>
        <cfvo type="percent" val="80"/>
      </iconSet>
    </cfRule>
  </conditionalFormatting>
  <conditionalFormatting sqref="D37:E37">
    <cfRule type="iconSet" priority="15">
      <iconSet iconSet="5Quarters">
        <cfvo type="percent" val="0"/>
        <cfvo type="percent" val="20"/>
        <cfvo type="percent" val="40"/>
        <cfvo type="percent" val="60"/>
        <cfvo type="percent" val="80"/>
      </iconSet>
    </cfRule>
  </conditionalFormatting>
  <conditionalFormatting sqref="E8:E36">
    <cfRule type="iconSet" priority="14">
      <iconSet iconSet="5Quarters">
        <cfvo type="percent" val="0"/>
        <cfvo type="percent" val="20"/>
        <cfvo type="percent" val="40"/>
        <cfvo type="percent" val="60"/>
        <cfvo type="percent" val="80"/>
      </iconSet>
    </cfRule>
  </conditionalFormatting>
  <conditionalFormatting sqref="G8:G37">
    <cfRule type="iconSet" priority="8">
      <iconSet iconSet="5Quarters">
        <cfvo type="percent" val="0"/>
        <cfvo type="percent" val="20"/>
        <cfvo type="percent" val="40"/>
        <cfvo type="percent" val="60"/>
        <cfvo type="percent" val="80"/>
      </iconSet>
    </cfRule>
  </conditionalFormatting>
  <conditionalFormatting sqref="H8:H37">
    <cfRule type="iconSet" priority="17">
      <iconSet iconSet="5Quarters">
        <cfvo type="percent" val="0"/>
        <cfvo type="percent" val="20"/>
        <cfvo type="percent" val="40"/>
        <cfvo type="percent" val="60"/>
        <cfvo type="percent" val="80"/>
      </iconSet>
    </cfRule>
  </conditionalFormatting>
  <conditionalFormatting sqref="K8:K36">
    <cfRule type="iconSet" priority="11">
      <iconSet iconSet="5Quarters">
        <cfvo type="percent" val="0"/>
        <cfvo type="percent" val="20"/>
        <cfvo type="percent" val="40"/>
        <cfvo type="percent" val="60"/>
        <cfvo type="percent" val="80"/>
      </iconSet>
    </cfRule>
  </conditionalFormatting>
  <conditionalFormatting sqref="K37 M37">
    <cfRule type="iconSet" priority="30">
      <iconSet iconSet="5Quarters">
        <cfvo type="percent" val="0"/>
        <cfvo type="percent" val="20"/>
        <cfvo type="percent" val="40"/>
        <cfvo type="percent" val="60"/>
        <cfvo type="percent" val="80"/>
      </iconSet>
    </cfRule>
  </conditionalFormatting>
  <conditionalFormatting sqref="M8:M36">
    <cfRule type="iconSet" priority="13">
      <iconSet iconSet="5Quarters">
        <cfvo type="percent" val="0"/>
        <cfvo type="percent" val="20"/>
        <cfvo type="percent" val="40"/>
        <cfvo type="percent" val="60"/>
        <cfvo type="percent" val="80"/>
      </iconSet>
    </cfRule>
  </conditionalFormatting>
  <conditionalFormatting sqref="O8:O36">
    <cfRule type="iconSet" priority="1">
      <iconSet iconSet="5Quarters">
        <cfvo type="percent" val="0"/>
        <cfvo type="percent" val="20"/>
        <cfvo type="percent" val="40"/>
        <cfvo type="percent" val="60"/>
        <cfvo type="percent" val="80"/>
      </iconSet>
    </cfRule>
  </conditionalFormatting>
  <conditionalFormatting sqref="O37">
    <cfRule type="iconSet" priority="2">
      <iconSet iconSet="5Quarters">
        <cfvo type="percent" val="0"/>
        <cfvo type="percent" val="20"/>
        <cfvo type="percent" val="40"/>
        <cfvo type="percent" val="60"/>
        <cfvo type="percent" val="80"/>
      </iconSet>
    </cfRule>
  </conditionalFormatting>
  <conditionalFormatting sqref="Q8:Q37">
    <cfRule type="iconSet" priority="5">
      <iconSet iconSet="5Quarters">
        <cfvo type="percent" val="0"/>
        <cfvo type="percent" val="20"/>
        <cfvo type="percent" val="40"/>
        <cfvo type="percent" val="60"/>
        <cfvo type="percent" val="80"/>
      </iconSet>
    </cfRule>
  </conditionalFormatting>
  <conditionalFormatting sqref="S8:S37">
    <cfRule type="iconSet" priority="9">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F7EB0-A34E-4C19-A151-53D342EFFBA0}">
  <sheetPr>
    <tabColor theme="3" tint="0.749992370372631"/>
  </sheetPr>
  <dimension ref="B1:R187"/>
  <sheetViews>
    <sheetView zoomScaleNormal="100" workbookViewId="0">
      <selection activeCell="I38" sqref="I38"/>
    </sheetView>
  </sheetViews>
  <sheetFormatPr defaultColWidth="8.81640625" defaultRowHeight="14.5"/>
  <cols>
    <col min="2" max="2" width="4.1796875" customWidth="1"/>
    <col min="3" max="3" width="67.453125" customWidth="1"/>
    <col min="4" max="4" width="27.1796875" customWidth="1"/>
    <col min="16" max="16" width="12" customWidth="1"/>
    <col min="17" max="17" width="11.36328125" customWidth="1"/>
    <col min="18" max="18" width="11.7265625" customWidth="1"/>
  </cols>
  <sheetData>
    <row r="1" spans="2:18" ht="15" thickBot="1"/>
    <row r="2" spans="2:18" ht="14.5" customHeight="1">
      <c r="B2" s="134" t="s">
        <v>183</v>
      </c>
      <c r="C2" s="135"/>
      <c r="D2" s="93" t="s">
        <v>184</v>
      </c>
      <c r="E2" s="93"/>
      <c r="F2" s="93"/>
      <c r="G2" s="93"/>
      <c r="H2" s="93"/>
      <c r="I2" s="93"/>
      <c r="J2" s="93"/>
      <c r="K2" s="93"/>
      <c r="L2" s="93"/>
      <c r="M2" s="93"/>
      <c r="N2" s="94"/>
    </row>
    <row r="3" spans="2:18" ht="14.5" customHeight="1" thickBot="1">
      <c r="B3" s="136"/>
      <c r="C3" s="137"/>
      <c r="D3" s="95"/>
      <c r="E3" s="95"/>
      <c r="F3" s="95"/>
      <c r="G3" s="95"/>
      <c r="H3" s="95"/>
      <c r="I3" s="95"/>
      <c r="J3" s="95"/>
      <c r="K3" s="95"/>
      <c r="L3" s="95"/>
      <c r="M3" s="95"/>
      <c r="N3" s="96"/>
    </row>
    <row r="6" spans="2:18" ht="15" customHeight="1">
      <c r="B6" s="144" t="s">
        <v>183</v>
      </c>
      <c r="C6" s="144"/>
      <c r="D6" s="144"/>
      <c r="E6" s="144"/>
      <c r="F6" s="144"/>
      <c r="G6" s="144"/>
      <c r="H6" s="144"/>
      <c r="I6" s="144"/>
      <c r="J6" s="144"/>
      <c r="K6" s="144"/>
      <c r="L6" s="144"/>
      <c r="M6" s="144"/>
      <c r="N6" s="144"/>
    </row>
    <row r="7" spans="2:18" ht="15.75" customHeight="1">
      <c r="B7" s="145"/>
      <c r="C7" s="145"/>
      <c r="D7" s="145"/>
      <c r="E7" s="145"/>
      <c r="F7" s="145"/>
      <c r="G7" s="145"/>
      <c r="H7" s="145"/>
      <c r="I7" s="145"/>
      <c r="J7" s="145"/>
      <c r="K7" s="145"/>
      <c r="L7" s="145"/>
      <c r="M7" s="145"/>
      <c r="N7" s="145"/>
    </row>
    <row r="8" spans="2:18" ht="15.75" customHeight="1">
      <c r="D8" s="146" t="s">
        <v>185</v>
      </c>
      <c r="E8" s="147"/>
      <c r="F8" s="147"/>
      <c r="G8" s="147"/>
      <c r="H8" s="147"/>
      <c r="I8" s="148"/>
      <c r="J8" s="149" t="s">
        <v>186</v>
      </c>
      <c r="K8" s="149"/>
      <c r="L8" s="149"/>
      <c r="M8" s="149"/>
      <c r="N8" s="149"/>
    </row>
    <row r="9" spans="2:18" s="23" customFormat="1" ht="15" thickBot="1">
      <c r="C9" s="30" t="s">
        <v>187</v>
      </c>
      <c r="D9" s="31" t="s">
        <v>188</v>
      </c>
      <c r="E9" s="30" t="s">
        <v>189</v>
      </c>
      <c r="F9" s="30" t="s">
        <v>190</v>
      </c>
      <c r="G9" s="30" t="s">
        <v>191</v>
      </c>
      <c r="H9" s="30" t="s">
        <v>192</v>
      </c>
      <c r="I9" s="32" t="s">
        <v>193</v>
      </c>
      <c r="J9" s="30" t="s">
        <v>189</v>
      </c>
      <c r="K9" s="30" t="s">
        <v>190</v>
      </c>
      <c r="L9" s="30" t="s">
        <v>191</v>
      </c>
      <c r="M9" s="30" t="s">
        <v>192</v>
      </c>
      <c r="N9" s="32" t="s">
        <v>193</v>
      </c>
    </row>
    <row r="10" spans="2:18" s="23" customFormat="1" ht="15" thickTop="1">
      <c r="B10" s="151" t="s">
        <v>194</v>
      </c>
      <c r="C10" s="41" t="s">
        <v>195</v>
      </c>
      <c r="D10" s="26" t="s">
        <v>196</v>
      </c>
      <c r="E10" s="24">
        <v>0.59</v>
      </c>
      <c r="F10" s="24">
        <v>0.44</v>
      </c>
      <c r="G10" s="24">
        <v>0.17</v>
      </c>
      <c r="H10" s="24">
        <v>0.16</v>
      </c>
      <c r="I10" s="28">
        <v>0.69</v>
      </c>
      <c r="J10" s="24">
        <v>0.59</v>
      </c>
      <c r="K10" s="24">
        <v>0.44</v>
      </c>
      <c r="L10" s="24">
        <v>0.17</v>
      </c>
      <c r="M10" s="24">
        <v>0.16</v>
      </c>
      <c r="N10" s="28">
        <v>0.68</v>
      </c>
    </row>
    <row r="11" spans="2:18" s="23" customFormat="1">
      <c r="B11" s="152"/>
      <c r="C11" s="41" t="s">
        <v>197</v>
      </c>
      <c r="D11" s="26" t="s">
        <v>198</v>
      </c>
      <c r="E11" s="24">
        <v>0.75</v>
      </c>
      <c r="F11" s="24">
        <v>0.47</v>
      </c>
      <c r="G11" s="24">
        <v>0.28999999999999998</v>
      </c>
      <c r="H11" s="24">
        <v>0.3</v>
      </c>
      <c r="I11" s="28">
        <v>0.89</v>
      </c>
      <c r="J11" s="24">
        <v>0.75</v>
      </c>
      <c r="K11" s="24">
        <v>0.49</v>
      </c>
      <c r="L11" s="24">
        <v>0.28999999999999998</v>
      </c>
      <c r="M11" s="24">
        <v>0.28999999999999998</v>
      </c>
      <c r="N11" s="28">
        <v>0.89</v>
      </c>
    </row>
    <row r="12" spans="2:18" s="23" customFormat="1">
      <c r="B12" s="152"/>
      <c r="C12" s="41" t="s">
        <v>199</v>
      </c>
      <c r="D12" s="26" t="s">
        <v>200</v>
      </c>
      <c r="E12" s="24">
        <v>0.75</v>
      </c>
      <c r="F12" s="24">
        <v>0.5</v>
      </c>
      <c r="G12" s="24">
        <v>0.28999999999999998</v>
      </c>
      <c r="H12" s="24">
        <v>0.28999999999999998</v>
      </c>
      <c r="I12" s="28">
        <v>0.89</v>
      </c>
      <c r="J12" s="24">
        <v>0.75</v>
      </c>
      <c r="K12" s="24">
        <v>0.6</v>
      </c>
      <c r="L12" s="24">
        <v>0.28999999999999998</v>
      </c>
      <c r="M12" s="24">
        <v>0.28999999999999998</v>
      </c>
      <c r="N12" s="28">
        <v>0.89</v>
      </c>
      <c r="P12" s="23" t="s">
        <v>380</v>
      </c>
      <c r="Q12" s="23" t="s">
        <v>381</v>
      </c>
      <c r="R12" s="23" t="s">
        <v>187</v>
      </c>
    </row>
    <row r="13" spans="2:18" s="23" customFormat="1">
      <c r="B13" s="152"/>
      <c r="C13" s="41" t="s">
        <v>201</v>
      </c>
      <c r="D13" s="26" t="s">
        <v>202</v>
      </c>
      <c r="E13" s="24">
        <v>0.5</v>
      </c>
      <c r="F13" s="24">
        <v>0.44</v>
      </c>
      <c r="G13" s="24">
        <v>0.13</v>
      </c>
      <c r="H13" s="24">
        <v>0.09</v>
      </c>
      <c r="I13" s="28">
        <v>0.65</v>
      </c>
      <c r="J13" s="24">
        <v>0.5</v>
      </c>
      <c r="K13" s="24">
        <v>0.27</v>
      </c>
      <c r="L13" s="24">
        <v>0.13</v>
      </c>
      <c r="M13" s="24">
        <v>0.09</v>
      </c>
      <c r="N13" s="28">
        <v>0.66</v>
      </c>
      <c r="P13" s="82" t="s">
        <v>378</v>
      </c>
      <c r="Q13" s="82" t="s">
        <v>382</v>
      </c>
    </row>
    <row r="14" spans="2:18" s="23" customFormat="1">
      <c r="B14" s="152"/>
      <c r="C14" s="41" t="s">
        <v>203</v>
      </c>
      <c r="D14" s="26" t="s">
        <v>204</v>
      </c>
      <c r="E14" s="24">
        <v>0.67</v>
      </c>
      <c r="F14" s="24">
        <v>0.38</v>
      </c>
      <c r="G14" s="24">
        <v>0.22</v>
      </c>
      <c r="H14" s="24">
        <v>0.2</v>
      </c>
      <c r="I14" s="28">
        <v>0.73</v>
      </c>
      <c r="J14" s="24">
        <v>0.67</v>
      </c>
      <c r="K14" s="24">
        <v>0.37</v>
      </c>
      <c r="L14" s="24">
        <v>0.22</v>
      </c>
      <c r="M14" s="24">
        <v>0.2</v>
      </c>
      <c r="N14" s="28">
        <v>0.73</v>
      </c>
      <c r="P14" s="82" t="s">
        <v>379</v>
      </c>
      <c r="Q14" s="82" t="s">
        <v>383</v>
      </c>
    </row>
    <row r="15" spans="2:18" s="23" customFormat="1">
      <c r="B15" s="152"/>
      <c r="C15" s="41" t="s">
        <v>205</v>
      </c>
      <c r="D15" s="26" t="s">
        <v>206</v>
      </c>
      <c r="E15" s="24">
        <v>0.71</v>
      </c>
      <c r="F15" s="24">
        <v>0.44</v>
      </c>
      <c r="G15" s="24">
        <v>0.35</v>
      </c>
      <c r="H15" s="24">
        <v>0.34</v>
      </c>
      <c r="I15" s="28">
        <v>0.9</v>
      </c>
      <c r="J15" s="24">
        <v>0.71</v>
      </c>
      <c r="K15" s="24">
        <v>0.39</v>
      </c>
      <c r="L15" s="24">
        <v>0.35</v>
      </c>
      <c r="M15" s="24">
        <v>0.34</v>
      </c>
      <c r="N15" s="28">
        <v>0.9</v>
      </c>
      <c r="Q15" s="82" t="s">
        <v>384</v>
      </c>
    </row>
    <row r="16" spans="2:18" s="23" customFormat="1">
      <c r="B16" s="152"/>
      <c r="C16" s="41" t="s">
        <v>207</v>
      </c>
      <c r="D16" s="26" t="s">
        <v>208</v>
      </c>
      <c r="E16" s="24">
        <v>0.71</v>
      </c>
      <c r="F16" s="24">
        <v>0.44</v>
      </c>
      <c r="G16" s="24">
        <v>0.32</v>
      </c>
      <c r="H16" s="24">
        <v>0.33</v>
      </c>
      <c r="I16" s="28">
        <v>0.9</v>
      </c>
      <c r="J16" s="24">
        <v>0.71</v>
      </c>
      <c r="K16" s="24">
        <v>0.41</v>
      </c>
      <c r="L16" s="24">
        <v>0.32</v>
      </c>
      <c r="M16" s="24">
        <v>0.32</v>
      </c>
      <c r="N16" s="28">
        <v>0.89</v>
      </c>
      <c r="Q16" s="82" t="s">
        <v>385</v>
      </c>
    </row>
    <row r="17" spans="2:14" s="23" customFormat="1">
      <c r="B17" s="152"/>
      <c r="C17" s="41" t="s">
        <v>209</v>
      </c>
      <c r="D17" s="26" t="s">
        <v>210</v>
      </c>
      <c r="E17" s="24">
        <v>0.64</v>
      </c>
      <c r="F17" s="24">
        <v>0.33</v>
      </c>
      <c r="G17" s="24">
        <v>0.39</v>
      </c>
      <c r="H17" s="24">
        <v>0.33</v>
      </c>
      <c r="I17" s="28">
        <v>0.89</v>
      </c>
      <c r="J17" s="24">
        <v>0.65</v>
      </c>
      <c r="K17" s="24">
        <v>0.33</v>
      </c>
      <c r="L17" s="24">
        <v>0.39</v>
      </c>
      <c r="M17" s="24">
        <v>0.33</v>
      </c>
      <c r="N17" s="28">
        <v>0.89</v>
      </c>
    </row>
    <row r="18" spans="2:14" s="23" customFormat="1">
      <c r="B18" s="152"/>
      <c r="C18" s="41" t="s">
        <v>211</v>
      </c>
      <c r="D18" s="26" t="s">
        <v>212</v>
      </c>
      <c r="E18" s="24">
        <v>0.65</v>
      </c>
      <c r="F18" s="24">
        <v>0.32</v>
      </c>
      <c r="G18" s="24">
        <v>0.52</v>
      </c>
      <c r="H18" s="24">
        <v>0.32</v>
      </c>
      <c r="I18" s="28">
        <v>0.89</v>
      </c>
      <c r="J18" s="24">
        <v>0.65</v>
      </c>
      <c r="K18" s="24">
        <v>0.32</v>
      </c>
      <c r="L18" s="24">
        <v>0.54</v>
      </c>
      <c r="M18" s="24">
        <v>0.33</v>
      </c>
      <c r="N18" s="28">
        <v>0.89</v>
      </c>
    </row>
    <row r="19" spans="2:14" s="23" customFormat="1">
      <c r="B19" s="152"/>
      <c r="C19" s="41" t="s">
        <v>213</v>
      </c>
      <c r="D19" s="26" t="s">
        <v>214</v>
      </c>
      <c r="E19" s="24">
        <v>0.78</v>
      </c>
      <c r="F19" s="24">
        <v>0.63</v>
      </c>
      <c r="G19" s="24">
        <v>0.37</v>
      </c>
      <c r="H19" s="24">
        <v>0.4</v>
      </c>
      <c r="I19" s="28">
        <v>0.88</v>
      </c>
      <c r="J19" s="24">
        <v>0.73</v>
      </c>
      <c r="K19" s="24">
        <v>0.46</v>
      </c>
      <c r="L19" s="24">
        <v>0.32</v>
      </c>
      <c r="M19" s="24">
        <v>0.33</v>
      </c>
      <c r="N19" s="28">
        <v>0.73</v>
      </c>
    </row>
    <row r="20" spans="2:14" s="23" customFormat="1">
      <c r="B20" s="152"/>
      <c r="C20" s="41" t="s">
        <v>215</v>
      </c>
      <c r="D20" s="26" t="s">
        <v>216</v>
      </c>
      <c r="E20" s="24">
        <v>0.78</v>
      </c>
      <c r="F20" s="24">
        <v>0.63</v>
      </c>
      <c r="G20" s="24">
        <v>0.39</v>
      </c>
      <c r="H20" s="24">
        <v>0.42</v>
      </c>
      <c r="I20" s="28">
        <v>0.88</v>
      </c>
      <c r="J20" s="24">
        <v>0.74</v>
      </c>
      <c r="K20" s="24">
        <v>0.42</v>
      </c>
      <c r="L20" s="24">
        <v>0.34</v>
      </c>
      <c r="M20" s="24">
        <v>0.36</v>
      </c>
      <c r="N20" s="28">
        <v>0.74</v>
      </c>
    </row>
    <row r="21" spans="2:14" s="23" customFormat="1">
      <c r="B21" s="152"/>
      <c r="C21" s="41" t="s">
        <v>217</v>
      </c>
      <c r="D21" s="26" t="s">
        <v>218</v>
      </c>
      <c r="E21" s="24">
        <v>0.78</v>
      </c>
      <c r="F21" s="24">
        <v>0.64</v>
      </c>
      <c r="G21" s="24">
        <v>0.39</v>
      </c>
      <c r="H21" s="24">
        <v>0.43</v>
      </c>
      <c r="I21" s="28">
        <v>0.88</v>
      </c>
      <c r="J21" s="24">
        <v>0.74</v>
      </c>
      <c r="K21" s="24">
        <v>0.42</v>
      </c>
      <c r="L21" s="24">
        <v>0.34</v>
      </c>
      <c r="M21" s="24">
        <v>0.36</v>
      </c>
      <c r="N21" s="28">
        <v>0.74</v>
      </c>
    </row>
    <row r="22" spans="2:14" s="23" customFormat="1">
      <c r="B22" s="152"/>
      <c r="C22" s="41" t="s">
        <v>219</v>
      </c>
      <c r="D22" s="26" t="s">
        <v>220</v>
      </c>
      <c r="E22" s="24">
        <v>0.48</v>
      </c>
      <c r="F22" s="24">
        <v>0.36</v>
      </c>
      <c r="G22" s="24">
        <v>0.19</v>
      </c>
      <c r="H22" s="24">
        <v>0.19</v>
      </c>
      <c r="I22" s="28">
        <v>0.62</v>
      </c>
      <c r="J22" s="24">
        <v>0.46</v>
      </c>
      <c r="K22" s="24">
        <v>0.26</v>
      </c>
      <c r="L22" s="24">
        <v>0.17</v>
      </c>
      <c r="M22" s="24">
        <v>0.17</v>
      </c>
      <c r="N22" s="28">
        <v>0.56999999999999995</v>
      </c>
    </row>
    <row r="23" spans="2:14" s="23" customFormat="1">
      <c r="B23" s="152"/>
      <c r="C23" s="41" t="s">
        <v>221</v>
      </c>
      <c r="D23" s="26" t="s">
        <v>222</v>
      </c>
      <c r="E23" s="24">
        <v>0.78</v>
      </c>
      <c r="F23" s="24">
        <v>0.63</v>
      </c>
      <c r="G23" s="24">
        <v>0.39</v>
      </c>
      <c r="H23" s="24">
        <v>0.42</v>
      </c>
      <c r="I23" s="28">
        <v>0.88</v>
      </c>
      <c r="J23" s="24">
        <v>0.74</v>
      </c>
      <c r="K23" s="24">
        <v>0.42</v>
      </c>
      <c r="L23" s="24">
        <v>0.34</v>
      </c>
      <c r="M23" s="24">
        <v>0.36</v>
      </c>
      <c r="N23" s="28">
        <v>0.75</v>
      </c>
    </row>
    <row r="24" spans="2:14" s="23" customFormat="1">
      <c r="B24" s="152"/>
      <c r="C24" s="41" t="s">
        <v>223</v>
      </c>
      <c r="D24" s="26" t="s">
        <v>224</v>
      </c>
      <c r="E24" s="24">
        <v>0.77</v>
      </c>
      <c r="F24" s="24">
        <v>0.68</v>
      </c>
      <c r="G24" s="24">
        <v>0.37</v>
      </c>
      <c r="H24" s="24">
        <v>0.4</v>
      </c>
      <c r="I24" s="28">
        <v>0.88</v>
      </c>
      <c r="J24" s="24">
        <v>0.73</v>
      </c>
      <c r="K24" s="24">
        <v>0.43</v>
      </c>
      <c r="L24" s="24">
        <v>0.31</v>
      </c>
      <c r="M24" s="24">
        <v>0.32</v>
      </c>
      <c r="N24" s="28">
        <v>0.72</v>
      </c>
    </row>
    <row r="25" spans="2:14" s="23" customFormat="1">
      <c r="B25" s="152"/>
      <c r="C25" s="41" t="s">
        <v>225</v>
      </c>
      <c r="D25" s="26" t="s">
        <v>226</v>
      </c>
      <c r="E25" s="24">
        <v>0.78</v>
      </c>
      <c r="F25" s="24">
        <v>0.63</v>
      </c>
      <c r="G25" s="24">
        <v>0.39</v>
      </c>
      <c r="H25" s="24">
        <v>0.42</v>
      </c>
      <c r="I25" s="28">
        <v>0.88</v>
      </c>
      <c r="J25" s="24">
        <v>0.74</v>
      </c>
      <c r="K25" s="24">
        <v>0.43</v>
      </c>
      <c r="L25" s="24">
        <v>0.34</v>
      </c>
      <c r="M25" s="24">
        <v>0.36</v>
      </c>
      <c r="N25" s="28">
        <v>0.74</v>
      </c>
    </row>
    <row r="26" spans="2:14" s="23" customFormat="1">
      <c r="B26" s="152"/>
      <c r="C26" s="41" t="s">
        <v>227</v>
      </c>
      <c r="D26" s="26" t="s">
        <v>228</v>
      </c>
      <c r="E26" s="24">
        <v>0.78</v>
      </c>
      <c r="F26" s="24">
        <v>0.63</v>
      </c>
      <c r="G26" s="24">
        <v>0.4</v>
      </c>
      <c r="H26" s="24">
        <v>0.43</v>
      </c>
      <c r="I26" s="28">
        <v>0.88</v>
      </c>
      <c r="J26" s="24">
        <v>0.74</v>
      </c>
      <c r="K26" s="24">
        <v>0.42</v>
      </c>
      <c r="L26" s="24">
        <v>0.34</v>
      </c>
      <c r="M26" s="24">
        <v>0.36</v>
      </c>
      <c r="N26" s="28">
        <v>0.74</v>
      </c>
    </row>
    <row r="27" spans="2:14" s="23" customFormat="1">
      <c r="B27" s="152"/>
      <c r="C27" s="41" t="s">
        <v>229</v>
      </c>
      <c r="D27" s="26" t="s">
        <v>224</v>
      </c>
      <c r="E27" s="24">
        <v>0.48</v>
      </c>
      <c r="F27" s="24">
        <v>0.36</v>
      </c>
      <c r="G27" s="24">
        <v>0.19</v>
      </c>
      <c r="H27" s="24">
        <v>0.19</v>
      </c>
      <c r="I27" s="28">
        <v>0.62</v>
      </c>
      <c r="J27" s="24">
        <v>0.46</v>
      </c>
      <c r="K27" s="24">
        <v>0.26</v>
      </c>
      <c r="L27" s="24">
        <v>0.17</v>
      </c>
      <c r="M27" s="24">
        <v>0.17</v>
      </c>
      <c r="N27" s="28">
        <v>0.56999999999999995</v>
      </c>
    </row>
    <row r="28" spans="2:14" s="23" customFormat="1">
      <c r="B28" s="152"/>
      <c r="C28" s="41" t="s">
        <v>230</v>
      </c>
      <c r="D28" s="26" t="s">
        <v>231</v>
      </c>
      <c r="E28" s="24">
        <v>0.78</v>
      </c>
      <c r="F28" s="24">
        <v>0.64</v>
      </c>
      <c r="G28" s="24">
        <v>0.39</v>
      </c>
      <c r="H28" s="24">
        <v>0.43</v>
      </c>
      <c r="I28" s="28">
        <v>0.88</v>
      </c>
      <c r="J28" s="24">
        <v>0.74</v>
      </c>
      <c r="K28" s="24">
        <v>0.42</v>
      </c>
      <c r="L28" s="24">
        <v>0.34</v>
      </c>
      <c r="M28" s="24">
        <v>0.36</v>
      </c>
      <c r="N28" s="28">
        <v>0.75</v>
      </c>
    </row>
    <row r="29" spans="2:14" s="23" customFormat="1">
      <c r="B29" s="152"/>
      <c r="C29" s="41" t="s">
        <v>232</v>
      </c>
      <c r="D29" s="26" t="s">
        <v>212</v>
      </c>
      <c r="E29" s="24">
        <v>0.78</v>
      </c>
      <c r="F29" s="24">
        <v>0.63</v>
      </c>
      <c r="G29" s="24">
        <v>0.37</v>
      </c>
      <c r="H29" s="24">
        <v>0.39</v>
      </c>
      <c r="I29" s="28">
        <v>0.88</v>
      </c>
      <c r="J29" s="24">
        <v>0.73</v>
      </c>
      <c r="K29" s="24">
        <v>0.45</v>
      </c>
      <c r="L29" s="24">
        <v>0.32</v>
      </c>
      <c r="M29" s="24">
        <v>0.33</v>
      </c>
      <c r="N29" s="28">
        <v>0.73</v>
      </c>
    </row>
    <row r="30" spans="2:14" s="23" customFormat="1">
      <c r="B30" s="152"/>
      <c r="C30" s="41" t="s">
        <v>233</v>
      </c>
      <c r="D30" s="26" t="s">
        <v>234</v>
      </c>
      <c r="E30" s="24">
        <v>0.78</v>
      </c>
      <c r="F30" s="24">
        <v>0.63</v>
      </c>
      <c r="G30" s="24">
        <v>0.39</v>
      </c>
      <c r="H30" s="24">
        <v>0.42</v>
      </c>
      <c r="I30" s="28">
        <v>0.88</v>
      </c>
      <c r="J30" s="24">
        <v>0.74</v>
      </c>
      <c r="K30" s="24">
        <v>0.43</v>
      </c>
      <c r="L30" s="24">
        <v>0.34</v>
      </c>
      <c r="M30" s="24">
        <v>0.36</v>
      </c>
      <c r="N30" s="28">
        <v>0.74</v>
      </c>
    </row>
    <row r="31" spans="2:14" s="23" customFormat="1">
      <c r="B31" s="152"/>
      <c r="C31" s="41" t="s">
        <v>235</v>
      </c>
      <c r="D31" s="26" t="s">
        <v>236</v>
      </c>
      <c r="E31" s="24">
        <v>0.78</v>
      </c>
      <c r="F31" s="24">
        <v>0.64</v>
      </c>
      <c r="G31" s="24">
        <v>0.4</v>
      </c>
      <c r="H31" s="24">
        <v>0.43</v>
      </c>
      <c r="I31" s="28">
        <v>0.88</v>
      </c>
      <c r="J31" s="24">
        <v>0.74</v>
      </c>
      <c r="K31" s="24">
        <v>0.42</v>
      </c>
      <c r="L31" s="24">
        <v>0.34</v>
      </c>
      <c r="M31" s="24">
        <v>0.36</v>
      </c>
      <c r="N31" s="28">
        <v>0.74</v>
      </c>
    </row>
    <row r="32" spans="2:14" s="23" customFormat="1">
      <c r="B32" s="152"/>
      <c r="C32" s="41" t="s">
        <v>237</v>
      </c>
      <c r="D32" s="26" t="s">
        <v>212</v>
      </c>
      <c r="E32" s="24">
        <v>0.48</v>
      </c>
      <c r="F32" s="24">
        <v>0.36</v>
      </c>
      <c r="G32" s="24">
        <v>0.19</v>
      </c>
      <c r="H32" s="24">
        <v>0.19</v>
      </c>
      <c r="I32" s="28">
        <v>0.62</v>
      </c>
      <c r="J32" s="24">
        <v>0.46</v>
      </c>
      <c r="K32" s="24">
        <v>0.26</v>
      </c>
      <c r="L32" s="24">
        <v>0.17</v>
      </c>
      <c r="M32" s="24">
        <v>0.17</v>
      </c>
      <c r="N32" s="28">
        <v>0.56999999999999995</v>
      </c>
    </row>
    <row r="33" spans="2:14" s="23" customFormat="1">
      <c r="B33" s="152"/>
      <c r="C33" s="41" t="s">
        <v>238</v>
      </c>
      <c r="D33" s="26" t="s">
        <v>239</v>
      </c>
      <c r="E33" s="24">
        <v>0.78</v>
      </c>
      <c r="F33" s="24">
        <v>0.64</v>
      </c>
      <c r="G33" s="24">
        <v>0.39</v>
      </c>
      <c r="H33" s="24">
        <v>0.42</v>
      </c>
      <c r="I33" s="28">
        <v>0.88</v>
      </c>
      <c r="J33" s="24">
        <v>0.74</v>
      </c>
      <c r="K33" s="24">
        <v>0.42</v>
      </c>
      <c r="L33" s="24">
        <v>0.34</v>
      </c>
      <c r="M33" s="24">
        <v>0.36</v>
      </c>
      <c r="N33" s="28">
        <v>0.75</v>
      </c>
    </row>
    <row r="34" spans="2:14" s="23" customFormat="1">
      <c r="B34" s="152"/>
      <c r="C34" s="41" t="s">
        <v>240</v>
      </c>
      <c r="D34" s="26"/>
      <c r="E34" s="24"/>
      <c r="F34" s="24"/>
      <c r="G34" s="24"/>
      <c r="H34" s="24"/>
      <c r="I34" s="28"/>
      <c r="J34" s="24"/>
      <c r="K34" s="24"/>
      <c r="L34" s="24"/>
      <c r="M34" s="24"/>
      <c r="N34" s="28"/>
    </row>
    <row r="35" spans="2:14" s="23" customFormat="1">
      <c r="B35" s="152"/>
      <c r="C35" s="41" t="s">
        <v>241</v>
      </c>
      <c r="D35" s="26"/>
      <c r="E35" s="24"/>
      <c r="F35" s="24"/>
      <c r="G35" s="24"/>
      <c r="H35" s="24"/>
      <c r="I35" s="28"/>
      <c r="J35" s="24"/>
      <c r="K35" s="24"/>
      <c r="L35" s="24"/>
      <c r="M35" s="24"/>
      <c r="N35" s="28"/>
    </row>
    <row r="36" spans="2:14" s="23" customFormat="1">
      <c r="B36" s="152"/>
      <c r="C36" s="41" t="s">
        <v>241</v>
      </c>
      <c r="D36" s="26"/>
      <c r="E36" s="24"/>
      <c r="F36" s="24"/>
      <c r="G36" s="24"/>
      <c r="H36" s="24"/>
      <c r="I36" s="28"/>
      <c r="J36" s="24"/>
      <c r="K36" s="24"/>
      <c r="L36" s="24"/>
      <c r="M36" s="24"/>
      <c r="N36" s="28"/>
    </row>
    <row r="37" spans="2:14" s="23" customFormat="1" ht="15" thickBot="1">
      <c r="B37" s="153"/>
      <c r="C37" s="33" t="s">
        <v>241</v>
      </c>
      <c r="D37" s="27"/>
      <c r="E37" s="25"/>
      <c r="F37" s="25"/>
      <c r="G37" s="25"/>
      <c r="H37" s="25"/>
      <c r="I37" s="29"/>
      <c r="J37" s="25"/>
      <c r="K37" s="25"/>
      <c r="L37" s="25"/>
      <c r="M37" s="25"/>
      <c r="N37" s="29"/>
    </row>
    <row r="38" spans="2:14">
      <c r="B38" s="150" t="s">
        <v>170</v>
      </c>
      <c r="C38" s="41" t="s">
        <v>195</v>
      </c>
      <c r="D38" s="26" t="s">
        <v>242</v>
      </c>
      <c r="E38" s="24">
        <v>0.76</v>
      </c>
      <c r="F38" s="24">
        <v>0.6</v>
      </c>
      <c r="G38" s="24">
        <v>0.31</v>
      </c>
      <c r="H38" s="24">
        <v>0.32</v>
      </c>
      <c r="I38" s="28">
        <v>0.9</v>
      </c>
      <c r="J38" s="24">
        <v>0.51</v>
      </c>
      <c r="K38" s="24">
        <v>0.51</v>
      </c>
      <c r="L38" s="24">
        <v>0.12</v>
      </c>
      <c r="M38" s="24">
        <v>0.08</v>
      </c>
      <c r="N38" s="28">
        <v>0.5</v>
      </c>
    </row>
    <row r="39" spans="2:14">
      <c r="B39" s="142"/>
      <c r="C39" s="41" t="s">
        <v>197</v>
      </c>
      <c r="D39" s="26" t="s">
        <v>243</v>
      </c>
      <c r="E39" s="24">
        <v>0.76</v>
      </c>
      <c r="F39" s="24">
        <v>0.59</v>
      </c>
      <c r="G39" s="24">
        <v>0.34</v>
      </c>
      <c r="H39" s="24">
        <v>0.35</v>
      </c>
      <c r="I39" s="28">
        <v>0.9</v>
      </c>
      <c r="J39" s="24">
        <v>0.76</v>
      </c>
      <c r="K39" s="24">
        <v>0.6</v>
      </c>
      <c r="L39" s="24">
        <v>0.33</v>
      </c>
      <c r="M39" s="24">
        <v>0.35</v>
      </c>
      <c r="N39" s="28">
        <v>0.9</v>
      </c>
    </row>
    <row r="40" spans="2:14">
      <c r="B40" s="142"/>
      <c r="C40" s="41" t="s">
        <v>199</v>
      </c>
      <c r="D40" s="26" t="s">
        <v>244</v>
      </c>
      <c r="E40" s="24">
        <v>0.76</v>
      </c>
      <c r="F40" s="24">
        <v>0.6</v>
      </c>
      <c r="G40" s="24">
        <v>0.31</v>
      </c>
      <c r="H40" s="24">
        <v>0.32</v>
      </c>
      <c r="I40" s="28">
        <v>0.9</v>
      </c>
      <c r="J40" s="24">
        <v>0.51</v>
      </c>
      <c r="K40" s="24">
        <v>0.51</v>
      </c>
      <c r="L40" s="24">
        <v>0.12</v>
      </c>
      <c r="M40" s="24">
        <v>0.08</v>
      </c>
      <c r="N40" s="28">
        <v>0.5</v>
      </c>
    </row>
    <row r="41" spans="2:14">
      <c r="B41" s="142"/>
      <c r="C41" s="41" t="s">
        <v>201</v>
      </c>
      <c r="D41" s="26" t="s">
        <v>245</v>
      </c>
      <c r="E41" s="24">
        <v>0.5</v>
      </c>
      <c r="F41" s="24">
        <v>0.39</v>
      </c>
      <c r="G41" s="24">
        <v>0.14000000000000001</v>
      </c>
      <c r="H41" s="24">
        <v>0.12</v>
      </c>
      <c r="I41" s="28">
        <v>0.66</v>
      </c>
      <c r="J41" s="24">
        <v>0.51</v>
      </c>
      <c r="K41" s="24">
        <v>0.51</v>
      </c>
      <c r="L41" s="24">
        <v>0.12</v>
      </c>
      <c r="M41" s="24">
        <v>0.08</v>
      </c>
      <c r="N41" s="28">
        <v>0.51</v>
      </c>
    </row>
    <row r="42" spans="2:14">
      <c r="B42" s="142"/>
      <c r="C42" s="41" t="s">
        <v>203</v>
      </c>
      <c r="D42" s="26" t="s">
        <v>246</v>
      </c>
      <c r="E42" s="24">
        <v>0.51</v>
      </c>
      <c r="F42" s="24">
        <v>0.46</v>
      </c>
      <c r="G42" s="24">
        <v>0.13</v>
      </c>
      <c r="H42" s="24">
        <v>0.08</v>
      </c>
      <c r="I42" s="28">
        <v>0.66</v>
      </c>
      <c r="J42" s="24">
        <v>0.51</v>
      </c>
      <c r="K42" s="24">
        <v>0.31</v>
      </c>
      <c r="L42" s="24">
        <v>0.13</v>
      </c>
      <c r="M42" s="24">
        <v>0.08</v>
      </c>
      <c r="N42" s="28">
        <v>0.64</v>
      </c>
    </row>
    <row r="43" spans="2:14">
      <c r="B43" s="142"/>
      <c r="C43" s="41" t="s">
        <v>205</v>
      </c>
      <c r="D43" s="26" t="s">
        <v>247</v>
      </c>
      <c r="E43" s="24">
        <v>0.71</v>
      </c>
      <c r="F43" s="24">
        <v>0.46</v>
      </c>
      <c r="G43" s="24">
        <v>0.37</v>
      </c>
      <c r="H43" s="24">
        <v>0.37</v>
      </c>
      <c r="I43" s="28">
        <v>0.91</v>
      </c>
      <c r="J43" s="24">
        <v>0.71</v>
      </c>
      <c r="K43" s="24">
        <v>0.46</v>
      </c>
      <c r="L43" s="24">
        <v>0.37</v>
      </c>
      <c r="M43" s="24">
        <v>0.37</v>
      </c>
      <c r="N43" s="28">
        <v>0.9</v>
      </c>
    </row>
    <row r="44" spans="2:14">
      <c r="B44" s="142"/>
      <c r="C44" s="41" t="s">
        <v>207</v>
      </c>
      <c r="D44" s="26" t="s">
        <v>248</v>
      </c>
      <c r="E44" s="24">
        <v>0.71</v>
      </c>
      <c r="F44" s="24">
        <v>0.43</v>
      </c>
      <c r="G44" s="24">
        <v>0.39</v>
      </c>
      <c r="H44" s="24">
        <v>0.38</v>
      </c>
      <c r="I44" s="28">
        <v>0.91</v>
      </c>
      <c r="J44" s="24">
        <v>0.71</v>
      </c>
      <c r="K44" s="24">
        <v>0.42</v>
      </c>
      <c r="L44" s="24">
        <v>0.38</v>
      </c>
      <c r="M44" s="24">
        <v>0.37</v>
      </c>
      <c r="N44" s="28">
        <v>0.9</v>
      </c>
    </row>
    <row r="45" spans="2:14">
      <c r="B45" s="142"/>
      <c r="C45" s="41" t="s">
        <v>209</v>
      </c>
      <c r="D45" s="26" t="s">
        <v>249</v>
      </c>
      <c r="E45" s="24">
        <v>0.63</v>
      </c>
      <c r="F45" s="24">
        <v>0.33</v>
      </c>
      <c r="G45" s="24">
        <v>0.45</v>
      </c>
      <c r="H45" s="24">
        <v>0.33</v>
      </c>
      <c r="I45" s="28">
        <v>0.9</v>
      </c>
      <c r="J45" s="24">
        <v>0.63</v>
      </c>
      <c r="K45" s="24">
        <v>0.33</v>
      </c>
      <c r="L45" s="24">
        <v>0.43</v>
      </c>
      <c r="M45" s="24">
        <v>0.33</v>
      </c>
      <c r="N45" s="28">
        <v>0.89</v>
      </c>
    </row>
    <row r="46" spans="2:14">
      <c r="B46" s="142"/>
      <c r="C46" s="41" t="s">
        <v>211</v>
      </c>
      <c r="D46" s="26" t="s">
        <v>250</v>
      </c>
      <c r="E46" s="24">
        <v>0.63</v>
      </c>
      <c r="F46" s="24">
        <v>0.33</v>
      </c>
      <c r="G46" s="24">
        <v>0.53</v>
      </c>
      <c r="H46" s="24">
        <v>0.33</v>
      </c>
      <c r="I46" s="28">
        <v>0.9</v>
      </c>
      <c r="J46" s="24">
        <v>0.63</v>
      </c>
      <c r="K46" s="24">
        <v>0.33</v>
      </c>
      <c r="L46" s="24">
        <v>0.51</v>
      </c>
      <c r="M46" s="24">
        <v>0.33</v>
      </c>
      <c r="N46" s="28">
        <v>0.9</v>
      </c>
    </row>
    <row r="47" spans="2:14">
      <c r="B47" s="142"/>
      <c r="C47" s="41" t="s">
        <v>213</v>
      </c>
      <c r="D47" s="26"/>
      <c r="E47" s="24"/>
      <c r="F47" s="24"/>
      <c r="G47" s="24"/>
      <c r="H47" s="24"/>
      <c r="I47" s="28"/>
      <c r="J47" s="24"/>
      <c r="K47" s="24"/>
      <c r="L47" s="24"/>
      <c r="M47" s="24"/>
      <c r="N47" s="28"/>
    </row>
    <row r="48" spans="2:14">
      <c r="B48" s="142"/>
      <c r="C48" s="41" t="s">
        <v>215</v>
      </c>
      <c r="D48" s="26"/>
      <c r="E48" s="24"/>
      <c r="F48" s="24"/>
      <c r="G48" s="24"/>
      <c r="H48" s="24"/>
      <c r="I48" s="28"/>
      <c r="J48" s="24"/>
      <c r="K48" s="24"/>
      <c r="L48" s="24"/>
      <c r="M48" s="24"/>
      <c r="N48" s="28"/>
    </row>
    <row r="49" spans="2:15">
      <c r="B49" s="142"/>
      <c r="C49" s="41" t="s">
        <v>217</v>
      </c>
      <c r="D49" s="26"/>
      <c r="E49" s="24"/>
      <c r="F49" s="24"/>
      <c r="G49" s="24"/>
      <c r="H49" s="24"/>
      <c r="I49" s="28"/>
      <c r="J49" s="24"/>
      <c r="K49" s="24"/>
      <c r="L49" s="24"/>
      <c r="M49" s="24"/>
      <c r="N49" s="28"/>
    </row>
    <row r="50" spans="2:15">
      <c r="B50" s="142"/>
      <c r="C50" s="41" t="s">
        <v>219</v>
      </c>
      <c r="D50" s="26"/>
      <c r="E50" s="24"/>
      <c r="F50" s="24"/>
      <c r="G50" s="24"/>
      <c r="H50" s="24"/>
      <c r="I50" s="28"/>
      <c r="J50" s="24"/>
      <c r="K50" s="24"/>
      <c r="L50" s="24"/>
      <c r="M50" s="24"/>
      <c r="N50" s="28"/>
    </row>
    <row r="51" spans="2:15">
      <c r="B51" s="142"/>
      <c r="C51" s="41" t="s">
        <v>221</v>
      </c>
      <c r="D51" s="26"/>
      <c r="E51" s="24"/>
      <c r="F51" s="24"/>
      <c r="G51" s="24"/>
      <c r="H51" s="24"/>
      <c r="I51" s="28"/>
      <c r="J51" s="24"/>
      <c r="K51" s="24"/>
      <c r="L51" s="24"/>
      <c r="M51" s="24"/>
      <c r="N51" s="28"/>
    </row>
    <row r="52" spans="2:15">
      <c r="B52" s="142"/>
      <c r="C52" s="41" t="s">
        <v>223</v>
      </c>
      <c r="D52" s="60"/>
      <c r="E52" s="61"/>
      <c r="F52" s="61"/>
      <c r="G52" s="61"/>
      <c r="H52" s="61"/>
      <c r="I52" s="62"/>
      <c r="J52" s="61"/>
      <c r="K52" s="61"/>
      <c r="L52" s="61"/>
      <c r="M52" s="61"/>
      <c r="N52" s="62"/>
    </row>
    <row r="53" spans="2:15">
      <c r="B53" s="142"/>
      <c r="C53" s="41" t="s">
        <v>225</v>
      </c>
      <c r="D53" s="60"/>
      <c r="E53" s="61"/>
      <c r="F53" s="61"/>
      <c r="G53" s="61"/>
      <c r="H53" s="61"/>
      <c r="I53" s="62"/>
      <c r="J53" s="61"/>
      <c r="K53" s="61"/>
      <c r="L53" s="61"/>
      <c r="M53" s="61"/>
      <c r="N53" s="62"/>
    </row>
    <row r="54" spans="2:15">
      <c r="B54" s="142"/>
      <c r="C54" s="41" t="s">
        <v>227</v>
      </c>
      <c r="D54" s="60"/>
      <c r="E54" s="61"/>
      <c r="F54" s="61"/>
      <c r="G54" s="61"/>
      <c r="H54" s="61"/>
      <c r="I54" s="62"/>
      <c r="J54" s="61"/>
      <c r="K54" s="61"/>
      <c r="L54" s="61"/>
      <c r="M54" s="61"/>
      <c r="N54" s="62"/>
    </row>
    <row r="55" spans="2:15">
      <c r="B55" s="142"/>
      <c r="C55" s="41" t="s">
        <v>229</v>
      </c>
      <c r="D55" s="60"/>
      <c r="E55" s="61"/>
      <c r="F55" s="61"/>
      <c r="G55" s="61"/>
      <c r="H55" s="61"/>
      <c r="I55" s="62"/>
      <c r="J55" s="61"/>
      <c r="K55" s="61"/>
      <c r="L55" s="61"/>
      <c r="M55" s="61"/>
      <c r="N55" s="62"/>
    </row>
    <row r="56" spans="2:15">
      <c r="B56" s="142"/>
      <c r="C56" s="41" t="s">
        <v>230</v>
      </c>
      <c r="D56" s="60"/>
      <c r="E56" s="61"/>
      <c r="F56" s="61"/>
      <c r="G56" s="61"/>
      <c r="H56" s="61"/>
      <c r="I56" s="62"/>
      <c r="J56" s="61"/>
      <c r="K56" s="61"/>
      <c r="L56" s="61"/>
      <c r="M56" s="61"/>
      <c r="N56" s="62"/>
      <c r="O56" t="s">
        <v>251</v>
      </c>
    </row>
    <row r="57" spans="2:15">
      <c r="B57" s="142"/>
      <c r="C57" s="41" t="s">
        <v>232</v>
      </c>
      <c r="D57" s="60"/>
      <c r="E57" s="61"/>
      <c r="F57" s="61"/>
      <c r="G57" s="61"/>
      <c r="H57" s="61"/>
      <c r="I57" s="62"/>
      <c r="J57" s="61"/>
      <c r="K57" s="61"/>
      <c r="L57" s="61"/>
      <c r="M57" s="61"/>
      <c r="N57" s="62"/>
    </row>
    <row r="58" spans="2:15">
      <c r="B58" s="142"/>
      <c r="C58" s="41" t="s">
        <v>233</v>
      </c>
      <c r="D58" s="60"/>
      <c r="E58" s="61"/>
      <c r="F58" s="61"/>
      <c r="G58" s="61"/>
      <c r="H58" s="61"/>
      <c r="I58" s="62"/>
      <c r="J58" s="61"/>
      <c r="K58" s="61"/>
      <c r="L58" s="61"/>
      <c r="M58" s="61"/>
      <c r="N58" s="62"/>
    </row>
    <row r="59" spans="2:15">
      <c r="B59" s="142"/>
      <c r="C59" s="41" t="s">
        <v>235</v>
      </c>
      <c r="D59" s="60"/>
      <c r="E59" s="61"/>
      <c r="F59" s="61"/>
      <c r="G59" s="61"/>
      <c r="H59" s="61"/>
      <c r="I59" s="62"/>
      <c r="J59" s="61"/>
      <c r="K59" s="61"/>
      <c r="L59" s="61"/>
      <c r="M59" s="61"/>
      <c r="N59" s="62"/>
    </row>
    <row r="60" spans="2:15">
      <c r="B60" s="142"/>
      <c r="C60" s="41" t="s">
        <v>237</v>
      </c>
      <c r="D60" s="60"/>
      <c r="E60" s="61"/>
      <c r="F60" s="61"/>
      <c r="G60" s="61"/>
      <c r="H60" s="61"/>
      <c r="I60" s="62"/>
      <c r="J60" s="61"/>
      <c r="K60" s="61"/>
      <c r="L60" s="61"/>
      <c r="M60" s="61"/>
      <c r="N60" s="62"/>
    </row>
    <row r="61" spans="2:15">
      <c r="B61" s="142"/>
      <c r="C61" s="41" t="s">
        <v>238</v>
      </c>
      <c r="D61" s="60"/>
      <c r="E61" s="61"/>
      <c r="F61" s="61"/>
      <c r="G61" s="61"/>
      <c r="H61" s="61"/>
      <c r="I61" s="62"/>
      <c r="J61" s="61"/>
      <c r="K61" s="61"/>
      <c r="L61" s="61"/>
      <c r="M61" s="61"/>
      <c r="N61" s="62"/>
      <c r="O61" t="s">
        <v>252</v>
      </c>
    </row>
    <row r="62" spans="2:15">
      <c r="B62" s="142"/>
      <c r="C62" s="41" t="s">
        <v>241</v>
      </c>
      <c r="D62" s="26"/>
      <c r="E62" s="24"/>
      <c r="F62" s="24"/>
      <c r="G62" s="24"/>
      <c r="H62" s="24"/>
      <c r="I62" s="28"/>
      <c r="J62" s="24"/>
      <c r="K62" s="24"/>
      <c r="L62" s="24"/>
      <c r="M62" s="24"/>
      <c r="N62" s="28"/>
    </row>
    <row r="63" spans="2:15">
      <c r="B63" s="142"/>
      <c r="C63" s="41" t="s">
        <v>241</v>
      </c>
      <c r="D63" s="26"/>
      <c r="E63" s="24"/>
      <c r="F63" s="24"/>
      <c r="G63" s="24"/>
      <c r="H63" s="24"/>
      <c r="I63" s="28"/>
      <c r="J63" s="24"/>
      <c r="K63" s="24"/>
      <c r="L63" s="24"/>
      <c r="M63" s="24"/>
      <c r="N63" s="28"/>
    </row>
    <row r="64" spans="2:15">
      <c r="B64" s="142"/>
      <c r="C64" s="41" t="s">
        <v>241</v>
      </c>
      <c r="D64" s="26"/>
      <c r="E64" s="24"/>
      <c r="F64" s="24"/>
      <c r="G64" s="24"/>
      <c r="H64" s="24"/>
      <c r="I64" s="28"/>
      <c r="J64" s="24"/>
      <c r="K64" s="24"/>
      <c r="L64" s="24"/>
      <c r="M64" s="24"/>
      <c r="N64" s="28"/>
    </row>
    <row r="65" spans="2:14" ht="15" thickBot="1">
      <c r="B65" s="143"/>
      <c r="C65" s="33" t="s">
        <v>241</v>
      </c>
      <c r="D65" s="27"/>
      <c r="E65" s="25"/>
      <c r="F65" s="25"/>
      <c r="G65" s="25"/>
      <c r="H65" s="25"/>
      <c r="I65" s="29"/>
      <c r="J65" s="25"/>
      <c r="K65" s="25"/>
      <c r="L65" s="25"/>
      <c r="M65" s="25"/>
      <c r="N65" s="29"/>
    </row>
    <row r="66" spans="2:14">
      <c r="B66" s="141" t="s">
        <v>171</v>
      </c>
      <c r="C66" s="41" t="s">
        <v>195</v>
      </c>
      <c r="D66" s="26" t="s">
        <v>253</v>
      </c>
      <c r="E66" s="24">
        <v>0.74</v>
      </c>
      <c r="F66" s="24">
        <v>0.54</v>
      </c>
      <c r="G66" s="24">
        <v>0.25</v>
      </c>
      <c r="H66" s="24">
        <v>0.23</v>
      </c>
      <c r="I66" s="28">
        <v>0.88</v>
      </c>
      <c r="J66" s="24">
        <v>0.51</v>
      </c>
      <c r="K66" s="24">
        <v>0.51</v>
      </c>
      <c r="L66" s="24">
        <v>0.12</v>
      </c>
      <c r="M66" s="24">
        <v>0.08</v>
      </c>
      <c r="N66" s="28">
        <v>0.5</v>
      </c>
    </row>
    <row r="67" spans="2:14">
      <c r="B67" s="142"/>
      <c r="C67" s="41" t="s">
        <v>197</v>
      </c>
      <c r="D67" s="26" t="s">
        <v>254</v>
      </c>
      <c r="E67" s="24">
        <v>0.74</v>
      </c>
      <c r="F67" s="24">
        <v>0.41</v>
      </c>
      <c r="G67" s="24">
        <v>0.25</v>
      </c>
      <c r="H67" s="24">
        <v>0.23</v>
      </c>
      <c r="I67" s="28">
        <v>0.88</v>
      </c>
      <c r="J67" s="24">
        <v>0.74</v>
      </c>
      <c r="K67" s="24">
        <v>0.42</v>
      </c>
      <c r="L67" s="24">
        <v>0.25</v>
      </c>
      <c r="M67" s="24">
        <v>0.23</v>
      </c>
      <c r="N67" s="28">
        <v>0.88</v>
      </c>
    </row>
    <row r="68" spans="2:14">
      <c r="B68" s="142"/>
      <c r="C68" s="41" t="s">
        <v>199</v>
      </c>
      <c r="D68" s="26" t="s">
        <v>255</v>
      </c>
      <c r="E68" s="24">
        <v>0.74</v>
      </c>
      <c r="F68" s="24">
        <v>0.54</v>
      </c>
      <c r="G68" s="24">
        <v>0.25</v>
      </c>
      <c r="H68" s="24">
        <v>0.23</v>
      </c>
      <c r="I68" s="28">
        <v>0.88</v>
      </c>
      <c r="J68" s="24">
        <v>0.51</v>
      </c>
      <c r="K68" s="24">
        <v>0.51</v>
      </c>
      <c r="L68" s="24">
        <v>0.12</v>
      </c>
      <c r="M68" s="24">
        <v>0.08</v>
      </c>
      <c r="N68" s="28">
        <v>0.5</v>
      </c>
    </row>
    <row r="69" spans="2:14">
      <c r="B69" s="142"/>
      <c r="C69" s="41" t="s">
        <v>201</v>
      </c>
      <c r="D69" s="26" t="s">
        <v>256</v>
      </c>
      <c r="E69" s="24">
        <v>0.51</v>
      </c>
      <c r="F69" s="24">
        <v>0.44</v>
      </c>
      <c r="G69" s="24">
        <v>0.13</v>
      </c>
      <c r="H69" s="24">
        <v>0.08</v>
      </c>
      <c r="I69" s="28">
        <v>0.63</v>
      </c>
      <c r="J69" s="24">
        <v>0.51</v>
      </c>
      <c r="K69" s="24">
        <v>0.51</v>
      </c>
      <c r="L69" s="24">
        <v>0.12</v>
      </c>
      <c r="M69" s="24">
        <v>0.08</v>
      </c>
      <c r="N69" s="28">
        <v>0.55000000000000004</v>
      </c>
    </row>
    <row r="70" spans="2:14">
      <c r="B70" s="142"/>
      <c r="C70" s="41" t="s">
        <v>203</v>
      </c>
      <c r="D70" s="26" t="s">
        <v>257</v>
      </c>
      <c r="E70" s="24">
        <v>0.51</v>
      </c>
      <c r="F70" s="24">
        <v>0.46</v>
      </c>
      <c r="G70" s="24">
        <v>0.13</v>
      </c>
      <c r="H70" s="24">
        <v>0.08</v>
      </c>
      <c r="I70" s="28">
        <v>0.66</v>
      </c>
      <c r="J70" s="24">
        <v>0.51</v>
      </c>
      <c r="K70" s="24">
        <v>0.31</v>
      </c>
      <c r="L70" s="24">
        <v>0.13</v>
      </c>
      <c r="M70" s="24">
        <v>0.08</v>
      </c>
      <c r="N70" s="28">
        <v>0.64</v>
      </c>
    </row>
    <row r="71" spans="2:14">
      <c r="B71" s="142"/>
      <c r="C71" s="41" t="s">
        <v>205</v>
      </c>
      <c r="D71" s="26" t="s">
        <v>236</v>
      </c>
      <c r="E71" s="24">
        <v>0.73</v>
      </c>
      <c r="F71" s="24">
        <v>0.43</v>
      </c>
      <c r="G71" s="24">
        <v>0.34</v>
      </c>
      <c r="H71" s="24">
        <v>0.32</v>
      </c>
      <c r="I71" s="28">
        <v>0.9</v>
      </c>
      <c r="J71" s="24">
        <v>0.74</v>
      </c>
      <c r="K71" s="24">
        <v>0.45</v>
      </c>
      <c r="L71" s="24">
        <v>0.34</v>
      </c>
      <c r="M71" s="24">
        <v>0.33</v>
      </c>
      <c r="N71" s="28">
        <v>0.9</v>
      </c>
    </row>
    <row r="72" spans="2:14">
      <c r="B72" s="142"/>
      <c r="C72" s="41" t="s">
        <v>207</v>
      </c>
      <c r="D72" s="26" t="s">
        <v>258</v>
      </c>
      <c r="E72" s="24">
        <v>0.71</v>
      </c>
      <c r="F72" s="24">
        <v>0.43</v>
      </c>
      <c r="G72" s="24">
        <v>0.39</v>
      </c>
      <c r="H72" s="24">
        <v>0.38</v>
      </c>
      <c r="I72" s="28">
        <v>0.91</v>
      </c>
      <c r="J72" s="24">
        <v>0.71</v>
      </c>
      <c r="K72" s="24">
        <v>0.42</v>
      </c>
      <c r="L72" s="24">
        <v>0.38</v>
      </c>
      <c r="M72" s="63">
        <v>0.37</v>
      </c>
      <c r="N72" s="28">
        <v>0.9</v>
      </c>
    </row>
    <row r="73" spans="2:14">
      <c r="B73" s="142"/>
      <c r="C73" s="41" t="s">
        <v>209</v>
      </c>
      <c r="D73" s="26" t="s">
        <v>259</v>
      </c>
      <c r="E73" s="24">
        <v>0.6</v>
      </c>
      <c r="F73" s="24">
        <v>0.31</v>
      </c>
      <c r="G73" s="24">
        <v>0.32</v>
      </c>
      <c r="H73" s="24">
        <v>0.23</v>
      </c>
      <c r="I73" s="28">
        <v>0.88</v>
      </c>
      <c r="J73" s="24">
        <v>0.6</v>
      </c>
      <c r="K73" s="24">
        <v>0.3</v>
      </c>
      <c r="L73" s="24">
        <v>0.32</v>
      </c>
      <c r="M73" s="24">
        <v>0.23</v>
      </c>
      <c r="N73" s="28">
        <v>0.88</v>
      </c>
    </row>
    <row r="74" spans="2:14">
      <c r="B74" s="142"/>
      <c r="C74" s="41" t="s">
        <v>211</v>
      </c>
      <c r="D74" s="26" t="s">
        <v>260</v>
      </c>
      <c r="E74" s="24">
        <v>0.63</v>
      </c>
      <c r="F74" s="24">
        <v>0.33</v>
      </c>
      <c r="G74" s="24">
        <v>0.53</v>
      </c>
      <c r="H74" s="24">
        <v>0.33</v>
      </c>
      <c r="I74" s="28">
        <v>0.9</v>
      </c>
      <c r="J74" s="24">
        <v>0.63</v>
      </c>
      <c r="K74" s="24">
        <v>0.33</v>
      </c>
      <c r="L74" s="24">
        <v>0.51</v>
      </c>
      <c r="M74" s="24">
        <v>0.33</v>
      </c>
      <c r="N74" s="28">
        <v>0.9</v>
      </c>
    </row>
    <row r="75" spans="2:14">
      <c r="B75" s="142"/>
      <c r="C75" s="41" t="s">
        <v>213</v>
      </c>
      <c r="D75" s="26" t="s">
        <v>261</v>
      </c>
      <c r="E75" s="24">
        <v>0.74</v>
      </c>
      <c r="F75" s="24">
        <v>0.49</v>
      </c>
      <c r="G75" s="24">
        <v>0.34</v>
      </c>
      <c r="H75" s="24">
        <v>0.35</v>
      </c>
      <c r="I75" s="28">
        <v>0.76</v>
      </c>
      <c r="J75" s="24">
        <v>0.74</v>
      </c>
      <c r="K75" s="24">
        <v>0.41</v>
      </c>
      <c r="L75" s="24">
        <v>0.33</v>
      </c>
      <c r="M75" s="24">
        <v>0.33</v>
      </c>
      <c r="N75" s="28">
        <v>0.72</v>
      </c>
    </row>
    <row r="76" spans="2:14">
      <c r="B76" s="142"/>
      <c r="C76" s="41" t="s">
        <v>215</v>
      </c>
      <c r="D76" s="26" t="s">
        <v>262</v>
      </c>
      <c r="E76" s="24">
        <v>0.74</v>
      </c>
      <c r="F76" s="24">
        <v>0.48</v>
      </c>
      <c r="G76" s="24">
        <v>0.34</v>
      </c>
      <c r="H76" s="24">
        <v>0.35</v>
      </c>
      <c r="I76" s="28">
        <v>0.76</v>
      </c>
      <c r="J76" s="24">
        <v>0.74</v>
      </c>
      <c r="K76" s="24">
        <v>0.41</v>
      </c>
      <c r="L76" s="24">
        <v>0.33</v>
      </c>
      <c r="M76" s="24">
        <v>0.33</v>
      </c>
      <c r="N76" s="28">
        <v>0.72</v>
      </c>
    </row>
    <row r="77" spans="2:14">
      <c r="B77" s="142"/>
      <c r="C77" s="41" t="s">
        <v>217</v>
      </c>
      <c r="D77" s="26" t="s">
        <v>262</v>
      </c>
      <c r="E77" s="24">
        <v>0.74</v>
      </c>
      <c r="F77" s="24">
        <v>0.5</v>
      </c>
      <c r="G77" s="24">
        <v>0.34</v>
      </c>
      <c r="H77" s="24">
        <v>0.35</v>
      </c>
      <c r="I77" s="28">
        <v>0.76</v>
      </c>
      <c r="J77" s="24">
        <v>0.18</v>
      </c>
      <c r="K77" s="24">
        <v>0.4</v>
      </c>
      <c r="L77" s="24">
        <v>0.14000000000000001</v>
      </c>
      <c r="M77" s="24">
        <v>0.06</v>
      </c>
      <c r="N77" s="28">
        <v>0.56999999999999995</v>
      </c>
    </row>
    <row r="78" spans="2:14">
      <c r="B78" s="142"/>
      <c r="C78" s="41" t="s">
        <v>219</v>
      </c>
      <c r="D78" s="26" t="s">
        <v>263</v>
      </c>
      <c r="E78" s="24">
        <v>0.47</v>
      </c>
      <c r="F78" s="24">
        <v>0.27</v>
      </c>
      <c r="G78" s="24">
        <v>0.17</v>
      </c>
      <c r="H78" s="24">
        <v>0.17</v>
      </c>
      <c r="I78" s="28">
        <v>0.57999999999999996</v>
      </c>
      <c r="J78" s="24">
        <v>0.37</v>
      </c>
      <c r="K78" s="24">
        <v>0.25</v>
      </c>
      <c r="L78" s="24">
        <v>0.11</v>
      </c>
      <c r="M78" s="24">
        <v>0.09</v>
      </c>
      <c r="N78" s="28">
        <v>0.48</v>
      </c>
    </row>
    <row r="79" spans="2:14">
      <c r="B79" s="142"/>
      <c r="C79" s="41" t="s">
        <v>221</v>
      </c>
      <c r="D79" s="26" t="s">
        <v>264</v>
      </c>
      <c r="E79" s="24">
        <v>0.65</v>
      </c>
      <c r="F79" s="24">
        <v>0.57999999999999996</v>
      </c>
      <c r="G79" s="24">
        <v>0.28000000000000003</v>
      </c>
      <c r="H79" s="24">
        <v>0.31</v>
      </c>
      <c r="I79" s="28">
        <v>0.93</v>
      </c>
      <c r="J79" s="24">
        <v>0.53</v>
      </c>
      <c r="K79" s="24">
        <v>0.28000000000000003</v>
      </c>
      <c r="L79" s="24">
        <v>0.19</v>
      </c>
      <c r="M79" s="24">
        <v>0.2</v>
      </c>
      <c r="N79" s="28">
        <v>0.59</v>
      </c>
    </row>
    <row r="80" spans="2:14">
      <c r="B80" s="142"/>
      <c r="C80" s="41" t="s">
        <v>223</v>
      </c>
      <c r="D80" s="26" t="s">
        <v>265</v>
      </c>
      <c r="E80" s="24">
        <v>0.74</v>
      </c>
      <c r="F80" s="24">
        <v>0.49</v>
      </c>
      <c r="G80" s="24">
        <v>0.34</v>
      </c>
      <c r="H80" s="24">
        <v>0.35</v>
      </c>
      <c r="I80" s="28">
        <v>0.76</v>
      </c>
      <c r="J80" s="24">
        <v>0.73</v>
      </c>
      <c r="K80" s="24">
        <v>0.41</v>
      </c>
      <c r="L80" s="24">
        <v>0.33</v>
      </c>
      <c r="M80" s="24">
        <v>0.33</v>
      </c>
      <c r="N80" s="28">
        <v>0.72</v>
      </c>
    </row>
    <row r="81" spans="2:14">
      <c r="B81" s="142"/>
      <c r="C81" s="41" t="s">
        <v>225</v>
      </c>
      <c r="D81" s="26" t="s">
        <v>266</v>
      </c>
      <c r="E81" s="24">
        <v>0.74</v>
      </c>
      <c r="F81" s="24">
        <v>0.49</v>
      </c>
      <c r="G81" s="24">
        <v>0.34</v>
      </c>
      <c r="H81" s="24">
        <v>0.35</v>
      </c>
      <c r="I81" s="28">
        <v>0.76</v>
      </c>
      <c r="J81" s="24">
        <v>0.73</v>
      </c>
      <c r="K81" s="24">
        <v>0.42</v>
      </c>
      <c r="L81" s="24">
        <v>0.34</v>
      </c>
      <c r="M81" s="24">
        <v>0.34</v>
      </c>
      <c r="N81" s="28">
        <v>0.72</v>
      </c>
    </row>
    <row r="82" spans="2:14">
      <c r="B82" s="142"/>
      <c r="C82" s="41" t="s">
        <v>227</v>
      </c>
      <c r="D82" s="26" t="s">
        <v>267</v>
      </c>
      <c r="E82" s="24">
        <v>0.74</v>
      </c>
      <c r="F82" s="24">
        <v>0.5</v>
      </c>
      <c r="G82" s="24">
        <v>0.34</v>
      </c>
      <c r="H82" s="24">
        <v>0.35</v>
      </c>
      <c r="I82" s="28">
        <v>0.76</v>
      </c>
      <c r="J82" s="24">
        <v>0.18</v>
      </c>
      <c r="K82" s="24">
        <v>0.4</v>
      </c>
      <c r="L82" s="24">
        <v>0.14000000000000001</v>
      </c>
      <c r="M82" s="24">
        <v>0.06</v>
      </c>
      <c r="N82" s="28">
        <v>0.56999999999999995</v>
      </c>
    </row>
    <row r="83" spans="2:14">
      <c r="B83" s="142"/>
      <c r="C83" s="41" t="s">
        <v>229</v>
      </c>
      <c r="D83" s="26" t="s">
        <v>268</v>
      </c>
      <c r="E83" s="24">
        <v>0.46</v>
      </c>
      <c r="F83" s="24">
        <v>0.26</v>
      </c>
      <c r="G83" s="24">
        <v>0.16</v>
      </c>
      <c r="H83" s="24">
        <v>0.17</v>
      </c>
      <c r="I83" s="28">
        <v>0.57999999999999996</v>
      </c>
      <c r="J83" s="24">
        <v>0.36</v>
      </c>
      <c r="K83" s="24">
        <v>0.22</v>
      </c>
      <c r="L83" s="24">
        <v>0.12</v>
      </c>
      <c r="M83" s="24">
        <v>0.11</v>
      </c>
      <c r="N83" s="28">
        <v>0.48</v>
      </c>
    </row>
    <row r="84" spans="2:14">
      <c r="B84" s="142"/>
      <c r="C84" s="41" t="s">
        <v>230</v>
      </c>
      <c r="D84" s="26" t="s">
        <v>269</v>
      </c>
      <c r="E84" s="24">
        <v>0.65</v>
      </c>
      <c r="F84" s="24">
        <v>0.59</v>
      </c>
      <c r="G84" s="24">
        <v>0.28000000000000003</v>
      </c>
      <c r="H84" s="24">
        <v>0.3</v>
      </c>
      <c r="I84" s="28">
        <v>0.93</v>
      </c>
      <c r="J84" s="24">
        <v>0.53</v>
      </c>
      <c r="K84" s="24">
        <v>0.28000000000000003</v>
      </c>
      <c r="L84" s="24">
        <v>0.19</v>
      </c>
      <c r="M84" s="24">
        <v>0.2</v>
      </c>
      <c r="N84" s="28">
        <v>0.59</v>
      </c>
    </row>
    <row r="85" spans="2:14">
      <c r="B85" s="142"/>
      <c r="C85" s="41" t="s">
        <v>232</v>
      </c>
      <c r="D85" s="26" t="s">
        <v>270</v>
      </c>
      <c r="E85" s="24">
        <v>0.74</v>
      </c>
      <c r="F85" s="24">
        <v>0.48</v>
      </c>
      <c r="G85" s="24">
        <v>0.34</v>
      </c>
      <c r="H85" s="24">
        <v>0.35</v>
      </c>
      <c r="I85" s="28">
        <v>0.76</v>
      </c>
      <c r="J85" s="24">
        <v>0.73</v>
      </c>
      <c r="K85" s="24">
        <v>0.46</v>
      </c>
      <c r="L85" s="24">
        <v>0.33</v>
      </c>
      <c r="M85" s="24">
        <v>0.34</v>
      </c>
      <c r="N85" s="28">
        <v>0.72</v>
      </c>
    </row>
    <row r="86" spans="2:14">
      <c r="B86" s="142"/>
      <c r="C86" s="41" t="s">
        <v>233</v>
      </c>
      <c r="D86" s="26" t="s">
        <v>271</v>
      </c>
      <c r="E86" s="24">
        <v>0.74</v>
      </c>
      <c r="F86" s="24">
        <v>0.49</v>
      </c>
      <c r="G86" s="24">
        <v>0.34</v>
      </c>
      <c r="H86" s="24">
        <v>0.35</v>
      </c>
      <c r="I86" s="28">
        <v>0.76</v>
      </c>
      <c r="J86" s="24">
        <v>0.73</v>
      </c>
      <c r="K86" s="24">
        <v>0.41</v>
      </c>
      <c r="L86" s="24">
        <v>0.33</v>
      </c>
      <c r="M86" s="24">
        <v>0.34</v>
      </c>
      <c r="N86" s="28">
        <v>0.72</v>
      </c>
    </row>
    <row r="87" spans="2:14">
      <c r="B87" s="142"/>
      <c r="C87" s="41" t="s">
        <v>235</v>
      </c>
      <c r="D87" s="26" t="s">
        <v>272</v>
      </c>
      <c r="E87" s="24">
        <v>0.74</v>
      </c>
      <c r="F87" s="24">
        <v>0.5</v>
      </c>
      <c r="G87" s="24">
        <v>0.34</v>
      </c>
      <c r="H87" s="24">
        <v>0.35</v>
      </c>
      <c r="I87" s="28">
        <v>0.76</v>
      </c>
      <c r="J87" s="24">
        <v>0.18</v>
      </c>
      <c r="K87" s="24">
        <v>0.4</v>
      </c>
      <c r="L87" s="24">
        <v>0.14000000000000001</v>
      </c>
      <c r="M87" s="24">
        <v>0.06</v>
      </c>
      <c r="N87" s="28">
        <v>0.56999999999999995</v>
      </c>
    </row>
    <row r="88" spans="2:14">
      <c r="B88" s="142"/>
      <c r="C88" s="41" t="s">
        <v>237</v>
      </c>
      <c r="D88" s="26" t="s">
        <v>273</v>
      </c>
      <c r="E88" s="24">
        <v>0.46</v>
      </c>
      <c r="F88" s="24">
        <v>0.26</v>
      </c>
      <c r="G88" s="24">
        <v>0.16</v>
      </c>
      <c r="H88" s="24">
        <v>0.17</v>
      </c>
      <c r="I88" s="28">
        <v>0.57999999999999996</v>
      </c>
      <c r="J88" s="24">
        <v>0.37</v>
      </c>
      <c r="K88" s="24">
        <v>0.21</v>
      </c>
      <c r="L88" s="24">
        <v>0.11</v>
      </c>
      <c r="M88" s="24">
        <v>0.08</v>
      </c>
      <c r="N88" s="28">
        <v>0.47</v>
      </c>
    </row>
    <row r="89" spans="2:14">
      <c r="B89" s="142"/>
      <c r="C89" s="41" t="s">
        <v>238</v>
      </c>
      <c r="D89" s="26" t="s">
        <v>274</v>
      </c>
      <c r="E89" s="24">
        <v>0.65</v>
      </c>
      <c r="F89" s="24">
        <v>0.57999999999999996</v>
      </c>
      <c r="G89" s="24">
        <v>0.28000000000000003</v>
      </c>
      <c r="H89" s="24">
        <v>0.3</v>
      </c>
      <c r="I89" s="28">
        <v>0.93</v>
      </c>
      <c r="J89" s="24">
        <v>0.53</v>
      </c>
      <c r="K89" s="24">
        <v>0.28000000000000003</v>
      </c>
      <c r="L89" s="24">
        <v>0.19</v>
      </c>
      <c r="M89" s="24">
        <v>0.2</v>
      </c>
      <c r="N89" s="28">
        <v>0.59</v>
      </c>
    </row>
    <row r="90" spans="2:14">
      <c r="B90" s="142"/>
      <c r="C90" s="41" t="s">
        <v>241</v>
      </c>
      <c r="D90" s="26"/>
      <c r="E90" s="24"/>
      <c r="F90" s="24"/>
      <c r="G90" s="24"/>
      <c r="H90" s="24"/>
      <c r="I90" s="28"/>
      <c r="J90" s="24"/>
      <c r="K90" s="24"/>
      <c r="L90" s="24"/>
      <c r="M90" s="24"/>
      <c r="N90" s="28"/>
    </row>
    <row r="91" spans="2:14">
      <c r="B91" s="142"/>
      <c r="C91" s="41" t="s">
        <v>241</v>
      </c>
      <c r="D91" s="26"/>
      <c r="E91" s="24"/>
      <c r="F91" s="24"/>
      <c r="G91" s="24"/>
      <c r="H91" s="24"/>
      <c r="I91" s="28"/>
      <c r="J91" s="24"/>
      <c r="K91" s="24"/>
      <c r="L91" s="24"/>
      <c r="M91" s="24"/>
      <c r="N91" s="28"/>
    </row>
    <row r="92" spans="2:14">
      <c r="B92" s="142"/>
      <c r="C92" s="41" t="s">
        <v>241</v>
      </c>
      <c r="D92" s="26"/>
      <c r="E92" s="24"/>
      <c r="F92" s="24"/>
      <c r="G92" s="24"/>
      <c r="H92" s="24"/>
      <c r="I92" s="28"/>
      <c r="J92" s="24"/>
      <c r="K92" s="24"/>
      <c r="L92" s="24"/>
      <c r="M92" s="24"/>
      <c r="N92" s="28"/>
    </row>
    <row r="93" spans="2:14" ht="15" thickBot="1">
      <c r="B93" s="143"/>
      <c r="C93" s="33" t="s">
        <v>241</v>
      </c>
      <c r="D93" s="27"/>
      <c r="E93" s="25"/>
      <c r="F93" s="25"/>
      <c r="G93" s="25"/>
      <c r="H93" s="25"/>
      <c r="I93" s="29"/>
      <c r="J93" s="25"/>
      <c r="K93" s="25"/>
      <c r="L93" s="25"/>
      <c r="M93" s="25"/>
      <c r="N93" s="29"/>
    </row>
    <row r="94" spans="2:14">
      <c r="B94" s="141" t="s">
        <v>172</v>
      </c>
      <c r="C94" s="41" t="s">
        <v>195</v>
      </c>
      <c r="D94" s="26"/>
      <c r="E94" s="24"/>
      <c r="F94" s="24"/>
      <c r="G94" s="24"/>
      <c r="H94" s="24"/>
      <c r="I94" s="28"/>
      <c r="J94" s="24"/>
      <c r="K94" s="24"/>
      <c r="L94" s="24"/>
      <c r="M94" s="24"/>
      <c r="N94" s="28"/>
    </row>
    <row r="95" spans="2:14">
      <c r="B95" s="142"/>
      <c r="C95" s="41" t="s">
        <v>197</v>
      </c>
      <c r="D95" s="26"/>
      <c r="E95" s="24"/>
      <c r="F95" s="24"/>
      <c r="G95" s="24"/>
      <c r="H95" s="24"/>
      <c r="I95" s="28"/>
      <c r="J95" s="24"/>
      <c r="K95" s="24"/>
      <c r="L95" s="24"/>
      <c r="M95" s="24"/>
      <c r="N95" s="28"/>
    </row>
    <row r="96" spans="2:14">
      <c r="B96" s="142"/>
      <c r="C96" s="41" t="s">
        <v>199</v>
      </c>
      <c r="D96" s="26" t="s">
        <v>275</v>
      </c>
      <c r="E96" s="24">
        <v>0.75</v>
      </c>
      <c r="F96" s="24">
        <v>0.61</v>
      </c>
      <c r="G96" s="24">
        <v>0.27</v>
      </c>
      <c r="H96" s="24">
        <v>0.26</v>
      </c>
      <c r="I96" s="28">
        <v>0.86</v>
      </c>
      <c r="J96" s="24">
        <v>0.75</v>
      </c>
      <c r="K96" s="24">
        <v>0.61</v>
      </c>
      <c r="L96" s="24">
        <v>0.26</v>
      </c>
      <c r="M96" s="24">
        <v>0.26</v>
      </c>
      <c r="N96" s="28">
        <v>0.87</v>
      </c>
    </row>
    <row r="97" spans="2:14">
      <c r="B97" s="142"/>
      <c r="C97" s="41" t="s">
        <v>201</v>
      </c>
      <c r="D97" s="26" t="s">
        <v>276</v>
      </c>
      <c r="E97" s="24"/>
      <c r="F97" s="24"/>
      <c r="G97" s="24"/>
      <c r="H97" s="24"/>
      <c r="I97" s="28" t="s">
        <v>276</v>
      </c>
      <c r="J97" s="24"/>
      <c r="K97" s="24"/>
      <c r="L97" s="24"/>
      <c r="M97" s="24"/>
      <c r="N97" s="28"/>
    </row>
    <row r="98" spans="2:14">
      <c r="B98" s="142"/>
      <c r="C98" s="41" t="s">
        <v>203</v>
      </c>
      <c r="D98" s="26" t="s">
        <v>276</v>
      </c>
      <c r="E98" s="24"/>
      <c r="F98" s="24"/>
      <c r="G98" s="24"/>
      <c r="H98" s="24"/>
      <c r="I98" s="28" t="s">
        <v>276</v>
      </c>
      <c r="J98" s="24"/>
      <c r="K98" s="24"/>
      <c r="L98" s="24"/>
      <c r="M98" s="24"/>
      <c r="N98" s="28"/>
    </row>
    <row r="99" spans="2:14">
      <c r="B99" s="142"/>
      <c r="C99" s="41" t="s">
        <v>205</v>
      </c>
      <c r="D99" s="26" t="s">
        <v>277</v>
      </c>
      <c r="E99" s="24">
        <v>0.69</v>
      </c>
      <c r="F99" s="24">
        <v>0.49</v>
      </c>
      <c r="G99" s="24">
        <v>0.25</v>
      </c>
      <c r="H99" s="24">
        <v>0.24</v>
      </c>
      <c r="I99" s="28">
        <v>0.86</v>
      </c>
      <c r="J99" s="24">
        <v>0.69</v>
      </c>
      <c r="K99" s="24">
        <v>0.48</v>
      </c>
      <c r="L99" s="24">
        <v>0.25</v>
      </c>
      <c r="M99" s="24">
        <v>0.23</v>
      </c>
      <c r="N99" s="28">
        <v>0.86</v>
      </c>
    </row>
    <row r="100" spans="2:14">
      <c r="B100" s="142"/>
      <c r="C100" s="41" t="s">
        <v>207</v>
      </c>
      <c r="D100" s="26" t="s">
        <v>276</v>
      </c>
      <c r="E100" s="24"/>
      <c r="F100" s="24"/>
      <c r="G100" s="24"/>
      <c r="H100" s="24"/>
      <c r="I100" s="28" t="s">
        <v>276</v>
      </c>
      <c r="J100" s="24"/>
      <c r="K100" s="24"/>
      <c r="L100" s="24"/>
      <c r="M100" s="24"/>
      <c r="N100" s="28"/>
    </row>
    <row r="101" spans="2:14">
      <c r="B101" s="142"/>
      <c r="C101" s="41" t="s">
        <v>209</v>
      </c>
      <c r="D101" s="26" t="s">
        <v>278</v>
      </c>
      <c r="E101" s="24">
        <v>0.59</v>
      </c>
      <c r="F101" s="24">
        <v>0.39</v>
      </c>
      <c r="G101" s="24">
        <v>0.45</v>
      </c>
      <c r="H101" s="24">
        <v>0.25</v>
      </c>
      <c r="I101" s="28">
        <v>0.81</v>
      </c>
      <c r="J101" s="24">
        <v>0.59</v>
      </c>
      <c r="K101" s="24">
        <v>0.4</v>
      </c>
      <c r="L101" s="24">
        <v>0.42</v>
      </c>
      <c r="M101" s="24">
        <v>0.25</v>
      </c>
      <c r="N101" s="28">
        <v>0.81</v>
      </c>
    </row>
    <row r="102" spans="2:14">
      <c r="B102" s="142"/>
      <c r="C102" s="41" t="s">
        <v>211</v>
      </c>
      <c r="D102" s="26" t="s">
        <v>276</v>
      </c>
      <c r="E102" s="24"/>
      <c r="F102" s="24"/>
      <c r="G102" s="24"/>
      <c r="H102" s="24"/>
      <c r="I102" s="28" t="s">
        <v>276</v>
      </c>
      <c r="J102" s="24"/>
      <c r="K102" s="24"/>
      <c r="L102" s="24"/>
      <c r="M102" s="24"/>
      <c r="N102" s="28"/>
    </row>
    <row r="103" spans="2:14">
      <c r="B103" s="142"/>
      <c r="C103" s="41" t="s">
        <v>213</v>
      </c>
      <c r="D103" s="26" t="s">
        <v>276</v>
      </c>
      <c r="E103" s="24"/>
      <c r="F103" s="24"/>
      <c r="G103" s="24"/>
      <c r="H103" s="24"/>
      <c r="I103" s="28" t="s">
        <v>276</v>
      </c>
      <c r="J103" s="24"/>
      <c r="K103" s="24"/>
      <c r="L103" s="24"/>
      <c r="M103" s="24"/>
      <c r="N103" s="28"/>
    </row>
    <row r="104" spans="2:14">
      <c r="B104" s="142"/>
      <c r="C104" s="41" t="s">
        <v>215</v>
      </c>
      <c r="D104" s="26" t="s">
        <v>276</v>
      </c>
      <c r="E104" s="24"/>
      <c r="F104" s="24"/>
      <c r="G104" s="24"/>
      <c r="H104" s="24"/>
      <c r="I104" s="28" t="s">
        <v>276</v>
      </c>
      <c r="J104" s="24"/>
      <c r="K104" s="24"/>
      <c r="L104" s="24"/>
      <c r="M104" s="24"/>
      <c r="N104" s="28"/>
    </row>
    <row r="105" spans="2:14">
      <c r="B105" s="142"/>
      <c r="C105" s="41" t="s">
        <v>217</v>
      </c>
      <c r="D105" s="26" t="s">
        <v>276</v>
      </c>
      <c r="E105" s="24"/>
      <c r="F105" s="24"/>
      <c r="G105" s="24"/>
      <c r="H105" s="24"/>
      <c r="I105" s="28" t="s">
        <v>276</v>
      </c>
      <c r="J105" s="24"/>
      <c r="K105" s="24"/>
      <c r="L105" s="24"/>
      <c r="M105" s="24"/>
      <c r="N105" s="28"/>
    </row>
    <row r="106" spans="2:14">
      <c r="B106" s="142"/>
      <c r="C106" s="41" t="s">
        <v>219</v>
      </c>
      <c r="D106" s="26" t="s">
        <v>276</v>
      </c>
      <c r="E106" s="24"/>
      <c r="F106" s="24"/>
      <c r="G106" s="24"/>
      <c r="H106" s="24"/>
      <c r="I106" s="28" t="s">
        <v>276</v>
      </c>
      <c r="J106" s="24"/>
      <c r="K106" s="24"/>
      <c r="L106" s="24"/>
      <c r="M106" s="24"/>
      <c r="N106" s="28"/>
    </row>
    <row r="107" spans="2:14">
      <c r="B107" s="142"/>
      <c r="C107" s="41" t="s">
        <v>221</v>
      </c>
      <c r="D107" s="26" t="s">
        <v>276</v>
      </c>
      <c r="E107" s="24"/>
      <c r="F107" s="24"/>
      <c r="G107" s="24"/>
      <c r="H107" s="24"/>
      <c r="I107" s="28" t="s">
        <v>276</v>
      </c>
      <c r="J107" s="24"/>
      <c r="K107" s="24"/>
      <c r="L107" s="24"/>
      <c r="M107" s="24"/>
      <c r="N107" s="28"/>
    </row>
    <row r="108" spans="2:14">
      <c r="B108" s="142"/>
      <c r="C108" s="41" t="s">
        <v>223</v>
      </c>
      <c r="D108" s="26" t="s">
        <v>276</v>
      </c>
      <c r="E108" s="24"/>
      <c r="F108" s="24"/>
      <c r="G108" s="24"/>
      <c r="H108" s="24"/>
      <c r="I108" s="28" t="s">
        <v>276</v>
      </c>
      <c r="J108" s="24"/>
      <c r="K108" s="24"/>
      <c r="L108" s="24"/>
      <c r="M108" s="24"/>
      <c r="N108" s="28"/>
    </row>
    <row r="109" spans="2:14">
      <c r="B109" s="142"/>
      <c r="C109" s="41" t="s">
        <v>225</v>
      </c>
      <c r="D109" s="26" t="s">
        <v>276</v>
      </c>
      <c r="E109" s="24"/>
      <c r="F109" s="24"/>
      <c r="G109" s="24"/>
      <c r="H109" s="24"/>
      <c r="I109" s="28" t="s">
        <v>276</v>
      </c>
      <c r="J109" s="24"/>
      <c r="K109" s="24"/>
      <c r="L109" s="24"/>
      <c r="M109" s="24"/>
      <c r="N109" s="28"/>
    </row>
    <row r="110" spans="2:14">
      <c r="B110" s="142"/>
      <c r="C110" s="41" t="s">
        <v>227</v>
      </c>
      <c r="D110" s="26" t="s">
        <v>279</v>
      </c>
      <c r="E110" s="24">
        <v>0.74</v>
      </c>
      <c r="F110" s="24">
        <v>0.49</v>
      </c>
      <c r="G110" s="24">
        <v>0.27</v>
      </c>
      <c r="H110" s="24">
        <v>0.26</v>
      </c>
      <c r="I110" s="28">
        <v>0.68</v>
      </c>
      <c r="J110" s="24">
        <v>0.74</v>
      </c>
      <c r="K110" s="24">
        <v>0.48</v>
      </c>
      <c r="L110" s="24">
        <v>0.26</v>
      </c>
      <c r="M110" s="24">
        <v>0.26</v>
      </c>
      <c r="N110" s="28">
        <v>0.68</v>
      </c>
    </row>
    <row r="111" spans="2:14">
      <c r="B111" s="142"/>
      <c r="C111" s="41" t="s">
        <v>229</v>
      </c>
      <c r="D111" s="26" t="s">
        <v>276</v>
      </c>
      <c r="E111" s="24"/>
      <c r="F111" s="24"/>
      <c r="G111" s="24"/>
      <c r="H111" s="24"/>
      <c r="I111" s="28" t="s">
        <v>276</v>
      </c>
      <c r="J111" s="24"/>
      <c r="K111" s="24"/>
      <c r="L111" s="24"/>
      <c r="M111" s="24"/>
      <c r="N111" s="28"/>
    </row>
    <row r="112" spans="2:14">
      <c r="B112" s="142"/>
      <c r="C112" s="41" t="s">
        <v>230</v>
      </c>
      <c r="D112" s="26" t="s">
        <v>276</v>
      </c>
      <c r="E112" s="24"/>
      <c r="F112" s="24"/>
      <c r="G112" s="24"/>
      <c r="H112" s="24"/>
      <c r="I112" s="28" t="s">
        <v>276</v>
      </c>
      <c r="J112" s="24"/>
      <c r="K112" s="24"/>
      <c r="L112" s="24"/>
      <c r="M112" s="24"/>
      <c r="N112" s="28"/>
    </row>
    <row r="113" spans="2:14">
      <c r="B113" s="142"/>
      <c r="C113" s="41" t="s">
        <v>232</v>
      </c>
      <c r="D113" s="26" t="s">
        <v>276</v>
      </c>
      <c r="E113" s="24"/>
      <c r="F113" s="24"/>
      <c r="G113" s="24"/>
      <c r="H113" s="24"/>
      <c r="I113" s="28" t="s">
        <v>276</v>
      </c>
      <c r="J113" s="24"/>
      <c r="K113" s="24"/>
      <c r="L113" s="24"/>
      <c r="M113" s="24"/>
      <c r="N113" s="28"/>
    </row>
    <row r="114" spans="2:14">
      <c r="B114" s="142"/>
      <c r="C114" s="41" t="s">
        <v>233</v>
      </c>
      <c r="D114" s="26" t="s">
        <v>276</v>
      </c>
      <c r="E114" s="24"/>
      <c r="F114" s="24"/>
      <c r="G114" s="24"/>
      <c r="H114" s="24"/>
      <c r="I114" s="28" t="s">
        <v>276</v>
      </c>
      <c r="J114" s="24"/>
      <c r="K114" s="24"/>
      <c r="L114" s="24"/>
      <c r="M114" s="24"/>
      <c r="N114" s="28"/>
    </row>
    <row r="115" spans="2:14">
      <c r="B115" s="142"/>
      <c r="C115" s="41" t="s">
        <v>235</v>
      </c>
      <c r="D115" s="26" t="s">
        <v>280</v>
      </c>
      <c r="E115" s="24">
        <v>0.74</v>
      </c>
      <c r="F115" s="24">
        <v>0.49</v>
      </c>
      <c r="G115" s="24">
        <v>0.27</v>
      </c>
      <c r="H115" s="24">
        <v>0.26</v>
      </c>
      <c r="I115" s="28">
        <v>0.68</v>
      </c>
      <c r="J115" s="24">
        <v>0.74</v>
      </c>
      <c r="K115" s="24">
        <v>0.48</v>
      </c>
      <c r="L115" s="24">
        <v>0.26</v>
      </c>
      <c r="M115" s="24">
        <v>0.26</v>
      </c>
      <c r="N115" s="28">
        <v>0.68</v>
      </c>
    </row>
    <row r="116" spans="2:14">
      <c r="B116" s="142"/>
      <c r="C116" s="41" t="s">
        <v>237</v>
      </c>
      <c r="D116" s="26"/>
      <c r="E116" s="24"/>
      <c r="F116" s="24"/>
      <c r="G116" s="24"/>
      <c r="H116" s="24"/>
      <c r="I116" s="28"/>
      <c r="J116" s="24"/>
      <c r="K116" s="24"/>
      <c r="L116" s="24"/>
      <c r="M116" s="24"/>
      <c r="N116" s="28"/>
    </row>
    <row r="117" spans="2:14">
      <c r="B117" s="142"/>
      <c r="C117" s="41" t="s">
        <v>238</v>
      </c>
      <c r="D117" s="26"/>
      <c r="E117" s="24"/>
      <c r="F117" s="24"/>
      <c r="G117" s="24"/>
      <c r="H117" s="24"/>
      <c r="I117" s="28"/>
      <c r="J117" s="24"/>
      <c r="K117" s="24"/>
      <c r="L117" s="24"/>
      <c r="M117" s="24"/>
      <c r="N117" s="28"/>
    </row>
    <row r="118" spans="2:14">
      <c r="B118" s="142"/>
      <c r="C118" s="41" t="s">
        <v>241</v>
      </c>
      <c r="D118" s="26"/>
      <c r="E118" s="24"/>
      <c r="F118" s="24"/>
      <c r="G118" s="24"/>
      <c r="H118" s="24"/>
      <c r="I118" s="28"/>
      <c r="J118" s="24"/>
      <c r="K118" s="24"/>
      <c r="L118" s="24"/>
      <c r="M118" s="24"/>
      <c r="N118" s="28"/>
    </row>
    <row r="119" spans="2:14">
      <c r="B119" s="142"/>
      <c r="C119" s="41" t="s">
        <v>241</v>
      </c>
      <c r="D119" s="26"/>
      <c r="E119" s="24"/>
      <c r="F119" s="24"/>
      <c r="G119" s="24"/>
      <c r="H119" s="24"/>
      <c r="I119" s="28"/>
      <c r="J119" s="24"/>
      <c r="K119" s="24"/>
      <c r="L119" s="24"/>
      <c r="M119" s="24"/>
      <c r="N119" s="28"/>
    </row>
    <row r="120" spans="2:14">
      <c r="B120" s="142"/>
      <c r="C120" s="41" t="s">
        <v>241</v>
      </c>
      <c r="D120" s="26"/>
      <c r="E120" s="24"/>
      <c r="F120" s="24"/>
      <c r="G120" s="24"/>
      <c r="H120" s="24"/>
      <c r="I120" s="28"/>
      <c r="J120" s="24"/>
      <c r="K120" s="24"/>
      <c r="L120" s="24"/>
      <c r="M120" s="24"/>
      <c r="N120" s="28"/>
    </row>
    <row r="121" spans="2:14" ht="15" thickBot="1">
      <c r="B121" s="143"/>
      <c r="C121" s="33" t="s">
        <v>241</v>
      </c>
      <c r="D121" s="27"/>
      <c r="E121" s="25"/>
      <c r="F121" s="25"/>
      <c r="G121" s="25"/>
      <c r="H121" s="25"/>
      <c r="I121" s="29"/>
      <c r="J121" s="25"/>
      <c r="K121" s="25"/>
      <c r="L121" s="25"/>
      <c r="M121" s="25"/>
      <c r="N121" s="29"/>
    </row>
    <row r="122" spans="2:14" ht="29">
      <c r="B122" s="80"/>
      <c r="C122" s="41" t="s">
        <v>281</v>
      </c>
      <c r="D122" s="26"/>
      <c r="E122" s="24"/>
      <c r="F122" s="24"/>
      <c r="G122" s="24"/>
      <c r="H122" s="24"/>
      <c r="I122" s="28"/>
      <c r="J122" s="24"/>
      <c r="K122" s="24"/>
      <c r="L122" s="24"/>
      <c r="M122" s="24"/>
      <c r="N122" s="28"/>
    </row>
    <row r="123" spans="2:14">
      <c r="B123" s="142" t="s">
        <v>173</v>
      </c>
      <c r="C123" s="64" t="s">
        <v>282</v>
      </c>
      <c r="D123" s="26"/>
      <c r="E123" s="24">
        <v>0.77</v>
      </c>
      <c r="F123" s="24"/>
      <c r="G123" s="24"/>
      <c r="H123" s="24">
        <v>0.35</v>
      </c>
      <c r="I123" s="28">
        <v>0.92</v>
      </c>
      <c r="J123" s="24">
        <v>0.77</v>
      </c>
      <c r="K123" s="24"/>
      <c r="L123" s="24"/>
      <c r="M123" s="24">
        <v>0.35</v>
      </c>
      <c r="N123" s="28">
        <v>0.91</v>
      </c>
    </row>
    <row r="124" spans="2:14">
      <c r="B124" s="142"/>
      <c r="C124" s="64" t="s">
        <v>283</v>
      </c>
      <c r="D124" s="26"/>
      <c r="E124" s="24">
        <v>0.77</v>
      </c>
      <c r="F124" s="24"/>
      <c r="G124" s="24"/>
      <c r="H124" s="24">
        <v>0.35</v>
      </c>
      <c r="I124" s="28">
        <v>0.91</v>
      </c>
      <c r="J124" s="24">
        <v>0.77</v>
      </c>
      <c r="K124" s="24"/>
      <c r="L124" s="24"/>
      <c r="M124" s="24">
        <v>0.35</v>
      </c>
      <c r="N124" s="28">
        <v>0.91</v>
      </c>
    </row>
    <row r="125" spans="2:14">
      <c r="B125" s="142"/>
      <c r="C125" s="64" t="s">
        <v>284</v>
      </c>
      <c r="D125" s="26"/>
      <c r="E125" s="24">
        <v>0.76</v>
      </c>
      <c r="F125" s="24"/>
      <c r="G125" s="24"/>
      <c r="H125" s="24">
        <v>0.35</v>
      </c>
      <c r="I125" s="28">
        <v>0.88</v>
      </c>
      <c r="J125" s="24">
        <v>0.76</v>
      </c>
      <c r="K125" s="24"/>
      <c r="L125" s="24"/>
      <c r="M125" s="24">
        <v>0.35</v>
      </c>
      <c r="N125" s="28">
        <v>0.88</v>
      </c>
    </row>
    <row r="126" spans="2:14">
      <c r="B126" s="142"/>
      <c r="C126" s="65" t="s">
        <v>285</v>
      </c>
      <c r="D126" s="26"/>
      <c r="E126" s="24">
        <v>0.19</v>
      </c>
      <c r="F126" s="24"/>
      <c r="G126" s="24"/>
      <c r="H126" s="24">
        <v>0.13</v>
      </c>
      <c r="I126" s="28">
        <v>0.64</v>
      </c>
      <c r="J126" s="24">
        <v>0.19</v>
      </c>
      <c r="K126" s="24"/>
      <c r="L126" s="24"/>
      <c r="M126" s="24">
        <v>0.13</v>
      </c>
      <c r="N126" s="28">
        <v>0.63</v>
      </c>
    </row>
    <row r="127" spans="2:14">
      <c r="B127" s="142"/>
      <c r="C127" s="65" t="s">
        <v>286</v>
      </c>
      <c r="D127" s="26"/>
      <c r="E127" s="24">
        <v>0.17</v>
      </c>
      <c r="F127" s="24"/>
      <c r="G127" s="24"/>
      <c r="H127" s="24">
        <v>0.12</v>
      </c>
      <c r="I127" s="28">
        <v>0.64</v>
      </c>
      <c r="J127" s="24">
        <v>0.17</v>
      </c>
      <c r="K127" s="24"/>
      <c r="L127" s="24"/>
      <c r="M127" s="24">
        <v>0.12</v>
      </c>
      <c r="N127" s="28">
        <v>0.62</v>
      </c>
    </row>
    <row r="128" spans="2:14">
      <c r="B128" s="142"/>
      <c r="C128" s="64" t="s">
        <v>287</v>
      </c>
      <c r="D128" s="26"/>
      <c r="E128" s="24">
        <v>0.18</v>
      </c>
      <c r="F128" s="24"/>
      <c r="G128" s="24"/>
      <c r="H128" s="24">
        <v>0.12</v>
      </c>
      <c r="I128" s="28">
        <v>0.64</v>
      </c>
      <c r="J128" s="24">
        <v>0.18</v>
      </c>
      <c r="K128" s="24"/>
      <c r="L128" s="24"/>
      <c r="M128" s="24">
        <v>0.12</v>
      </c>
      <c r="N128" s="28">
        <v>0.63</v>
      </c>
    </row>
    <row r="129" spans="2:14">
      <c r="B129" s="142"/>
      <c r="C129" s="64" t="s">
        <v>288</v>
      </c>
      <c r="D129" s="26"/>
      <c r="E129" s="24"/>
      <c r="F129" s="24"/>
      <c r="G129" s="24"/>
      <c r="H129" s="24"/>
      <c r="I129" s="28"/>
      <c r="J129" s="24"/>
      <c r="K129" s="24"/>
      <c r="L129" s="24"/>
      <c r="M129" s="24"/>
      <c r="N129" s="28"/>
    </row>
    <row r="130" spans="2:14">
      <c r="B130" s="142"/>
      <c r="C130" s="64" t="s">
        <v>289</v>
      </c>
      <c r="D130" s="26"/>
      <c r="E130" s="24">
        <v>0.8</v>
      </c>
      <c r="F130" s="24"/>
      <c r="G130" s="24"/>
      <c r="H130" s="24">
        <v>0.44</v>
      </c>
      <c r="I130" s="28">
        <v>0.96</v>
      </c>
      <c r="J130" s="24">
        <v>0.74</v>
      </c>
      <c r="K130" s="24"/>
      <c r="L130" s="24"/>
      <c r="M130" s="24">
        <v>0.37</v>
      </c>
      <c r="N130" s="28">
        <v>0.74</v>
      </c>
    </row>
    <row r="131" spans="2:14">
      <c r="B131" s="142"/>
      <c r="C131" s="64" t="s">
        <v>290</v>
      </c>
      <c r="D131" s="26"/>
      <c r="E131" s="24"/>
      <c r="F131" s="24"/>
      <c r="G131" s="24"/>
      <c r="H131" s="24"/>
      <c r="I131" s="28"/>
      <c r="J131" s="24"/>
      <c r="K131" s="24"/>
      <c r="L131" s="24"/>
      <c r="M131" s="24"/>
      <c r="N131" s="28"/>
    </row>
    <row r="132" spans="2:14">
      <c r="B132" s="142"/>
      <c r="C132" s="64" t="s">
        <v>291</v>
      </c>
      <c r="D132" s="26"/>
      <c r="E132" s="24">
        <v>0.81</v>
      </c>
      <c r="F132" s="24"/>
      <c r="G132" s="24"/>
      <c r="H132" s="24">
        <v>0.44</v>
      </c>
      <c r="I132" s="28">
        <v>0.96</v>
      </c>
      <c r="J132" s="24">
        <v>0.75</v>
      </c>
      <c r="K132" s="24"/>
      <c r="L132" s="24"/>
      <c r="M132" s="24">
        <v>0.36</v>
      </c>
      <c r="N132" s="28">
        <v>0.74</v>
      </c>
    </row>
    <row r="133" spans="2:14">
      <c r="B133" s="142"/>
      <c r="C133" s="64" t="s">
        <v>292</v>
      </c>
      <c r="D133" s="26"/>
      <c r="E133" s="24"/>
      <c r="F133" s="24"/>
      <c r="G133" s="24"/>
      <c r="H133" s="24"/>
      <c r="I133" s="28"/>
      <c r="J133" s="24"/>
      <c r="K133" s="24"/>
      <c r="L133" s="24"/>
      <c r="M133" s="24"/>
      <c r="N133" s="28"/>
    </row>
    <row r="134" spans="2:14">
      <c r="B134" s="142"/>
      <c r="C134" s="64" t="s">
        <v>293</v>
      </c>
      <c r="D134" s="26"/>
      <c r="E134" s="24"/>
      <c r="F134" s="24"/>
      <c r="G134" s="24"/>
      <c r="H134" s="24"/>
      <c r="I134" s="28"/>
      <c r="J134" s="24"/>
      <c r="K134" s="24"/>
      <c r="L134" s="24"/>
      <c r="M134" s="24"/>
      <c r="N134" s="28"/>
    </row>
    <row r="135" spans="2:14">
      <c r="B135" s="142"/>
      <c r="C135" s="64" t="s">
        <v>294</v>
      </c>
      <c r="D135" s="26"/>
      <c r="E135" s="24"/>
      <c r="F135" s="24"/>
      <c r="G135" s="24"/>
      <c r="H135" s="24"/>
      <c r="I135" s="28"/>
      <c r="J135" s="24"/>
      <c r="K135" s="24"/>
      <c r="L135" s="24"/>
      <c r="M135" s="24"/>
      <c r="N135" s="28"/>
    </row>
    <row r="136" spans="2:14">
      <c r="B136" s="142"/>
      <c r="C136" s="64" t="s">
        <v>295</v>
      </c>
      <c r="D136" s="26"/>
      <c r="E136" s="24"/>
      <c r="F136" s="24"/>
      <c r="G136" s="24"/>
      <c r="H136" s="24"/>
      <c r="I136" s="28"/>
      <c r="J136" s="24"/>
      <c r="K136" s="24"/>
      <c r="L136" s="24"/>
      <c r="M136" s="24"/>
      <c r="N136" s="28"/>
    </row>
    <row r="137" spans="2:14">
      <c r="B137" s="142"/>
      <c r="C137" s="64" t="s">
        <v>296</v>
      </c>
      <c r="D137" s="26"/>
      <c r="E137" s="24"/>
      <c r="F137" s="24"/>
      <c r="G137" s="24"/>
      <c r="H137" s="24"/>
      <c r="I137" s="28"/>
      <c r="J137" s="24"/>
      <c r="K137" s="24"/>
      <c r="L137" s="24"/>
      <c r="M137" s="24"/>
      <c r="N137" s="28"/>
    </row>
    <row r="138" spans="2:14">
      <c r="B138" s="142"/>
      <c r="C138" s="41" t="s">
        <v>241</v>
      </c>
      <c r="D138" s="26"/>
      <c r="E138" s="24"/>
      <c r="F138" s="24"/>
      <c r="G138" s="24"/>
      <c r="H138" s="24"/>
      <c r="I138" s="28"/>
      <c r="J138" s="24"/>
      <c r="K138" s="24"/>
      <c r="L138" s="24"/>
      <c r="M138" s="24"/>
      <c r="N138" s="28"/>
    </row>
    <row r="139" spans="2:14">
      <c r="B139" s="142"/>
      <c r="C139" s="41" t="s">
        <v>297</v>
      </c>
      <c r="D139" s="26"/>
      <c r="E139" s="24">
        <v>0.79</v>
      </c>
      <c r="F139" s="24"/>
      <c r="G139" s="24"/>
      <c r="H139" s="24">
        <v>0.42</v>
      </c>
      <c r="I139" s="28">
        <v>0.94</v>
      </c>
      <c r="J139" s="24">
        <v>0.78</v>
      </c>
      <c r="K139" s="24"/>
      <c r="L139" s="24"/>
      <c r="M139" s="24">
        <v>0.38</v>
      </c>
      <c r="N139" s="28">
        <v>0.92</v>
      </c>
    </row>
    <row r="140" spans="2:14">
      <c r="B140" s="142"/>
      <c r="C140" s="41" t="s">
        <v>241</v>
      </c>
      <c r="D140" s="26"/>
      <c r="E140" s="24"/>
      <c r="F140" s="24"/>
      <c r="G140" s="24"/>
      <c r="H140" s="24"/>
      <c r="I140" s="28"/>
      <c r="J140" s="24"/>
      <c r="K140" s="24"/>
      <c r="L140" s="24"/>
      <c r="M140" s="24"/>
      <c r="N140" s="28"/>
    </row>
    <row r="141" spans="2:14" ht="15" thickBot="1">
      <c r="B141" s="143"/>
      <c r="C141" s="33" t="s">
        <v>241</v>
      </c>
      <c r="D141" s="27"/>
      <c r="E141" s="25"/>
      <c r="F141" s="25"/>
      <c r="G141" s="25"/>
      <c r="H141" s="25"/>
      <c r="I141" s="29"/>
      <c r="J141" s="25"/>
      <c r="K141" s="25"/>
      <c r="L141" s="25"/>
      <c r="M141" s="25"/>
      <c r="N141" s="29"/>
    </row>
    <row r="142" spans="2:14" ht="15" customHeight="1" thickTop="1">
      <c r="B142" s="138" t="s">
        <v>174</v>
      </c>
      <c r="C142" s="41" t="s">
        <v>195</v>
      </c>
      <c r="D142" s="51" t="s">
        <v>298</v>
      </c>
      <c r="E142" s="24">
        <v>0.73</v>
      </c>
      <c r="F142" s="24">
        <v>0.48</v>
      </c>
      <c r="G142" s="24">
        <v>0.26</v>
      </c>
      <c r="H142" s="24">
        <v>0.25</v>
      </c>
      <c r="I142" s="42">
        <v>0.72</v>
      </c>
      <c r="J142" s="24">
        <v>0.73</v>
      </c>
      <c r="K142" s="24">
        <v>0.48</v>
      </c>
      <c r="L142" s="24">
        <v>0.26</v>
      </c>
      <c r="M142" s="24">
        <v>0.25</v>
      </c>
      <c r="N142" s="42">
        <v>0.74</v>
      </c>
    </row>
    <row r="143" spans="2:14">
      <c r="B143" s="139"/>
      <c r="C143" s="41" t="s">
        <v>197</v>
      </c>
      <c r="D143" s="26" t="s">
        <v>299</v>
      </c>
      <c r="E143" s="24">
        <v>0.75</v>
      </c>
      <c r="F143" s="24">
        <v>0.56999999999999995</v>
      </c>
      <c r="G143" s="24">
        <v>0.28999999999999998</v>
      </c>
      <c r="H143" s="24">
        <v>0.28999999999999998</v>
      </c>
      <c r="I143" s="28">
        <v>0.89</v>
      </c>
      <c r="J143" s="24">
        <v>0.75</v>
      </c>
      <c r="K143" s="24">
        <v>0.6</v>
      </c>
      <c r="L143" s="24">
        <v>0.28999999999999998</v>
      </c>
      <c r="M143" s="24">
        <v>0.28999999999999998</v>
      </c>
      <c r="N143" s="28">
        <v>0.89</v>
      </c>
    </row>
    <row r="144" spans="2:14">
      <c r="B144" s="139"/>
      <c r="C144" s="41" t="s">
        <v>199</v>
      </c>
      <c r="D144" s="26" t="s">
        <v>300</v>
      </c>
      <c r="E144" s="24">
        <v>0.75</v>
      </c>
      <c r="F144" s="24">
        <v>0.5</v>
      </c>
      <c r="G144" s="24">
        <v>0.28999999999999998</v>
      </c>
      <c r="H144" s="24">
        <v>0.28999999999999998</v>
      </c>
      <c r="I144" s="28">
        <v>0.89</v>
      </c>
      <c r="J144" s="24">
        <v>0.02</v>
      </c>
      <c r="K144" s="24">
        <v>0.21</v>
      </c>
      <c r="L144" s="24">
        <v>0.16</v>
      </c>
      <c r="M144" s="24">
        <v>0.01</v>
      </c>
      <c r="N144" s="28">
        <v>0.55000000000000004</v>
      </c>
    </row>
    <row r="145" spans="2:14">
      <c r="B145" s="139"/>
      <c r="C145" s="41" t="s">
        <v>201</v>
      </c>
      <c r="D145" s="26" t="s">
        <v>301</v>
      </c>
      <c r="E145" s="24">
        <v>0.75</v>
      </c>
      <c r="F145" s="24">
        <v>0.55000000000000004</v>
      </c>
      <c r="G145" s="24">
        <v>0.28999999999999998</v>
      </c>
      <c r="H145" s="24">
        <v>0.3</v>
      </c>
      <c r="I145" s="28">
        <v>0.88</v>
      </c>
      <c r="J145" s="24">
        <v>0.08</v>
      </c>
      <c r="K145" s="24">
        <v>0.08</v>
      </c>
      <c r="L145" s="24">
        <v>0.12</v>
      </c>
      <c r="M145" s="24">
        <v>0.02</v>
      </c>
      <c r="N145" s="28">
        <v>0.45</v>
      </c>
    </row>
    <row r="146" spans="2:14">
      <c r="B146" s="139"/>
      <c r="C146" s="41" t="s">
        <v>203</v>
      </c>
      <c r="D146" s="26" t="s">
        <v>302</v>
      </c>
      <c r="E146" s="24">
        <v>0.75</v>
      </c>
      <c r="F146" s="24">
        <v>0.57999999999999996</v>
      </c>
      <c r="G146" s="24">
        <v>0.28000000000000003</v>
      </c>
      <c r="H146" s="24">
        <v>0.27</v>
      </c>
      <c r="I146" s="28">
        <v>0.72</v>
      </c>
      <c r="J146" s="24">
        <v>0.75</v>
      </c>
      <c r="K146" s="24">
        <v>0.56999999999999995</v>
      </c>
      <c r="L146" s="24">
        <v>0.28000000000000003</v>
      </c>
      <c r="M146" s="24">
        <v>0.27</v>
      </c>
      <c r="N146" s="28">
        <v>0.74</v>
      </c>
    </row>
    <row r="147" spans="2:14">
      <c r="B147" s="139"/>
      <c r="C147" s="41" t="s">
        <v>205</v>
      </c>
      <c r="D147" s="26" t="s">
        <v>303</v>
      </c>
      <c r="E147" s="24">
        <v>0.7</v>
      </c>
      <c r="F147" s="24">
        <v>0.37</v>
      </c>
      <c r="G147" s="24">
        <v>0.36</v>
      </c>
      <c r="H147" s="24">
        <v>0.35</v>
      </c>
      <c r="I147" s="28">
        <v>0.9</v>
      </c>
      <c r="J147" s="24">
        <v>0.7</v>
      </c>
      <c r="K147" s="24">
        <v>0.41</v>
      </c>
      <c r="L147" s="24">
        <v>0.36</v>
      </c>
      <c r="M147" s="24">
        <v>0.35</v>
      </c>
      <c r="N147" s="28">
        <v>0.89</v>
      </c>
    </row>
    <row r="148" spans="2:14">
      <c r="B148" s="139"/>
      <c r="C148" s="41" t="s">
        <v>207</v>
      </c>
      <c r="D148" s="26" t="s">
        <v>304</v>
      </c>
      <c r="E148" s="24">
        <v>0.7</v>
      </c>
      <c r="F148" s="24">
        <v>0.37</v>
      </c>
      <c r="G148" s="24">
        <v>0.34</v>
      </c>
      <c r="H148" s="24">
        <v>0.35</v>
      </c>
      <c r="I148" s="28">
        <v>0.89</v>
      </c>
      <c r="J148" s="24">
        <v>0.7</v>
      </c>
      <c r="K148" s="24">
        <v>0.41</v>
      </c>
      <c r="L148" s="24">
        <v>0.33</v>
      </c>
      <c r="M148" s="24">
        <v>0.33</v>
      </c>
      <c r="N148" s="28">
        <v>0.89</v>
      </c>
    </row>
    <row r="149" spans="2:14">
      <c r="B149" s="139"/>
      <c r="C149" s="41" t="s">
        <v>209</v>
      </c>
      <c r="D149" s="26" t="s">
        <v>305</v>
      </c>
      <c r="E149" s="24">
        <v>0.66</v>
      </c>
      <c r="F149" s="24">
        <v>0.33</v>
      </c>
      <c r="G149" s="24">
        <v>0.38</v>
      </c>
      <c r="H149" s="24">
        <v>0.33</v>
      </c>
      <c r="I149" s="28">
        <v>0.89</v>
      </c>
      <c r="J149" s="24">
        <v>0.66</v>
      </c>
      <c r="K149" s="24">
        <v>0.33</v>
      </c>
      <c r="L149" s="24">
        <v>0.37</v>
      </c>
      <c r="M149" s="24">
        <v>0.32</v>
      </c>
      <c r="N149" s="28">
        <v>0.88</v>
      </c>
    </row>
    <row r="150" spans="2:14">
      <c r="B150" s="139"/>
      <c r="C150" s="41" t="s">
        <v>211</v>
      </c>
      <c r="D150" s="26" t="s">
        <v>306</v>
      </c>
      <c r="E150" s="24">
        <v>0.65</v>
      </c>
      <c r="F150" s="24">
        <v>0.32</v>
      </c>
      <c r="G150" s="24">
        <v>0.52</v>
      </c>
      <c r="H150" s="24">
        <v>0.32</v>
      </c>
      <c r="I150" s="28">
        <v>0.89</v>
      </c>
      <c r="J150" s="24">
        <v>0.65</v>
      </c>
      <c r="K150" s="24">
        <v>0.32</v>
      </c>
      <c r="L150" s="24">
        <v>0.53</v>
      </c>
      <c r="M150" s="24">
        <v>0.32</v>
      </c>
      <c r="N150" s="28">
        <v>0.89</v>
      </c>
    </row>
    <row r="151" spans="2:14">
      <c r="B151" s="139"/>
      <c r="C151" s="41" t="s">
        <v>307</v>
      </c>
      <c r="D151" s="26" t="s">
        <v>308</v>
      </c>
      <c r="E151" s="24">
        <v>0.76</v>
      </c>
      <c r="F151" s="24">
        <v>0.56999999999999995</v>
      </c>
      <c r="G151" s="24">
        <v>0.36</v>
      </c>
      <c r="H151" s="24">
        <v>0.38</v>
      </c>
      <c r="I151" s="28">
        <v>0.84</v>
      </c>
      <c r="J151" s="24">
        <v>0.73</v>
      </c>
      <c r="K151" s="24">
        <v>0.43</v>
      </c>
      <c r="L151" s="24">
        <v>0.32</v>
      </c>
      <c r="M151" s="24">
        <v>0.33</v>
      </c>
      <c r="N151" s="28">
        <v>0.72</v>
      </c>
    </row>
    <row r="152" spans="2:14">
      <c r="B152" s="139"/>
      <c r="C152" s="41" t="s">
        <v>309</v>
      </c>
      <c r="D152" s="26" t="s">
        <v>310</v>
      </c>
      <c r="E152" s="24">
        <v>0.76</v>
      </c>
      <c r="F152" s="24">
        <v>0.57999999999999996</v>
      </c>
      <c r="G152" s="24">
        <v>0.38</v>
      </c>
      <c r="H152" s="24">
        <v>0.4</v>
      </c>
      <c r="I152" s="28">
        <v>0.83</v>
      </c>
      <c r="J152" s="24">
        <v>0.74</v>
      </c>
      <c r="K152" s="24">
        <v>0.45</v>
      </c>
      <c r="L152" s="24">
        <v>0.34</v>
      </c>
      <c r="M152" s="24">
        <v>0.36</v>
      </c>
      <c r="N152" s="28">
        <v>0.74</v>
      </c>
    </row>
    <row r="153" spans="2:14">
      <c r="B153" s="139"/>
      <c r="C153" s="41" t="s">
        <v>311</v>
      </c>
      <c r="D153" s="26" t="s">
        <v>312</v>
      </c>
      <c r="E153" s="24">
        <v>0.76</v>
      </c>
      <c r="F153" s="24">
        <v>0.57999999999999996</v>
      </c>
      <c r="G153" s="24">
        <v>0.38</v>
      </c>
      <c r="H153" s="24">
        <v>0.4</v>
      </c>
      <c r="I153" s="28">
        <v>0.83</v>
      </c>
      <c r="J153" s="24">
        <v>0.64</v>
      </c>
      <c r="K153" s="24">
        <v>0.5</v>
      </c>
      <c r="L153" s="24">
        <v>0.2</v>
      </c>
      <c r="M153" s="24">
        <v>0.19</v>
      </c>
      <c r="N153" s="28">
        <v>0.59</v>
      </c>
    </row>
    <row r="154" spans="2:14">
      <c r="B154" s="139"/>
      <c r="C154" s="41" t="s">
        <v>313</v>
      </c>
      <c r="D154" s="26" t="s">
        <v>314</v>
      </c>
      <c r="E154" s="24">
        <v>0.76</v>
      </c>
      <c r="F154" s="24">
        <v>0.57999999999999996</v>
      </c>
      <c r="G154" s="24">
        <v>0.37</v>
      </c>
      <c r="H154" s="24">
        <v>0.4</v>
      </c>
      <c r="I154" s="28">
        <v>0.83</v>
      </c>
      <c r="J154" s="24">
        <v>0.09</v>
      </c>
      <c r="K154" s="24">
        <v>0.13</v>
      </c>
      <c r="L154" s="24">
        <v>0.13</v>
      </c>
      <c r="M154" s="24">
        <v>0.02</v>
      </c>
      <c r="N154" s="28">
        <v>0.5</v>
      </c>
    </row>
    <row r="155" spans="2:14" ht="15" thickBot="1">
      <c r="B155" s="139"/>
      <c r="C155" s="41" t="s">
        <v>315</v>
      </c>
      <c r="D155" s="27" t="s">
        <v>316</v>
      </c>
      <c r="E155" s="24">
        <v>0.76</v>
      </c>
      <c r="F155" s="24">
        <v>0.56999999999999995</v>
      </c>
      <c r="G155" s="24">
        <v>0.36</v>
      </c>
      <c r="H155" s="24">
        <v>0.38</v>
      </c>
      <c r="I155" s="28">
        <v>0.83</v>
      </c>
      <c r="J155" s="24">
        <v>0.73</v>
      </c>
      <c r="K155" s="24">
        <v>0.42</v>
      </c>
      <c r="L155" s="24">
        <v>0.32</v>
      </c>
      <c r="M155" s="24">
        <v>0.33</v>
      </c>
      <c r="N155" s="29">
        <v>0.72</v>
      </c>
    </row>
    <row r="156" spans="2:14" ht="15" thickTop="1">
      <c r="B156" s="139"/>
      <c r="C156" s="72" t="s">
        <v>317</v>
      </c>
      <c r="D156" s="51"/>
      <c r="E156" s="52"/>
      <c r="F156" s="52"/>
      <c r="G156" s="52"/>
      <c r="H156" s="52"/>
      <c r="I156" s="42"/>
      <c r="J156" s="52"/>
      <c r="K156" s="52"/>
      <c r="L156" s="52"/>
      <c r="M156" s="52"/>
      <c r="N156" s="42"/>
    </row>
    <row r="157" spans="2:14">
      <c r="B157" s="139"/>
      <c r="C157" s="73" t="s">
        <v>195</v>
      </c>
      <c r="D157" s="53" t="s">
        <v>318</v>
      </c>
      <c r="E157" s="54">
        <v>0.75</v>
      </c>
      <c r="F157" s="54">
        <v>0.61</v>
      </c>
      <c r="G157" s="54">
        <v>0.27</v>
      </c>
      <c r="H157" s="54">
        <v>0.26</v>
      </c>
      <c r="I157" s="55">
        <v>0.86</v>
      </c>
      <c r="J157" s="54">
        <v>0.75</v>
      </c>
      <c r="K157" s="54">
        <v>0.61</v>
      </c>
      <c r="L157" s="54">
        <v>0.26</v>
      </c>
      <c r="M157" s="54">
        <v>0.26</v>
      </c>
      <c r="N157" s="55">
        <v>0.87</v>
      </c>
    </row>
    <row r="158" spans="2:14">
      <c r="B158" s="139"/>
      <c r="C158" s="73" t="s">
        <v>197</v>
      </c>
      <c r="D158" s="26" t="s">
        <v>319</v>
      </c>
      <c r="E158" s="24">
        <v>0.75</v>
      </c>
      <c r="F158" s="24">
        <v>0.61</v>
      </c>
      <c r="G158" s="24">
        <v>0.26</v>
      </c>
      <c r="H158" s="24">
        <v>0.25</v>
      </c>
      <c r="I158" s="28">
        <v>0.87</v>
      </c>
      <c r="J158" s="24">
        <v>0.75</v>
      </c>
      <c r="K158" s="24">
        <v>0.61</v>
      </c>
      <c r="L158" s="24">
        <v>0.26</v>
      </c>
      <c r="M158" s="24">
        <v>0.25</v>
      </c>
      <c r="N158" s="28">
        <v>0.87</v>
      </c>
    </row>
    <row r="159" spans="2:14">
      <c r="B159" s="139"/>
      <c r="C159" s="73" t="s">
        <v>199</v>
      </c>
      <c r="D159" s="26" t="s">
        <v>320</v>
      </c>
      <c r="E159" s="24">
        <v>0.75</v>
      </c>
      <c r="F159" s="24">
        <v>0.61</v>
      </c>
      <c r="G159" s="24">
        <v>0.27</v>
      </c>
      <c r="H159" s="24">
        <v>0.26</v>
      </c>
      <c r="I159" s="28">
        <v>0.86</v>
      </c>
      <c r="J159" s="24">
        <v>0.75</v>
      </c>
      <c r="K159" s="24">
        <v>0.61</v>
      </c>
      <c r="L159" s="24">
        <v>0.26</v>
      </c>
      <c r="M159" s="24">
        <v>0.26</v>
      </c>
      <c r="N159" s="28">
        <v>0.87</v>
      </c>
    </row>
    <row r="160" spans="2:14">
      <c r="B160" s="139"/>
      <c r="C160" s="73" t="s">
        <v>201</v>
      </c>
      <c r="D160" s="26" t="s">
        <v>321</v>
      </c>
      <c r="E160" s="24">
        <v>0.51</v>
      </c>
      <c r="F160" s="24">
        <v>0.51</v>
      </c>
      <c r="G160" s="24">
        <v>0.12</v>
      </c>
      <c r="H160" s="24">
        <v>0.08</v>
      </c>
      <c r="I160" s="28">
        <v>0.5</v>
      </c>
      <c r="J160" s="24">
        <v>0.51</v>
      </c>
      <c r="K160" s="24">
        <v>0.51</v>
      </c>
      <c r="L160" s="24">
        <v>0.12</v>
      </c>
      <c r="M160" s="24">
        <v>0.08</v>
      </c>
      <c r="N160" s="28">
        <v>0.5</v>
      </c>
    </row>
    <row r="161" spans="2:14">
      <c r="B161" s="139"/>
      <c r="C161" s="73" t="s">
        <v>203</v>
      </c>
      <c r="D161" s="26" t="s">
        <v>322</v>
      </c>
      <c r="E161" s="24">
        <v>0.68</v>
      </c>
      <c r="F161" s="24">
        <v>0.49</v>
      </c>
      <c r="G161" s="24">
        <v>0.21</v>
      </c>
      <c r="H161" s="24">
        <v>0.19</v>
      </c>
      <c r="I161" s="28">
        <v>0.69</v>
      </c>
      <c r="J161" s="24">
        <v>0.68</v>
      </c>
      <c r="K161" s="24">
        <v>0.55000000000000004</v>
      </c>
      <c r="L161" s="24">
        <v>0.21</v>
      </c>
      <c r="M161" s="24">
        <v>0.19</v>
      </c>
      <c r="N161" s="28">
        <v>0.69</v>
      </c>
    </row>
    <row r="162" spans="2:14">
      <c r="B162" s="139"/>
      <c r="C162" s="73" t="s">
        <v>205</v>
      </c>
      <c r="D162" s="26" t="s">
        <v>321</v>
      </c>
      <c r="E162" s="24">
        <v>0.51</v>
      </c>
      <c r="F162" s="24">
        <v>0.51</v>
      </c>
      <c r="G162" s="24">
        <v>0.12</v>
      </c>
      <c r="H162" s="24">
        <v>0.08</v>
      </c>
      <c r="I162" s="28">
        <v>0.5</v>
      </c>
      <c r="J162" s="24">
        <v>0.51</v>
      </c>
      <c r="K162" s="24">
        <v>0.51</v>
      </c>
      <c r="L162" s="24">
        <v>0.12</v>
      </c>
      <c r="M162" s="24">
        <v>0.08</v>
      </c>
      <c r="N162" s="28">
        <v>0.5</v>
      </c>
    </row>
    <row r="163" spans="2:14">
      <c r="B163" s="139"/>
      <c r="C163" s="73" t="s">
        <v>207</v>
      </c>
      <c r="D163" s="26" t="s">
        <v>322</v>
      </c>
      <c r="E163" s="24">
        <v>0.68</v>
      </c>
      <c r="F163" s="24">
        <v>0.49</v>
      </c>
      <c r="G163" s="24">
        <v>0.21</v>
      </c>
      <c r="H163" s="24">
        <v>0.19</v>
      </c>
      <c r="I163" s="28">
        <v>0.69</v>
      </c>
      <c r="J163" s="24">
        <v>0.68</v>
      </c>
      <c r="K163" s="24">
        <v>0.55000000000000004</v>
      </c>
      <c r="L163" s="24">
        <v>0.21</v>
      </c>
      <c r="M163" s="24">
        <v>0.19</v>
      </c>
      <c r="N163" s="28">
        <v>0.69</v>
      </c>
    </row>
    <row r="164" spans="2:14">
      <c r="B164" s="139"/>
      <c r="C164" s="73" t="s">
        <v>209</v>
      </c>
      <c r="D164" s="26" t="s">
        <v>323</v>
      </c>
      <c r="E164" s="24">
        <v>0.63</v>
      </c>
      <c r="F164" s="24">
        <v>0.38</v>
      </c>
      <c r="G164" s="24">
        <v>0.45</v>
      </c>
      <c r="H164" s="24">
        <v>0.27</v>
      </c>
      <c r="I164" s="28">
        <v>0.86</v>
      </c>
      <c r="J164" s="24">
        <v>0.63</v>
      </c>
      <c r="K164" s="24">
        <v>0.39</v>
      </c>
      <c r="L164" s="24">
        <v>0.43</v>
      </c>
      <c r="M164" s="24">
        <v>0.27</v>
      </c>
      <c r="N164" s="28">
        <v>0.86</v>
      </c>
    </row>
    <row r="165" spans="2:14">
      <c r="B165" s="139"/>
      <c r="C165" s="73" t="s">
        <v>211</v>
      </c>
      <c r="D165" s="26" t="s">
        <v>324</v>
      </c>
      <c r="E165" s="24">
        <v>0.62</v>
      </c>
      <c r="F165" s="24">
        <v>0.33</v>
      </c>
      <c r="G165" s="24">
        <v>0.53</v>
      </c>
      <c r="H165" s="24">
        <v>0.31</v>
      </c>
      <c r="I165" s="28">
        <v>0.88</v>
      </c>
      <c r="J165" s="24">
        <v>0.62</v>
      </c>
      <c r="K165" s="24">
        <v>0.34</v>
      </c>
      <c r="L165" s="24">
        <v>0.51</v>
      </c>
      <c r="M165" s="24">
        <v>0.31</v>
      </c>
      <c r="N165" s="28">
        <v>0.88</v>
      </c>
    </row>
    <row r="166" spans="2:14">
      <c r="B166" s="139"/>
      <c r="C166" s="73" t="s">
        <v>213</v>
      </c>
      <c r="D166" s="26" t="s">
        <v>325</v>
      </c>
      <c r="E166" s="24">
        <v>0.74</v>
      </c>
      <c r="F166" s="24">
        <v>0.56999999999999995</v>
      </c>
      <c r="G166" s="24">
        <v>0.27</v>
      </c>
      <c r="H166" s="24">
        <v>0.26</v>
      </c>
      <c r="I166" s="28">
        <v>0.67</v>
      </c>
      <c r="J166" s="24">
        <v>0.74</v>
      </c>
      <c r="K166" s="24">
        <v>0.56999999999999995</v>
      </c>
      <c r="L166" s="24">
        <v>0.27</v>
      </c>
      <c r="M166" s="24">
        <v>0.26</v>
      </c>
      <c r="N166" s="28">
        <v>0.67</v>
      </c>
    </row>
    <row r="167" spans="2:14">
      <c r="B167" s="139"/>
      <c r="C167" s="73" t="s">
        <v>215</v>
      </c>
      <c r="D167" s="26" t="s">
        <v>326</v>
      </c>
      <c r="E167" s="24">
        <v>0.74</v>
      </c>
      <c r="F167" s="24">
        <v>0.56999999999999995</v>
      </c>
      <c r="G167" s="24">
        <v>0.27</v>
      </c>
      <c r="H167" s="24">
        <v>0.26</v>
      </c>
      <c r="I167" s="28">
        <v>0.67</v>
      </c>
      <c r="J167" s="24">
        <v>0.74</v>
      </c>
      <c r="K167" s="24">
        <v>0.56999999999999995</v>
      </c>
      <c r="L167" s="24">
        <v>0.27</v>
      </c>
      <c r="M167" s="24">
        <v>0.26</v>
      </c>
      <c r="N167" s="28">
        <v>0.67</v>
      </c>
    </row>
    <row r="168" spans="2:14">
      <c r="B168" s="139"/>
      <c r="C168" s="73" t="s">
        <v>217</v>
      </c>
      <c r="D168" s="26" t="s">
        <v>327</v>
      </c>
      <c r="E168" s="24">
        <v>0.74</v>
      </c>
      <c r="F168" s="24">
        <v>0.56999999999999995</v>
      </c>
      <c r="G168" s="24">
        <v>0.27</v>
      </c>
      <c r="H168" s="24">
        <v>0.26</v>
      </c>
      <c r="I168" s="28">
        <v>0.67</v>
      </c>
      <c r="J168" s="24">
        <v>0.74</v>
      </c>
      <c r="K168" s="24">
        <v>0.56999999999999995</v>
      </c>
      <c r="L168" s="24">
        <v>0.27</v>
      </c>
      <c r="M168" s="24">
        <v>0.26</v>
      </c>
      <c r="N168" s="28">
        <v>0.67</v>
      </c>
    </row>
    <row r="169" spans="2:14">
      <c r="B169" s="139"/>
      <c r="C169" s="73" t="s">
        <v>219</v>
      </c>
      <c r="D169" s="26" t="s">
        <v>328</v>
      </c>
      <c r="E169" s="24">
        <v>0.51</v>
      </c>
      <c r="F169" s="24">
        <v>0.51</v>
      </c>
      <c r="G169" s="24">
        <v>0.12</v>
      </c>
      <c r="H169" s="24">
        <v>0.08</v>
      </c>
      <c r="I169" s="28">
        <v>0.5</v>
      </c>
      <c r="J169" s="24">
        <v>0.51</v>
      </c>
      <c r="K169" s="24">
        <v>0.51</v>
      </c>
      <c r="L169" s="24">
        <v>0.12</v>
      </c>
      <c r="M169" s="24">
        <v>0.08</v>
      </c>
      <c r="N169" s="28">
        <v>0.5</v>
      </c>
    </row>
    <row r="170" spans="2:14">
      <c r="B170" s="139"/>
      <c r="C170" s="73" t="s">
        <v>221</v>
      </c>
      <c r="D170" s="56" t="s">
        <v>329</v>
      </c>
      <c r="E170" s="57">
        <v>0.77</v>
      </c>
      <c r="F170" s="57">
        <v>0.56000000000000005</v>
      </c>
      <c r="G170" s="57">
        <v>0.37</v>
      </c>
      <c r="H170" s="57">
        <v>0.4</v>
      </c>
      <c r="I170" s="58">
        <v>0.82</v>
      </c>
      <c r="J170" s="57">
        <v>0.75</v>
      </c>
      <c r="K170" s="57">
        <v>0.5</v>
      </c>
      <c r="L170" s="57">
        <v>0.35</v>
      </c>
      <c r="M170" s="57">
        <v>0.37</v>
      </c>
      <c r="N170" s="58">
        <v>0.75</v>
      </c>
    </row>
    <row r="171" spans="2:14">
      <c r="B171" s="139"/>
      <c r="C171" s="74" t="s">
        <v>330</v>
      </c>
      <c r="D171" s="24"/>
      <c r="E171" s="24"/>
      <c r="F171" s="24"/>
      <c r="G171" s="24"/>
      <c r="H171" s="24"/>
      <c r="I171" s="28"/>
      <c r="J171" s="24"/>
      <c r="K171" s="24"/>
      <c r="L171" s="24"/>
      <c r="M171" s="24"/>
      <c r="N171" s="59"/>
    </row>
    <row r="172" spans="2:14">
      <c r="B172" s="139"/>
      <c r="C172" s="75" t="s">
        <v>195</v>
      </c>
      <c r="D172" s="53" t="s">
        <v>331</v>
      </c>
      <c r="E172" s="54">
        <v>0.51</v>
      </c>
      <c r="F172" s="54">
        <v>0.25</v>
      </c>
      <c r="G172" s="54">
        <v>0.12</v>
      </c>
      <c r="H172" s="54">
        <v>0.08</v>
      </c>
      <c r="I172" s="55">
        <v>0.66</v>
      </c>
      <c r="J172" s="54">
        <v>0.51</v>
      </c>
      <c r="K172" s="54">
        <v>0.3</v>
      </c>
      <c r="L172" s="54">
        <v>0.13</v>
      </c>
      <c r="M172" s="54">
        <v>0.08</v>
      </c>
      <c r="N172" s="55">
        <v>0.64</v>
      </c>
    </row>
    <row r="173" spans="2:14">
      <c r="B173" s="139"/>
      <c r="C173" s="41" t="s">
        <v>197</v>
      </c>
      <c r="D173" s="26" t="s">
        <v>332</v>
      </c>
      <c r="E173" s="24">
        <v>0.76</v>
      </c>
      <c r="F173" s="24">
        <v>0.59</v>
      </c>
      <c r="G173" s="24">
        <v>0.33</v>
      </c>
      <c r="H173" s="24">
        <v>0.35</v>
      </c>
      <c r="I173" s="28">
        <v>0.9</v>
      </c>
      <c r="J173" s="24">
        <v>0.76</v>
      </c>
      <c r="K173" s="24">
        <v>0.59</v>
      </c>
      <c r="L173" s="24">
        <v>0.33</v>
      </c>
      <c r="M173" s="24">
        <v>0.34</v>
      </c>
      <c r="N173" s="28">
        <v>0.9</v>
      </c>
    </row>
    <row r="174" spans="2:14">
      <c r="B174" s="139"/>
      <c r="C174" s="41" t="s">
        <v>199</v>
      </c>
      <c r="D174" s="26" t="s">
        <v>333</v>
      </c>
      <c r="E174" s="24">
        <v>0.76</v>
      </c>
      <c r="F174" s="24">
        <v>0.61</v>
      </c>
      <c r="G174" s="24">
        <v>0.31</v>
      </c>
      <c r="H174" s="24">
        <v>0.32</v>
      </c>
      <c r="I174" s="28">
        <v>0.9</v>
      </c>
      <c r="J174" s="24">
        <v>0.51</v>
      </c>
      <c r="K174" s="24">
        <v>0.51</v>
      </c>
      <c r="L174" s="24">
        <v>0.12</v>
      </c>
      <c r="M174" s="24">
        <v>0.08</v>
      </c>
      <c r="N174" s="28">
        <v>0.5</v>
      </c>
    </row>
    <row r="175" spans="2:14">
      <c r="B175" s="139"/>
      <c r="C175" s="41" t="s">
        <v>201</v>
      </c>
      <c r="D175" s="26" t="s">
        <v>334</v>
      </c>
      <c r="E175" s="24">
        <v>0.5</v>
      </c>
      <c r="F175" s="24">
        <v>0.35</v>
      </c>
      <c r="G175" s="24">
        <v>0.14000000000000001</v>
      </c>
      <c r="H175" s="24">
        <v>0.11</v>
      </c>
      <c r="I175" s="28">
        <v>0.67</v>
      </c>
      <c r="J175" s="24">
        <v>0.51</v>
      </c>
      <c r="K175" s="24">
        <v>0.51</v>
      </c>
      <c r="L175" s="24">
        <v>0.12</v>
      </c>
      <c r="M175" s="24">
        <v>0.08</v>
      </c>
      <c r="N175" s="28">
        <v>0.51</v>
      </c>
    </row>
    <row r="176" spans="2:14">
      <c r="B176" s="139"/>
      <c r="C176" s="76" t="s">
        <v>335</v>
      </c>
      <c r="D176" s="26" t="s">
        <v>336</v>
      </c>
      <c r="E176" s="24">
        <v>0.71</v>
      </c>
      <c r="F176" s="24">
        <v>0.47</v>
      </c>
      <c r="G176" s="24">
        <v>0.37</v>
      </c>
      <c r="H176" s="24">
        <v>0.36</v>
      </c>
      <c r="I176" s="28">
        <v>0.91</v>
      </c>
      <c r="J176" s="24">
        <v>0.71</v>
      </c>
      <c r="K176" s="24">
        <v>0.45</v>
      </c>
      <c r="L176" s="24">
        <v>0.37</v>
      </c>
      <c r="M176" s="24">
        <v>0.36</v>
      </c>
      <c r="N176" s="28">
        <v>0.91</v>
      </c>
    </row>
    <row r="177" spans="2:14">
      <c r="B177" s="139"/>
      <c r="C177" s="76" t="s">
        <v>337</v>
      </c>
      <c r="D177" s="26" t="s">
        <v>338</v>
      </c>
      <c r="E177" s="24">
        <v>0.63</v>
      </c>
      <c r="F177" s="24">
        <v>0.33</v>
      </c>
      <c r="G177" s="24">
        <v>0.45</v>
      </c>
      <c r="H177" s="24">
        <v>0.33</v>
      </c>
      <c r="I177" s="28">
        <v>0.9</v>
      </c>
      <c r="J177" s="24">
        <v>0.63</v>
      </c>
      <c r="K177" s="24">
        <v>0.33</v>
      </c>
      <c r="L177" s="24">
        <v>0.43</v>
      </c>
      <c r="M177" s="24">
        <v>0.33</v>
      </c>
      <c r="N177" s="28">
        <v>0.89</v>
      </c>
    </row>
    <row r="178" spans="2:14">
      <c r="B178" s="139"/>
      <c r="C178" s="77" t="s">
        <v>339</v>
      </c>
      <c r="D178" s="26" t="s">
        <v>340</v>
      </c>
      <c r="E178" s="24">
        <v>0.66</v>
      </c>
      <c r="F178" s="24">
        <v>0.67</v>
      </c>
      <c r="G178" s="24">
        <v>0.28999999999999998</v>
      </c>
      <c r="H178" s="24">
        <v>0.32</v>
      </c>
      <c r="I178" s="28">
        <v>0.93</v>
      </c>
      <c r="J178" s="24">
        <v>0.53</v>
      </c>
      <c r="K178" s="24">
        <v>0.34</v>
      </c>
      <c r="L178" s="24">
        <v>0.2</v>
      </c>
      <c r="M178" s="24">
        <v>0.21</v>
      </c>
      <c r="N178" s="28">
        <v>0.61</v>
      </c>
    </row>
    <row r="179" spans="2:14">
      <c r="B179" s="139"/>
      <c r="C179" s="41" t="s">
        <v>213</v>
      </c>
      <c r="D179" s="26" t="s">
        <v>341</v>
      </c>
      <c r="E179" s="24">
        <v>0.66</v>
      </c>
      <c r="F179" s="24">
        <v>0.67</v>
      </c>
      <c r="G179" s="24">
        <v>0.28999999999999998</v>
      </c>
      <c r="H179" s="24">
        <v>0.32</v>
      </c>
      <c r="I179" s="28">
        <v>0.93</v>
      </c>
      <c r="J179" s="24">
        <v>0.53</v>
      </c>
      <c r="K179" s="24">
        <v>0.34</v>
      </c>
      <c r="L179" s="24">
        <v>0.2</v>
      </c>
      <c r="M179" s="24">
        <v>0.21</v>
      </c>
      <c r="N179" s="28">
        <v>0.61</v>
      </c>
    </row>
    <row r="180" spans="2:14">
      <c r="B180" s="139"/>
      <c r="C180" s="41" t="s">
        <v>215</v>
      </c>
      <c r="D180" s="26" t="s">
        <v>342</v>
      </c>
      <c r="E180" s="24">
        <v>0.81</v>
      </c>
      <c r="F180" s="24">
        <v>0.72</v>
      </c>
      <c r="G180" s="24">
        <v>0.43</v>
      </c>
      <c r="H180" s="24">
        <v>0.47</v>
      </c>
      <c r="I180" s="28">
        <v>0.97</v>
      </c>
      <c r="J180" s="24">
        <v>0.75</v>
      </c>
      <c r="K180" s="24">
        <v>0.46</v>
      </c>
      <c r="L180" s="24">
        <v>0.36</v>
      </c>
      <c r="M180" s="24">
        <v>0.38</v>
      </c>
      <c r="N180" s="28">
        <v>0.74</v>
      </c>
    </row>
    <row r="181" spans="2:14">
      <c r="B181" s="139"/>
      <c r="C181" s="41" t="s">
        <v>217</v>
      </c>
      <c r="D181" s="26" t="s">
        <v>343</v>
      </c>
      <c r="E181" s="24">
        <v>0.8</v>
      </c>
      <c r="F181" s="24">
        <v>0.69</v>
      </c>
      <c r="G181" s="24">
        <v>0.43</v>
      </c>
      <c r="H181" s="24">
        <v>0.46</v>
      </c>
      <c r="I181" s="28">
        <v>0.97</v>
      </c>
      <c r="J181" s="24">
        <v>0.5</v>
      </c>
      <c r="K181" s="24">
        <v>0.28000000000000003</v>
      </c>
      <c r="L181" s="24">
        <v>0.12</v>
      </c>
      <c r="M181" s="24">
        <v>0.08</v>
      </c>
      <c r="N181" s="28">
        <v>0.51</v>
      </c>
    </row>
    <row r="182" spans="2:14">
      <c r="B182" s="139"/>
      <c r="C182" s="78" t="s">
        <v>219</v>
      </c>
      <c r="D182" s="56" t="s">
        <v>344</v>
      </c>
      <c r="E182" s="57">
        <v>0.62</v>
      </c>
      <c r="F182" s="57">
        <v>0.57999999999999996</v>
      </c>
      <c r="G182" s="57">
        <v>0.28999999999999998</v>
      </c>
      <c r="H182" s="57">
        <v>0.31</v>
      </c>
      <c r="I182" s="58">
        <v>0.92</v>
      </c>
      <c r="J182" s="57">
        <v>0.39</v>
      </c>
      <c r="K182" s="57">
        <v>0.24</v>
      </c>
      <c r="L182" s="57">
        <v>0.13</v>
      </c>
      <c r="M182" s="57">
        <v>0.13</v>
      </c>
      <c r="N182" s="58">
        <v>0.51</v>
      </c>
    </row>
    <row r="183" spans="2:14">
      <c r="B183" s="139"/>
      <c r="C183" s="79" t="s">
        <v>345</v>
      </c>
      <c r="D183" s="24"/>
      <c r="E183" s="24"/>
      <c r="F183" s="24"/>
      <c r="G183" s="24"/>
      <c r="H183" s="24"/>
      <c r="I183" s="28"/>
      <c r="J183" s="24"/>
      <c r="K183" s="24"/>
      <c r="L183" s="24"/>
      <c r="M183" s="24"/>
      <c r="N183" s="59"/>
    </row>
    <row r="184" spans="2:14">
      <c r="B184" s="139"/>
      <c r="C184" s="75" t="s">
        <v>195</v>
      </c>
      <c r="D184" s="53" t="s">
        <v>346</v>
      </c>
      <c r="E184" s="54">
        <v>0.51</v>
      </c>
      <c r="F184" s="54">
        <v>0.35</v>
      </c>
      <c r="G184" s="54">
        <v>0.13</v>
      </c>
      <c r="H184" s="54">
        <v>0.08</v>
      </c>
      <c r="I184" s="55">
        <v>0.66</v>
      </c>
      <c r="J184" s="54">
        <v>0.51</v>
      </c>
      <c r="K184" s="54">
        <v>0.21</v>
      </c>
      <c r="L184" s="54">
        <v>0.13</v>
      </c>
      <c r="M184" s="54">
        <v>0.08</v>
      </c>
      <c r="N184" s="55">
        <v>0.64</v>
      </c>
    </row>
    <row r="185" spans="2:14">
      <c r="B185" s="139"/>
      <c r="C185" s="41" t="s">
        <v>197</v>
      </c>
      <c r="D185" s="26" t="s">
        <v>347</v>
      </c>
      <c r="E185" s="24">
        <v>0.76</v>
      </c>
      <c r="F185" s="24">
        <v>0.59</v>
      </c>
      <c r="G185" s="24">
        <v>0.34</v>
      </c>
      <c r="H185" s="24">
        <v>0.35</v>
      </c>
      <c r="I185" s="28">
        <v>0.9</v>
      </c>
      <c r="J185" s="24">
        <v>0.76</v>
      </c>
      <c r="K185" s="24">
        <v>0.6</v>
      </c>
      <c r="L185" s="24">
        <v>0.33</v>
      </c>
      <c r="M185" s="24">
        <v>0.35</v>
      </c>
      <c r="N185" s="28">
        <v>0.9</v>
      </c>
    </row>
    <row r="186" spans="2:14">
      <c r="B186" s="139"/>
      <c r="C186" s="41" t="s">
        <v>199</v>
      </c>
      <c r="D186" s="26" t="s">
        <v>348</v>
      </c>
      <c r="E186" s="24">
        <v>0.76</v>
      </c>
      <c r="F186" s="24">
        <v>0.67</v>
      </c>
      <c r="G186" s="24">
        <v>0.31</v>
      </c>
      <c r="H186" s="24">
        <v>0.32</v>
      </c>
      <c r="I186" s="28">
        <v>0.9</v>
      </c>
      <c r="J186" s="24">
        <v>0.51</v>
      </c>
      <c r="K186" s="24">
        <v>0.51</v>
      </c>
      <c r="L186" s="24">
        <v>0.12</v>
      </c>
      <c r="M186" s="24">
        <v>0.08</v>
      </c>
      <c r="N186" s="28">
        <v>0.5</v>
      </c>
    </row>
    <row r="187" spans="2:14" ht="15" thickBot="1">
      <c r="B187" s="140"/>
      <c r="C187" s="33" t="s">
        <v>201</v>
      </c>
      <c r="D187" s="56" t="s">
        <v>349</v>
      </c>
      <c r="E187" s="57">
        <v>0.5</v>
      </c>
      <c r="F187" s="57">
        <v>0.35</v>
      </c>
      <c r="G187" s="57">
        <v>0.14000000000000001</v>
      </c>
      <c r="H187" s="57">
        <v>0.12</v>
      </c>
      <c r="I187" s="58">
        <v>0.66</v>
      </c>
      <c r="J187" s="57">
        <v>0.51</v>
      </c>
      <c r="K187" s="57">
        <v>0.51</v>
      </c>
      <c r="L187" s="57">
        <v>0.12</v>
      </c>
      <c r="M187" s="57">
        <v>0.08</v>
      </c>
      <c r="N187" s="58">
        <v>0.53</v>
      </c>
    </row>
  </sheetData>
  <mergeCells count="11">
    <mergeCell ref="B2:C3"/>
    <mergeCell ref="D2:N3"/>
    <mergeCell ref="B142:B187"/>
    <mergeCell ref="B94:B121"/>
    <mergeCell ref="B123:B141"/>
    <mergeCell ref="B6:N7"/>
    <mergeCell ref="D8:I8"/>
    <mergeCell ref="J8:N8"/>
    <mergeCell ref="B38:B65"/>
    <mergeCell ref="B66:B93"/>
    <mergeCell ref="B10:B37"/>
  </mergeCells>
  <conditionalFormatting sqref="M10:M37">
    <cfRule type="top10" dxfId="8" priority="1" rank="1"/>
  </conditionalFormatting>
  <conditionalFormatting sqref="M119:M187 M10:M95">
    <cfRule type="top10" dxfId="7" priority="31" rank="1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FA73-09B4-47DB-BFEB-8FFC43542F39}">
  <dimension ref="A1:K68"/>
  <sheetViews>
    <sheetView workbookViewId="0">
      <selection activeCell="I2" sqref="I2"/>
    </sheetView>
  </sheetViews>
  <sheetFormatPr defaultRowHeight="14.5"/>
  <cols>
    <col min="1" max="1" width="50.81640625" bestFit="1" customWidth="1"/>
    <col min="2" max="2" width="7.26953125" bestFit="1" customWidth="1"/>
    <col min="3" max="3" width="7.90625" bestFit="1" customWidth="1"/>
    <col min="4" max="4" width="7.26953125" bestFit="1" customWidth="1"/>
    <col min="5" max="5" width="7.90625" bestFit="1" customWidth="1"/>
    <col min="6" max="6" width="9.7265625" bestFit="1" customWidth="1"/>
    <col min="7" max="7" width="10.54296875" bestFit="1" customWidth="1"/>
    <col min="9" max="9" width="50.81640625" bestFit="1" customWidth="1"/>
    <col min="10" max="11" width="11.81640625" bestFit="1" customWidth="1"/>
  </cols>
  <sheetData>
    <row r="1" spans="1:11">
      <c r="A1" t="s">
        <v>158</v>
      </c>
      <c r="B1" t="s">
        <v>159</v>
      </c>
      <c r="C1" t="s">
        <v>160</v>
      </c>
      <c r="D1" t="s">
        <v>161</v>
      </c>
      <c r="E1" t="s">
        <v>162</v>
      </c>
      <c r="F1" t="s">
        <v>163</v>
      </c>
      <c r="G1" t="s">
        <v>164</v>
      </c>
      <c r="I1" t="s">
        <v>423</v>
      </c>
      <c r="J1" t="s">
        <v>421</v>
      </c>
      <c r="K1" t="s">
        <v>422</v>
      </c>
    </row>
    <row r="2" spans="1:11">
      <c r="A2" s="190" t="s">
        <v>390</v>
      </c>
      <c r="B2" s="190" t="s">
        <v>159</v>
      </c>
      <c r="C2">
        <v>1</v>
      </c>
      <c r="D2" s="190" t="s">
        <v>161</v>
      </c>
      <c r="E2">
        <v>1</v>
      </c>
      <c r="F2" s="190" t="s">
        <v>165</v>
      </c>
      <c r="G2">
        <v>2</v>
      </c>
      <c r="I2" s="190" t="s">
        <v>22</v>
      </c>
      <c r="J2">
        <v>4.6048168294052783</v>
      </c>
      <c r="K2">
        <v>3.0871785979954942</v>
      </c>
    </row>
    <row r="3" spans="1:11">
      <c r="A3" s="190" t="s">
        <v>8</v>
      </c>
      <c r="B3" s="190"/>
      <c r="C3">
        <v>0</v>
      </c>
      <c r="D3" s="190"/>
      <c r="E3">
        <v>0</v>
      </c>
      <c r="F3" s="190"/>
      <c r="G3">
        <v>0</v>
      </c>
      <c r="I3" s="190" t="s">
        <v>37</v>
      </c>
      <c r="J3">
        <v>2.9237328006062389</v>
      </c>
      <c r="K3">
        <v>3.2944714857167812</v>
      </c>
    </row>
    <row r="4" spans="1:11">
      <c r="A4" s="190" t="s">
        <v>9</v>
      </c>
      <c r="B4" s="190"/>
      <c r="C4">
        <v>0</v>
      </c>
      <c r="D4" s="190"/>
      <c r="E4">
        <v>0</v>
      </c>
      <c r="F4" s="190"/>
      <c r="G4">
        <v>0</v>
      </c>
      <c r="I4" s="190" t="s">
        <v>11</v>
      </c>
      <c r="J4">
        <v>2.7664300568524109</v>
      </c>
      <c r="K4">
        <v>2.8581225442985199</v>
      </c>
    </row>
    <row r="5" spans="1:11">
      <c r="A5" s="190" t="s">
        <v>10</v>
      </c>
      <c r="B5" s="190"/>
      <c r="C5">
        <v>0</v>
      </c>
      <c r="D5" s="190"/>
      <c r="E5">
        <v>0</v>
      </c>
      <c r="F5" s="190"/>
      <c r="G5">
        <v>0</v>
      </c>
      <c r="I5" s="190" t="s">
        <v>28</v>
      </c>
      <c r="J5">
        <v>2.0088033698156531</v>
      </c>
      <c r="K5">
        <v>2.0236960914770918</v>
      </c>
    </row>
    <row r="6" spans="1:11">
      <c r="A6" s="190" t="s">
        <v>11</v>
      </c>
      <c r="B6" s="190" t="s">
        <v>159</v>
      </c>
      <c r="C6">
        <v>1</v>
      </c>
      <c r="D6" s="190" t="s">
        <v>161</v>
      </c>
      <c r="E6">
        <v>1</v>
      </c>
      <c r="F6" s="190" t="s">
        <v>165</v>
      </c>
      <c r="G6">
        <v>2</v>
      </c>
      <c r="I6" s="190" t="s">
        <v>30</v>
      </c>
      <c r="J6">
        <v>1.949690538035471</v>
      </c>
      <c r="K6">
        <v>1.857057957075863</v>
      </c>
    </row>
    <row r="7" spans="1:11">
      <c r="A7" s="190" t="s">
        <v>12</v>
      </c>
      <c r="B7" s="190" t="s">
        <v>159</v>
      </c>
      <c r="C7">
        <v>1</v>
      </c>
      <c r="D7" s="190" t="s">
        <v>161</v>
      </c>
      <c r="E7">
        <v>1</v>
      </c>
      <c r="F7" s="190" t="s">
        <v>165</v>
      </c>
      <c r="G7">
        <v>2</v>
      </c>
      <c r="I7" s="190" t="s">
        <v>12</v>
      </c>
      <c r="J7">
        <v>1.7731636384528791</v>
      </c>
      <c r="K7">
        <v>1.501527335527965</v>
      </c>
    </row>
    <row r="8" spans="1:11">
      <c r="A8" s="190" t="s">
        <v>391</v>
      </c>
      <c r="B8" s="190"/>
      <c r="C8">
        <v>0</v>
      </c>
      <c r="D8" s="190"/>
      <c r="E8">
        <v>0</v>
      </c>
      <c r="F8" s="190"/>
      <c r="G8">
        <v>0</v>
      </c>
      <c r="I8" s="190" t="s">
        <v>53</v>
      </c>
      <c r="J8">
        <v>1.628022444248685</v>
      </c>
      <c r="K8">
        <v>1.630505167492714</v>
      </c>
    </row>
    <row r="9" spans="1:11">
      <c r="A9" s="190" t="s">
        <v>112</v>
      </c>
      <c r="B9" s="190"/>
      <c r="C9">
        <v>0</v>
      </c>
      <c r="D9" s="190"/>
      <c r="E9">
        <v>0</v>
      </c>
      <c r="F9" s="190"/>
      <c r="G9">
        <v>0</v>
      </c>
      <c r="I9" s="190" t="s">
        <v>56</v>
      </c>
      <c r="J9">
        <v>1.456754603499139</v>
      </c>
      <c r="K9">
        <v>1.369724241389072</v>
      </c>
    </row>
    <row r="10" spans="1:11">
      <c r="A10" s="190" t="s">
        <v>65</v>
      </c>
      <c r="B10" s="190"/>
      <c r="C10">
        <v>0</v>
      </c>
      <c r="D10" s="190" t="s">
        <v>161</v>
      </c>
      <c r="E10">
        <v>1</v>
      </c>
      <c r="F10" s="190" t="s">
        <v>161</v>
      </c>
      <c r="G10">
        <v>1</v>
      </c>
      <c r="I10" s="190" t="s">
        <v>390</v>
      </c>
      <c r="J10">
        <v>1.391367163138107</v>
      </c>
      <c r="K10">
        <v>1.3139772879152229</v>
      </c>
    </row>
    <row r="11" spans="1:11">
      <c r="A11" s="190" t="s">
        <v>14</v>
      </c>
      <c r="B11" s="190"/>
      <c r="C11">
        <v>0</v>
      </c>
      <c r="D11" s="190"/>
      <c r="E11">
        <v>0</v>
      </c>
      <c r="F11" s="190"/>
      <c r="G11">
        <v>0</v>
      </c>
      <c r="I11" s="190" t="s">
        <v>59</v>
      </c>
      <c r="J11">
        <v>1.3431581700283539</v>
      </c>
      <c r="K11">
        <v>1.235120409617116</v>
      </c>
    </row>
    <row r="12" spans="1:11">
      <c r="A12" s="190" t="s">
        <v>15</v>
      </c>
      <c r="B12" s="190"/>
      <c r="C12">
        <v>0</v>
      </c>
      <c r="D12" s="190"/>
      <c r="E12">
        <v>0</v>
      </c>
      <c r="F12" s="190"/>
      <c r="G12">
        <v>0</v>
      </c>
      <c r="I12" s="190" t="s">
        <v>60</v>
      </c>
      <c r="J12">
        <v>1.328492503189155</v>
      </c>
      <c r="K12">
        <v>1.28348583087294</v>
      </c>
    </row>
    <row r="13" spans="1:11">
      <c r="A13" s="190" t="s">
        <v>16</v>
      </c>
      <c r="B13" s="190"/>
      <c r="C13">
        <v>0</v>
      </c>
      <c r="D13" s="190"/>
      <c r="E13">
        <v>0</v>
      </c>
      <c r="F13" s="190"/>
      <c r="G13">
        <v>0</v>
      </c>
      <c r="I13" s="190" t="s">
        <v>58</v>
      </c>
      <c r="J13">
        <v>1.2729370177459449</v>
      </c>
      <c r="K13">
        <v>1.383341962509512</v>
      </c>
    </row>
    <row r="14" spans="1:11">
      <c r="A14" s="190" t="s">
        <v>17</v>
      </c>
      <c r="B14" s="190" t="s">
        <v>159</v>
      </c>
      <c r="C14">
        <v>1</v>
      </c>
      <c r="D14" s="190"/>
      <c r="E14">
        <v>0</v>
      </c>
      <c r="F14" s="190" t="s">
        <v>159</v>
      </c>
      <c r="G14">
        <v>1</v>
      </c>
      <c r="I14" s="190" t="s">
        <v>61</v>
      </c>
      <c r="J14">
        <v>1.203890265654338</v>
      </c>
      <c r="K14">
        <v>1.028068246348677</v>
      </c>
    </row>
    <row r="15" spans="1:11">
      <c r="A15" s="190" t="s">
        <v>53</v>
      </c>
      <c r="B15" s="190" t="s">
        <v>159</v>
      </c>
      <c r="C15">
        <v>1</v>
      </c>
      <c r="D15" s="190" t="s">
        <v>161</v>
      </c>
      <c r="E15">
        <v>1</v>
      </c>
      <c r="F15" s="190" t="s">
        <v>165</v>
      </c>
      <c r="G15">
        <v>2</v>
      </c>
      <c r="I15" s="190" t="s">
        <v>393</v>
      </c>
      <c r="J15">
        <v>1.0980178183527209</v>
      </c>
      <c r="K15">
        <v>1.201225440271358</v>
      </c>
    </row>
    <row r="16" spans="1:11">
      <c r="A16" s="190" t="s">
        <v>392</v>
      </c>
      <c r="B16" s="190" t="s">
        <v>159</v>
      </c>
      <c r="C16">
        <v>1</v>
      </c>
      <c r="D16" s="190" t="s">
        <v>161</v>
      </c>
      <c r="E16">
        <v>1</v>
      </c>
      <c r="F16" s="190" t="s">
        <v>165</v>
      </c>
      <c r="G16">
        <v>2</v>
      </c>
      <c r="I16" s="190" t="s">
        <v>392</v>
      </c>
      <c r="J16">
        <v>1.039105000414938</v>
      </c>
      <c r="K16">
        <v>1.031657633383821</v>
      </c>
    </row>
    <row r="17" spans="1:11">
      <c r="A17" s="190" t="s">
        <v>19</v>
      </c>
      <c r="B17" s="190"/>
      <c r="C17">
        <v>0</v>
      </c>
      <c r="D17" s="190"/>
      <c r="E17">
        <v>0</v>
      </c>
      <c r="F17" s="190"/>
      <c r="G17">
        <v>0</v>
      </c>
      <c r="I17" s="190" t="s">
        <v>17</v>
      </c>
      <c r="J17">
        <v>0.95691043999095693</v>
      </c>
      <c r="K17">
        <v>0.92671664347686789</v>
      </c>
    </row>
    <row r="18" spans="1:11">
      <c r="A18" s="190" t="s">
        <v>20</v>
      </c>
      <c r="B18" s="190"/>
      <c r="C18">
        <v>0</v>
      </c>
      <c r="D18" s="190"/>
      <c r="E18">
        <v>0</v>
      </c>
      <c r="F18" s="190"/>
      <c r="G18">
        <v>0</v>
      </c>
      <c r="I18" s="190" t="s">
        <v>23</v>
      </c>
      <c r="J18">
        <v>0.8916668404707242</v>
      </c>
      <c r="K18">
        <v>1.159735874253889</v>
      </c>
    </row>
    <row r="19" spans="1:11">
      <c r="A19" s="190" t="s">
        <v>21</v>
      </c>
      <c r="B19" s="190"/>
      <c r="C19">
        <v>0</v>
      </c>
      <c r="D19" s="190"/>
      <c r="E19">
        <v>0</v>
      </c>
      <c r="F19" s="190"/>
      <c r="G19">
        <v>0</v>
      </c>
      <c r="I19" s="190" t="s">
        <v>65</v>
      </c>
      <c r="J19">
        <v>0.85252952686466643</v>
      </c>
      <c r="K19">
        <v>1.123024925924248</v>
      </c>
    </row>
    <row r="20" spans="1:11">
      <c r="A20" s="190" t="s">
        <v>22</v>
      </c>
      <c r="B20" s="190" t="s">
        <v>159</v>
      </c>
      <c r="C20">
        <v>1</v>
      </c>
      <c r="D20" s="190" t="s">
        <v>161</v>
      </c>
      <c r="E20">
        <v>1</v>
      </c>
      <c r="F20" s="190" t="s">
        <v>165</v>
      </c>
      <c r="G20">
        <v>2</v>
      </c>
      <c r="I20" s="190" t="s">
        <v>66</v>
      </c>
      <c r="J20">
        <v>0.80176771489911303</v>
      </c>
      <c r="K20">
        <v>0.79216767851534187</v>
      </c>
    </row>
    <row r="21" spans="1:11">
      <c r="A21" s="190" t="s">
        <v>23</v>
      </c>
      <c r="B21" s="190"/>
      <c r="C21">
        <v>0</v>
      </c>
      <c r="D21" s="190" t="s">
        <v>161</v>
      </c>
      <c r="E21">
        <v>1</v>
      </c>
      <c r="F21" s="190" t="s">
        <v>161</v>
      </c>
      <c r="G21">
        <v>1</v>
      </c>
      <c r="I21" s="190" t="s">
        <v>75</v>
      </c>
      <c r="J21">
        <v>0.78544488255439793</v>
      </c>
      <c r="K21">
        <v>0.79967337971789321</v>
      </c>
    </row>
    <row r="22" spans="1:11">
      <c r="A22" s="190" t="s">
        <v>58</v>
      </c>
      <c r="B22" s="190" t="s">
        <v>159</v>
      </c>
      <c r="C22">
        <v>1</v>
      </c>
      <c r="D22" s="190" t="s">
        <v>161</v>
      </c>
      <c r="E22">
        <v>1</v>
      </c>
      <c r="F22" s="190" t="s">
        <v>165</v>
      </c>
      <c r="G22">
        <v>2</v>
      </c>
      <c r="I22" s="190" t="s">
        <v>57</v>
      </c>
      <c r="J22">
        <v>0.78524821390620436</v>
      </c>
      <c r="K22">
        <v>0.8314027613590641</v>
      </c>
    </row>
    <row r="23" spans="1:11">
      <c r="A23" s="190" t="s">
        <v>73</v>
      </c>
      <c r="B23" s="190"/>
      <c r="C23">
        <v>0</v>
      </c>
      <c r="D23" s="190"/>
      <c r="E23">
        <v>0</v>
      </c>
      <c r="F23" s="190"/>
      <c r="G23">
        <v>0</v>
      </c>
      <c r="I23" s="190" t="s">
        <v>68</v>
      </c>
      <c r="J23">
        <v>0.76570993256163655</v>
      </c>
      <c r="K23">
        <v>0.90706855021862798</v>
      </c>
    </row>
    <row r="24" spans="1:11">
      <c r="A24" s="190" t="s">
        <v>57</v>
      </c>
      <c r="B24" s="190"/>
      <c r="C24">
        <v>0</v>
      </c>
      <c r="D24" s="190"/>
      <c r="E24">
        <v>0</v>
      </c>
      <c r="F24" s="190"/>
      <c r="G24">
        <v>0</v>
      </c>
      <c r="I24" s="190" t="s">
        <v>54</v>
      </c>
      <c r="J24">
        <v>0.7272136612535568</v>
      </c>
      <c r="K24">
        <v>0.89839135308052898</v>
      </c>
    </row>
    <row r="25" spans="1:11">
      <c r="A25" s="190" t="s">
        <v>68</v>
      </c>
      <c r="B25" s="190"/>
      <c r="C25">
        <v>0</v>
      </c>
      <c r="D25" s="190"/>
      <c r="E25">
        <v>0</v>
      </c>
      <c r="F25" s="190"/>
      <c r="G25">
        <v>0</v>
      </c>
      <c r="I25" s="190" t="s">
        <v>71</v>
      </c>
      <c r="J25">
        <v>0.7076989942450882</v>
      </c>
      <c r="K25">
        <v>0.80595944896549321</v>
      </c>
    </row>
    <row r="26" spans="1:11">
      <c r="A26" s="190" t="s">
        <v>71</v>
      </c>
      <c r="B26" s="190"/>
      <c r="C26">
        <v>0</v>
      </c>
      <c r="D26" s="190"/>
      <c r="E26">
        <v>0</v>
      </c>
      <c r="F26" s="190"/>
      <c r="G26">
        <v>0</v>
      </c>
      <c r="I26" s="190" t="s">
        <v>74</v>
      </c>
      <c r="J26">
        <v>0.68083946287165897</v>
      </c>
      <c r="K26">
        <v>0.66381299388714499</v>
      </c>
    </row>
    <row r="27" spans="1:11">
      <c r="A27" s="190" t="s">
        <v>66</v>
      </c>
      <c r="B27" s="190"/>
      <c r="C27">
        <v>0</v>
      </c>
      <c r="D27" s="190"/>
      <c r="E27">
        <v>0</v>
      </c>
      <c r="F27" s="190"/>
      <c r="G27">
        <v>0</v>
      </c>
      <c r="I27" s="190" t="s">
        <v>31</v>
      </c>
      <c r="J27">
        <v>0.66662741757347521</v>
      </c>
      <c r="K27">
        <v>0.69036488420875841</v>
      </c>
    </row>
    <row r="28" spans="1:11">
      <c r="A28" s="190" t="s">
        <v>99</v>
      </c>
      <c r="B28" s="190"/>
      <c r="C28">
        <v>0</v>
      </c>
      <c r="D28" s="190"/>
      <c r="E28">
        <v>0</v>
      </c>
      <c r="F28" s="190"/>
      <c r="G28">
        <v>0</v>
      </c>
      <c r="I28" s="190" t="s">
        <v>55</v>
      </c>
      <c r="J28">
        <v>0.64882006204289921</v>
      </c>
      <c r="K28">
        <v>0.54016837489522618</v>
      </c>
    </row>
    <row r="29" spans="1:11">
      <c r="A29" s="190" t="s">
        <v>101</v>
      </c>
      <c r="B29" s="190"/>
      <c r="C29">
        <v>0</v>
      </c>
      <c r="D29" s="190"/>
      <c r="E29">
        <v>0</v>
      </c>
      <c r="F29" s="190"/>
      <c r="G29">
        <v>0</v>
      </c>
      <c r="I29" s="190" t="s">
        <v>83</v>
      </c>
      <c r="J29">
        <v>0.63944006911830242</v>
      </c>
      <c r="K29">
        <v>0.89403565710445054</v>
      </c>
    </row>
    <row r="30" spans="1:11">
      <c r="A30" s="190" t="s">
        <v>79</v>
      </c>
      <c r="B30" s="190"/>
      <c r="C30">
        <v>0</v>
      </c>
      <c r="D30" s="190"/>
      <c r="E30">
        <v>0</v>
      </c>
      <c r="F30" s="190"/>
      <c r="G30">
        <v>0</v>
      </c>
      <c r="I30" s="190" t="s">
        <v>73</v>
      </c>
      <c r="J30">
        <v>0.62299064766705636</v>
      </c>
      <c r="K30">
        <v>0.71929763030955784</v>
      </c>
    </row>
    <row r="31" spans="1:11">
      <c r="A31" s="190" t="s">
        <v>70</v>
      </c>
      <c r="B31" s="190"/>
      <c r="C31">
        <v>0</v>
      </c>
      <c r="D31" s="190"/>
      <c r="E31">
        <v>0</v>
      </c>
      <c r="F31" s="190"/>
      <c r="G31">
        <v>0</v>
      </c>
      <c r="I31" s="190" t="s">
        <v>89</v>
      </c>
      <c r="J31">
        <v>0.60514506200699558</v>
      </c>
      <c r="K31">
        <v>0.90921315980742279</v>
      </c>
    </row>
    <row r="32" spans="1:11">
      <c r="A32" s="190" t="s">
        <v>87</v>
      </c>
      <c r="B32" s="190"/>
      <c r="C32">
        <v>0</v>
      </c>
      <c r="D32" s="190"/>
      <c r="E32">
        <v>0</v>
      </c>
      <c r="F32" s="190"/>
      <c r="G32">
        <v>0</v>
      </c>
      <c r="I32" s="190" t="s">
        <v>395</v>
      </c>
      <c r="J32">
        <v>0.59376051772397076</v>
      </c>
      <c r="K32">
        <v>0.71232042542103957</v>
      </c>
    </row>
    <row r="33" spans="1:11">
      <c r="A33" s="190" t="s">
        <v>82</v>
      </c>
      <c r="B33" s="190"/>
      <c r="C33">
        <v>0</v>
      </c>
      <c r="D33" s="190"/>
      <c r="E33">
        <v>0</v>
      </c>
      <c r="F33" s="190"/>
      <c r="G33">
        <v>0</v>
      </c>
      <c r="I33" s="190" t="s">
        <v>67</v>
      </c>
      <c r="J33">
        <v>0.55307545798042812</v>
      </c>
      <c r="K33">
        <v>0.49803309068547302</v>
      </c>
    </row>
    <row r="34" spans="1:11">
      <c r="A34" s="190" t="s">
        <v>91</v>
      </c>
      <c r="B34" s="190"/>
      <c r="C34">
        <v>0</v>
      </c>
      <c r="D34" s="190"/>
      <c r="E34">
        <v>0</v>
      </c>
      <c r="F34" s="190"/>
      <c r="G34">
        <v>0</v>
      </c>
      <c r="I34" s="190" t="s">
        <v>80</v>
      </c>
      <c r="J34">
        <v>0.51055651422254666</v>
      </c>
      <c r="K34">
        <v>0.56278553884709948</v>
      </c>
    </row>
    <row r="35" spans="1:11">
      <c r="A35" s="190" t="s">
        <v>28</v>
      </c>
      <c r="B35" s="190" t="s">
        <v>159</v>
      </c>
      <c r="C35">
        <v>1</v>
      </c>
      <c r="D35" s="190" t="s">
        <v>161</v>
      </c>
      <c r="E35">
        <v>1</v>
      </c>
      <c r="F35" s="190" t="s">
        <v>165</v>
      </c>
      <c r="G35">
        <v>2</v>
      </c>
      <c r="I35" s="190" t="s">
        <v>82</v>
      </c>
      <c r="J35">
        <v>0.50855061960553738</v>
      </c>
      <c r="K35">
        <v>0.53892438018255806</v>
      </c>
    </row>
    <row r="36" spans="1:11">
      <c r="A36" s="190" t="s">
        <v>64</v>
      </c>
      <c r="B36" s="190"/>
      <c r="C36">
        <v>0</v>
      </c>
      <c r="D36" s="190"/>
      <c r="E36">
        <v>0</v>
      </c>
      <c r="F36" s="190"/>
      <c r="G36">
        <v>0</v>
      </c>
      <c r="I36" s="190" t="s">
        <v>77</v>
      </c>
      <c r="J36">
        <v>0.50720130041425471</v>
      </c>
      <c r="K36">
        <v>0.4694845076812838</v>
      </c>
    </row>
    <row r="37" spans="1:11">
      <c r="A37" s="190" t="s">
        <v>104</v>
      </c>
      <c r="B37" s="190"/>
      <c r="C37">
        <v>0</v>
      </c>
      <c r="D37" s="190"/>
      <c r="E37">
        <v>0</v>
      </c>
      <c r="F37" s="190"/>
      <c r="G37">
        <v>0</v>
      </c>
      <c r="I37" s="190" t="s">
        <v>391</v>
      </c>
      <c r="J37">
        <v>0.45323214023436381</v>
      </c>
      <c r="K37">
        <v>0.74629789774062094</v>
      </c>
    </row>
    <row r="38" spans="1:11">
      <c r="A38" s="190" t="s">
        <v>93</v>
      </c>
      <c r="B38" s="190"/>
      <c r="C38">
        <v>0</v>
      </c>
      <c r="D38" s="190"/>
      <c r="E38">
        <v>0</v>
      </c>
      <c r="F38" s="190"/>
      <c r="G38">
        <v>0</v>
      </c>
      <c r="I38" s="190" t="s">
        <v>63</v>
      </c>
      <c r="J38">
        <v>0.45219978892258311</v>
      </c>
      <c r="K38">
        <v>0.62838267767512124</v>
      </c>
    </row>
    <row r="39" spans="1:11">
      <c r="A39" s="190" t="s">
        <v>30</v>
      </c>
      <c r="B39" s="190" t="s">
        <v>159</v>
      </c>
      <c r="C39">
        <v>1</v>
      </c>
      <c r="D39" s="190" t="s">
        <v>161</v>
      </c>
      <c r="E39">
        <v>1</v>
      </c>
      <c r="F39" s="190" t="s">
        <v>165</v>
      </c>
      <c r="G39">
        <v>2</v>
      </c>
      <c r="I39" s="190" t="s">
        <v>87</v>
      </c>
      <c r="J39">
        <v>0.44467560166852937</v>
      </c>
      <c r="K39">
        <v>0.44873307943054452</v>
      </c>
    </row>
    <row r="40" spans="1:11">
      <c r="A40" s="190" t="s">
        <v>31</v>
      </c>
      <c r="B40" s="190"/>
      <c r="C40">
        <v>0</v>
      </c>
      <c r="D40" s="190"/>
      <c r="E40">
        <v>0</v>
      </c>
      <c r="F40" s="190"/>
      <c r="G40">
        <v>0</v>
      </c>
      <c r="I40" s="190" t="s">
        <v>69</v>
      </c>
      <c r="J40">
        <v>0.43330671080245359</v>
      </c>
      <c r="K40">
        <v>0.65490309075022179</v>
      </c>
    </row>
    <row r="41" spans="1:11">
      <c r="A41" s="190" t="s">
        <v>96</v>
      </c>
      <c r="B41" s="190"/>
      <c r="C41">
        <v>0</v>
      </c>
      <c r="D41" s="190"/>
      <c r="E41">
        <v>0</v>
      </c>
      <c r="F41" s="190"/>
      <c r="G41">
        <v>0</v>
      </c>
      <c r="I41" s="190" t="s">
        <v>64</v>
      </c>
      <c r="J41">
        <v>0.40433211042470601</v>
      </c>
      <c r="K41">
        <v>0.44746681788728221</v>
      </c>
    </row>
    <row r="42" spans="1:11">
      <c r="A42" s="190" t="s">
        <v>113</v>
      </c>
      <c r="B42" s="190"/>
      <c r="C42">
        <v>0</v>
      </c>
      <c r="D42" s="190"/>
      <c r="E42">
        <v>0</v>
      </c>
      <c r="F42" s="190"/>
      <c r="G42">
        <v>0</v>
      </c>
      <c r="I42" s="190" t="s">
        <v>84</v>
      </c>
      <c r="J42">
        <v>0.4023887246601357</v>
      </c>
      <c r="K42">
        <v>0.493016371427074</v>
      </c>
    </row>
    <row r="43" spans="1:11">
      <c r="A43" s="190" t="s">
        <v>76</v>
      </c>
      <c r="B43" s="190"/>
      <c r="C43">
        <v>0</v>
      </c>
      <c r="D43" s="190"/>
      <c r="E43">
        <v>0</v>
      </c>
      <c r="F43" s="190"/>
      <c r="G43">
        <v>0</v>
      </c>
      <c r="I43" s="190" t="s">
        <v>101</v>
      </c>
      <c r="J43">
        <v>0.38162347540368319</v>
      </c>
      <c r="K43">
        <v>0.40424676604103932</v>
      </c>
    </row>
    <row r="44" spans="1:11">
      <c r="A44" s="190" t="s">
        <v>103</v>
      </c>
      <c r="B44" s="190"/>
      <c r="C44">
        <v>0</v>
      </c>
      <c r="D44" s="190"/>
      <c r="E44">
        <v>0</v>
      </c>
      <c r="F44" s="190"/>
      <c r="G44">
        <v>0</v>
      </c>
      <c r="I44" s="190" t="s">
        <v>15</v>
      </c>
      <c r="J44">
        <v>0.37443418160686892</v>
      </c>
      <c r="K44">
        <v>0.41751553686580511</v>
      </c>
    </row>
    <row r="45" spans="1:11">
      <c r="A45" s="190" t="s">
        <v>33</v>
      </c>
      <c r="B45" s="190"/>
      <c r="C45">
        <v>0</v>
      </c>
      <c r="D45" s="190"/>
      <c r="E45">
        <v>0</v>
      </c>
      <c r="F45" s="190"/>
      <c r="G45">
        <v>0</v>
      </c>
      <c r="I45" s="190" t="s">
        <v>93</v>
      </c>
      <c r="J45">
        <v>0.33023510216758539</v>
      </c>
      <c r="K45">
        <v>0.4328637727174845</v>
      </c>
    </row>
    <row r="46" spans="1:11">
      <c r="A46" s="190" t="s">
        <v>80</v>
      </c>
      <c r="B46" s="190"/>
      <c r="C46">
        <v>0</v>
      </c>
      <c r="D46" s="190"/>
      <c r="E46">
        <v>0</v>
      </c>
      <c r="F46" s="190"/>
      <c r="G46">
        <v>0</v>
      </c>
      <c r="I46" s="190" t="s">
        <v>70</v>
      </c>
      <c r="J46">
        <v>0.3224362909638957</v>
      </c>
      <c r="K46">
        <v>0.32585061051363062</v>
      </c>
    </row>
    <row r="47" spans="1:11">
      <c r="A47" s="190" t="s">
        <v>63</v>
      </c>
      <c r="B47" s="190"/>
      <c r="C47">
        <v>0</v>
      </c>
      <c r="D47" s="190"/>
      <c r="E47">
        <v>0</v>
      </c>
      <c r="F47" s="190"/>
      <c r="G47">
        <v>0</v>
      </c>
      <c r="I47" s="190" t="s">
        <v>99</v>
      </c>
      <c r="J47">
        <v>0.31979953815627638</v>
      </c>
      <c r="K47">
        <v>0.36498525563005729</v>
      </c>
    </row>
    <row r="48" spans="1:11">
      <c r="A48" s="190" t="s">
        <v>84</v>
      </c>
      <c r="B48" s="190"/>
      <c r="C48">
        <v>0</v>
      </c>
      <c r="D48" s="190"/>
      <c r="E48">
        <v>0</v>
      </c>
      <c r="F48" s="190"/>
      <c r="G48">
        <v>0</v>
      </c>
      <c r="I48" s="190" t="s">
        <v>78</v>
      </c>
      <c r="J48">
        <v>0.31911009909728499</v>
      </c>
      <c r="K48">
        <v>0.4804806169042467</v>
      </c>
    </row>
    <row r="49" spans="1:11">
      <c r="A49" s="190" t="s">
        <v>69</v>
      </c>
      <c r="B49" s="190"/>
      <c r="C49">
        <v>0</v>
      </c>
      <c r="D49" s="190"/>
      <c r="E49">
        <v>0</v>
      </c>
      <c r="F49" s="190"/>
      <c r="G49">
        <v>0</v>
      </c>
      <c r="I49" s="190" t="s">
        <v>102</v>
      </c>
      <c r="J49">
        <v>0.3057366612401512</v>
      </c>
      <c r="K49">
        <v>0.5293453335308741</v>
      </c>
    </row>
    <row r="50" spans="1:11">
      <c r="A50" s="190" t="s">
        <v>62</v>
      </c>
      <c r="B50" s="190"/>
      <c r="C50">
        <v>0</v>
      </c>
      <c r="D50" s="190"/>
      <c r="E50">
        <v>0</v>
      </c>
      <c r="F50" s="190"/>
      <c r="G50">
        <v>0</v>
      </c>
      <c r="I50" s="190" t="s">
        <v>91</v>
      </c>
      <c r="J50">
        <v>0.30472596977285887</v>
      </c>
      <c r="K50">
        <v>0.31777088152480681</v>
      </c>
    </row>
    <row r="51" spans="1:11">
      <c r="A51" s="190" t="s">
        <v>78</v>
      </c>
      <c r="B51" s="190"/>
      <c r="C51">
        <v>0</v>
      </c>
      <c r="D51" s="190"/>
      <c r="E51">
        <v>0</v>
      </c>
      <c r="F51" s="190"/>
      <c r="G51">
        <v>0</v>
      </c>
      <c r="I51" s="190" t="s">
        <v>104</v>
      </c>
      <c r="J51">
        <v>0.25869684981902019</v>
      </c>
      <c r="K51">
        <v>0.35467967383638221</v>
      </c>
    </row>
    <row r="52" spans="1:11">
      <c r="A52" s="190" t="s">
        <v>54</v>
      </c>
      <c r="B52" s="190"/>
      <c r="C52">
        <v>0</v>
      </c>
      <c r="D52" s="190"/>
      <c r="E52">
        <v>0</v>
      </c>
      <c r="F52" s="190"/>
      <c r="G52">
        <v>0</v>
      </c>
      <c r="I52" s="190" t="s">
        <v>394</v>
      </c>
      <c r="J52">
        <v>0.25511713372719808</v>
      </c>
      <c r="K52">
        <v>0.30260871472300171</v>
      </c>
    </row>
    <row r="53" spans="1:11">
      <c r="A53" s="190" t="s">
        <v>89</v>
      </c>
      <c r="B53" s="190"/>
      <c r="C53">
        <v>0</v>
      </c>
      <c r="D53" s="190"/>
      <c r="E53">
        <v>0</v>
      </c>
      <c r="F53" s="190"/>
      <c r="G53">
        <v>0</v>
      </c>
      <c r="I53" s="190" t="s">
        <v>79</v>
      </c>
      <c r="J53">
        <v>0.24706712744752071</v>
      </c>
      <c r="K53">
        <v>0.27967158755513932</v>
      </c>
    </row>
    <row r="54" spans="1:11">
      <c r="A54" s="190" t="s">
        <v>83</v>
      </c>
      <c r="B54" s="190"/>
      <c r="C54">
        <v>0</v>
      </c>
      <c r="D54" s="190"/>
      <c r="E54">
        <v>0</v>
      </c>
      <c r="F54" s="190"/>
      <c r="G54">
        <v>0</v>
      </c>
      <c r="I54" s="190" t="s">
        <v>20</v>
      </c>
      <c r="J54">
        <v>0.2297078430950393</v>
      </c>
      <c r="K54">
        <v>0.19735918533994559</v>
      </c>
    </row>
    <row r="55" spans="1:11">
      <c r="A55" s="190" t="s">
        <v>102</v>
      </c>
      <c r="B55" s="190"/>
      <c r="C55">
        <v>0</v>
      </c>
      <c r="D55" s="190"/>
      <c r="E55">
        <v>0</v>
      </c>
      <c r="F55" s="190"/>
      <c r="G55">
        <v>0</v>
      </c>
      <c r="I55" s="190" t="s">
        <v>112</v>
      </c>
      <c r="J55">
        <v>0.22661523314306631</v>
      </c>
      <c r="K55">
        <v>0.28025958052868299</v>
      </c>
    </row>
    <row r="56" spans="1:11">
      <c r="A56" s="190" t="s">
        <v>393</v>
      </c>
      <c r="B56" s="190" t="s">
        <v>159</v>
      </c>
      <c r="C56">
        <v>1</v>
      </c>
      <c r="D56" s="190" t="s">
        <v>161</v>
      </c>
      <c r="E56">
        <v>1</v>
      </c>
      <c r="F56" s="190" t="s">
        <v>165</v>
      </c>
      <c r="G56">
        <v>2</v>
      </c>
      <c r="I56" s="190" t="s">
        <v>113</v>
      </c>
      <c r="J56">
        <v>0.2243803462157973</v>
      </c>
      <c r="K56">
        <v>0.26911578879522841</v>
      </c>
    </row>
    <row r="57" spans="1:11">
      <c r="A57" s="190" t="s">
        <v>59</v>
      </c>
      <c r="B57" s="190" t="s">
        <v>159</v>
      </c>
      <c r="C57">
        <v>1</v>
      </c>
      <c r="D57" s="190" t="s">
        <v>161</v>
      </c>
      <c r="E57">
        <v>1</v>
      </c>
      <c r="F57" s="190" t="s">
        <v>165</v>
      </c>
      <c r="G57">
        <v>2</v>
      </c>
      <c r="I57" s="190" t="s">
        <v>62</v>
      </c>
      <c r="J57">
        <v>0.21283864951704901</v>
      </c>
      <c r="K57">
        <v>0.37759358513598468</v>
      </c>
    </row>
    <row r="58" spans="1:11">
      <c r="A58" s="190" t="s">
        <v>75</v>
      </c>
      <c r="B58" s="190"/>
      <c r="C58">
        <v>0</v>
      </c>
      <c r="D58" s="190"/>
      <c r="E58">
        <v>0</v>
      </c>
      <c r="F58" s="190"/>
      <c r="G58">
        <v>0</v>
      </c>
      <c r="I58" s="190" t="s">
        <v>103</v>
      </c>
      <c r="J58">
        <v>0.19286611951983121</v>
      </c>
      <c r="K58">
        <v>0.22852591064814681</v>
      </c>
    </row>
    <row r="59" spans="1:11">
      <c r="A59" s="190" t="s">
        <v>61</v>
      </c>
      <c r="B59" s="190" t="s">
        <v>159</v>
      </c>
      <c r="C59">
        <v>1</v>
      </c>
      <c r="D59" s="190" t="s">
        <v>161</v>
      </c>
      <c r="E59">
        <v>1</v>
      </c>
      <c r="F59" s="190" t="s">
        <v>165</v>
      </c>
      <c r="G59">
        <v>2</v>
      </c>
      <c r="I59" s="190" t="s">
        <v>76</v>
      </c>
      <c r="J59">
        <v>0.18986355482062001</v>
      </c>
      <c r="K59">
        <v>0.2062993028063495</v>
      </c>
    </row>
    <row r="60" spans="1:11">
      <c r="A60" s="190" t="s">
        <v>394</v>
      </c>
      <c r="B60" s="190"/>
      <c r="C60">
        <v>0</v>
      </c>
      <c r="D60" s="190"/>
      <c r="E60">
        <v>0</v>
      </c>
      <c r="F60" s="190"/>
      <c r="G60">
        <v>0</v>
      </c>
      <c r="I60" s="190" t="s">
        <v>8</v>
      </c>
      <c r="J60">
        <v>0.18303356577648669</v>
      </c>
      <c r="K60">
        <v>0.25791835701142679</v>
      </c>
    </row>
    <row r="61" spans="1:11">
      <c r="A61" s="190" t="s">
        <v>395</v>
      </c>
      <c r="B61" s="190"/>
      <c r="C61">
        <v>0</v>
      </c>
      <c r="D61" s="190"/>
      <c r="E61">
        <v>0</v>
      </c>
      <c r="F61" s="190"/>
      <c r="G61">
        <v>0</v>
      </c>
      <c r="I61" s="190" t="s">
        <v>10</v>
      </c>
      <c r="J61">
        <v>0.1686389290010521</v>
      </c>
      <c r="K61">
        <v>0.18314630005526719</v>
      </c>
    </row>
    <row r="62" spans="1:11">
      <c r="A62" s="190" t="s">
        <v>67</v>
      </c>
      <c r="B62" s="190"/>
      <c r="C62">
        <v>0</v>
      </c>
      <c r="D62" s="190"/>
      <c r="E62">
        <v>0</v>
      </c>
      <c r="F62" s="190"/>
      <c r="G62">
        <v>0</v>
      </c>
      <c r="I62" s="190" t="s">
        <v>96</v>
      </c>
      <c r="J62">
        <v>0.13879955230617169</v>
      </c>
      <c r="K62">
        <v>0.19795079077365571</v>
      </c>
    </row>
    <row r="63" spans="1:11">
      <c r="A63" s="190" t="s">
        <v>77</v>
      </c>
      <c r="B63" s="190"/>
      <c r="C63">
        <v>0</v>
      </c>
      <c r="D63" s="190"/>
      <c r="E63">
        <v>0</v>
      </c>
      <c r="F63" s="190"/>
      <c r="G63">
        <v>0</v>
      </c>
      <c r="I63" s="190" t="s">
        <v>19</v>
      </c>
      <c r="J63">
        <v>0.1049488369025609</v>
      </c>
      <c r="K63">
        <v>0.13229183302137071</v>
      </c>
    </row>
    <row r="64" spans="1:11">
      <c r="A64" s="190" t="s">
        <v>56</v>
      </c>
      <c r="B64" s="190" t="s">
        <v>159</v>
      </c>
      <c r="C64">
        <v>1</v>
      </c>
      <c r="D64" s="190" t="s">
        <v>161</v>
      </c>
      <c r="E64">
        <v>1</v>
      </c>
      <c r="F64" s="190" t="s">
        <v>165</v>
      </c>
      <c r="G64">
        <v>2</v>
      </c>
      <c r="I64" s="190" t="s">
        <v>14</v>
      </c>
      <c r="J64">
        <v>8.7348991788360822E-2</v>
      </c>
      <c r="K64">
        <v>0.1194692392108679</v>
      </c>
    </row>
    <row r="65" spans="1:11">
      <c r="A65" s="190" t="s">
        <v>55</v>
      </c>
      <c r="B65" s="190"/>
      <c r="C65">
        <v>0</v>
      </c>
      <c r="D65" s="190"/>
      <c r="E65">
        <v>0</v>
      </c>
      <c r="F65" s="190"/>
      <c r="G65">
        <v>0</v>
      </c>
      <c r="I65" s="190" t="s">
        <v>21</v>
      </c>
      <c r="J65">
        <v>7.782118113600045E-2</v>
      </c>
      <c r="K65">
        <v>0.1278791198878369</v>
      </c>
    </row>
    <row r="66" spans="1:11">
      <c r="A66" s="190" t="s">
        <v>60</v>
      </c>
      <c r="B66" s="190" t="s">
        <v>159</v>
      </c>
      <c r="C66">
        <v>1</v>
      </c>
      <c r="D66" s="190" t="s">
        <v>161</v>
      </c>
      <c r="E66">
        <v>1</v>
      </c>
      <c r="F66" s="190" t="s">
        <v>165</v>
      </c>
      <c r="G66">
        <v>2</v>
      </c>
      <c r="I66" s="190" t="s">
        <v>9</v>
      </c>
      <c r="J66">
        <v>7.312677127672354E-2</v>
      </c>
      <c r="K66">
        <v>0.12614673208882329</v>
      </c>
    </row>
    <row r="67" spans="1:11">
      <c r="A67" s="190" t="s">
        <v>74</v>
      </c>
      <c r="B67" s="190"/>
      <c r="C67">
        <v>0</v>
      </c>
      <c r="D67" s="190"/>
      <c r="E67">
        <v>0</v>
      </c>
      <c r="F67" s="190"/>
      <c r="G67">
        <v>0</v>
      </c>
      <c r="I67" s="190" t="s">
        <v>33</v>
      </c>
      <c r="J67">
        <v>6.967790590819084E-2</v>
      </c>
      <c r="K67">
        <v>0.1156082941861211</v>
      </c>
    </row>
    <row r="68" spans="1:11">
      <c r="A68" s="190" t="s">
        <v>37</v>
      </c>
      <c r="B68" s="190" t="s">
        <v>159</v>
      </c>
      <c r="C68">
        <v>1</v>
      </c>
      <c r="D68" s="190" t="s">
        <v>161</v>
      </c>
      <c r="E68">
        <v>1</v>
      </c>
      <c r="F68" s="190" t="s">
        <v>165</v>
      </c>
      <c r="G68">
        <v>2</v>
      </c>
      <c r="I68" s="190" t="s">
        <v>16</v>
      </c>
      <c r="J68">
        <v>4.3106275925804287E-2</v>
      </c>
      <c r="K68">
        <v>0.1089320909461115</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5CDDE-3856-4A84-8619-54057DAE9566}">
  <dimension ref="A1:K68"/>
  <sheetViews>
    <sheetView workbookViewId="0">
      <selection activeCell="I1" sqref="I1"/>
    </sheetView>
  </sheetViews>
  <sheetFormatPr defaultRowHeight="14.5"/>
  <cols>
    <col min="1" max="1" width="50.81640625" bestFit="1" customWidth="1"/>
    <col min="2" max="2" width="7.26953125" bestFit="1" customWidth="1"/>
    <col min="3" max="3" width="7.90625" bestFit="1" customWidth="1"/>
    <col min="4" max="4" width="7.26953125" bestFit="1" customWidth="1"/>
    <col min="5" max="5" width="7.90625" bestFit="1" customWidth="1"/>
    <col min="6" max="6" width="9.7265625" bestFit="1" customWidth="1"/>
    <col min="7" max="7" width="10.54296875" bestFit="1" customWidth="1"/>
    <col min="9" max="9" width="50.81640625" bestFit="1" customWidth="1"/>
    <col min="10" max="11" width="11.81640625" bestFit="1" customWidth="1"/>
  </cols>
  <sheetData>
    <row r="1" spans="1:11">
      <c r="A1" t="s">
        <v>158</v>
      </c>
      <c r="B1" t="s">
        <v>159</v>
      </c>
      <c r="C1" t="s">
        <v>160</v>
      </c>
      <c r="D1" t="s">
        <v>161</v>
      </c>
      <c r="E1" t="s">
        <v>162</v>
      </c>
      <c r="F1" t="s">
        <v>163</v>
      </c>
      <c r="G1" t="s">
        <v>164</v>
      </c>
      <c r="I1" t="s">
        <v>423</v>
      </c>
      <c r="J1" t="s">
        <v>421</v>
      </c>
      <c r="K1" t="s">
        <v>422</v>
      </c>
    </row>
    <row r="2" spans="1:11">
      <c r="A2" s="190" t="s">
        <v>390</v>
      </c>
      <c r="B2" s="190" t="s">
        <v>159</v>
      </c>
      <c r="C2">
        <v>1</v>
      </c>
      <c r="D2" s="190" t="s">
        <v>161</v>
      </c>
      <c r="E2">
        <v>1</v>
      </c>
      <c r="F2" s="190" t="s">
        <v>165</v>
      </c>
      <c r="G2">
        <v>2</v>
      </c>
      <c r="I2" s="190" t="s">
        <v>37</v>
      </c>
      <c r="J2">
        <v>3.205385334399018</v>
      </c>
      <c r="K2">
        <v>3.2964882986208131</v>
      </c>
    </row>
    <row r="3" spans="1:11">
      <c r="A3" s="190" t="s">
        <v>8</v>
      </c>
      <c r="B3" s="190"/>
      <c r="C3">
        <v>0</v>
      </c>
      <c r="D3" s="190"/>
      <c r="E3">
        <v>0</v>
      </c>
      <c r="F3" s="190"/>
      <c r="G3">
        <v>0</v>
      </c>
      <c r="I3" s="190" t="s">
        <v>28</v>
      </c>
      <c r="J3">
        <v>2.088677749687291</v>
      </c>
      <c r="K3">
        <v>2.0388947973928762</v>
      </c>
    </row>
    <row r="4" spans="1:11">
      <c r="A4" s="190" t="s">
        <v>9</v>
      </c>
      <c r="B4" s="190"/>
      <c r="C4">
        <v>0</v>
      </c>
      <c r="D4" s="190"/>
      <c r="E4">
        <v>0</v>
      </c>
      <c r="F4" s="190"/>
      <c r="G4">
        <v>0</v>
      </c>
      <c r="I4" s="190" t="s">
        <v>30</v>
      </c>
      <c r="J4">
        <v>1.680999370219713</v>
      </c>
      <c r="K4">
        <v>1.8342244136817789</v>
      </c>
    </row>
    <row r="5" spans="1:11">
      <c r="A5" s="190" t="s">
        <v>10</v>
      </c>
      <c r="B5" s="190"/>
      <c r="C5">
        <v>0</v>
      </c>
      <c r="D5" s="190"/>
      <c r="E5">
        <v>0</v>
      </c>
      <c r="F5" s="190"/>
      <c r="G5">
        <v>0</v>
      </c>
      <c r="I5" s="190" t="s">
        <v>59</v>
      </c>
      <c r="J5">
        <v>1.3677612138659461</v>
      </c>
      <c r="K5">
        <v>1.2926034660519261</v>
      </c>
    </row>
    <row r="6" spans="1:11">
      <c r="A6" s="190" t="s">
        <v>11</v>
      </c>
      <c r="B6" s="190"/>
      <c r="C6">
        <v>0</v>
      </c>
      <c r="D6" s="190"/>
      <c r="E6">
        <v>0</v>
      </c>
      <c r="F6" s="190"/>
      <c r="G6">
        <v>0</v>
      </c>
      <c r="I6" s="190" t="s">
        <v>53</v>
      </c>
      <c r="J6">
        <v>1.3534482464549771</v>
      </c>
      <c r="K6">
        <v>1.563294836529288</v>
      </c>
    </row>
    <row r="7" spans="1:11">
      <c r="A7" s="190" t="s">
        <v>12</v>
      </c>
      <c r="B7" s="190"/>
      <c r="C7">
        <v>0</v>
      </c>
      <c r="D7" s="190"/>
      <c r="E7">
        <v>0</v>
      </c>
      <c r="F7" s="190"/>
      <c r="G7">
        <v>0</v>
      </c>
      <c r="I7" s="190" t="s">
        <v>58</v>
      </c>
      <c r="J7">
        <v>1.2449673424539349</v>
      </c>
      <c r="K7">
        <v>1.3938953197501891</v>
      </c>
    </row>
    <row r="8" spans="1:11">
      <c r="A8" s="190" t="s">
        <v>391</v>
      </c>
      <c r="B8" s="190"/>
      <c r="C8">
        <v>0</v>
      </c>
      <c r="D8" s="190"/>
      <c r="E8">
        <v>0</v>
      </c>
      <c r="F8" s="190"/>
      <c r="G8">
        <v>0</v>
      </c>
      <c r="I8" s="190" t="s">
        <v>56</v>
      </c>
      <c r="J8">
        <v>1.1765738776870891</v>
      </c>
      <c r="K8">
        <v>1.41354846614104</v>
      </c>
    </row>
    <row r="9" spans="1:11">
      <c r="A9" s="190" t="s">
        <v>112</v>
      </c>
      <c r="B9" s="190"/>
      <c r="C9">
        <v>0</v>
      </c>
      <c r="D9" s="190"/>
      <c r="E9">
        <v>0</v>
      </c>
      <c r="F9" s="190"/>
      <c r="G9">
        <v>0</v>
      </c>
      <c r="I9" s="190" t="s">
        <v>60</v>
      </c>
      <c r="J9">
        <v>1.1161458916934901</v>
      </c>
      <c r="K9">
        <v>1.344494657969185</v>
      </c>
    </row>
    <row r="10" spans="1:11">
      <c r="A10" s="190" t="s">
        <v>65</v>
      </c>
      <c r="B10" s="190" t="s">
        <v>159</v>
      </c>
      <c r="C10">
        <v>1</v>
      </c>
      <c r="D10" s="190" t="s">
        <v>161</v>
      </c>
      <c r="E10">
        <v>1</v>
      </c>
      <c r="F10" s="190" t="s">
        <v>165</v>
      </c>
      <c r="G10">
        <v>2</v>
      </c>
      <c r="I10" s="190" t="s">
        <v>23</v>
      </c>
      <c r="J10">
        <v>1.105977833050853</v>
      </c>
      <c r="K10">
        <v>1.1805868421944219</v>
      </c>
    </row>
    <row r="11" spans="1:11">
      <c r="A11" s="190" t="s">
        <v>14</v>
      </c>
      <c r="B11" s="190"/>
      <c r="C11">
        <v>0</v>
      </c>
      <c r="D11" s="190"/>
      <c r="E11">
        <v>0</v>
      </c>
      <c r="F11" s="190"/>
      <c r="G11">
        <v>0</v>
      </c>
      <c r="I11" s="190" t="s">
        <v>392</v>
      </c>
      <c r="J11">
        <v>1.0949395616013979</v>
      </c>
      <c r="K11">
        <v>1.0530777739622079</v>
      </c>
    </row>
    <row r="12" spans="1:11">
      <c r="A12" s="190" t="s">
        <v>15</v>
      </c>
      <c r="B12" s="190"/>
      <c r="C12">
        <v>0</v>
      </c>
      <c r="D12" s="190"/>
      <c r="E12">
        <v>0</v>
      </c>
      <c r="F12" s="190"/>
      <c r="G12">
        <v>0</v>
      </c>
      <c r="I12" s="190" t="s">
        <v>390</v>
      </c>
      <c r="J12">
        <v>1.0894103588100319</v>
      </c>
      <c r="K12">
        <v>1.320964112798287</v>
      </c>
    </row>
    <row r="13" spans="1:11">
      <c r="A13" s="190" t="s">
        <v>16</v>
      </c>
      <c r="B13" s="190"/>
      <c r="C13">
        <v>0</v>
      </c>
      <c r="D13" s="190"/>
      <c r="E13">
        <v>0</v>
      </c>
      <c r="F13" s="190"/>
      <c r="G13">
        <v>0</v>
      </c>
      <c r="I13" s="190" t="s">
        <v>65</v>
      </c>
      <c r="J13">
        <v>0.98440712884561421</v>
      </c>
      <c r="K13">
        <v>1.141144283624804</v>
      </c>
    </row>
    <row r="14" spans="1:11">
      <c r="A14" s="190" t="s">
        <v>17</v>
      </c>
      <c r="B14" s="190"/>
      <c r="C14">
        <v>0</v>
      </c>
      <c r="D14" s="190"/>
      <c r="E14">
        <v>0</v>
      </c>
      <c r="F14" s="190"/>
      <c r="G14">
        <v>0</v>
      </c>
      <c r="I14" s="190" t="s">
        <v>75</v>
      </c>
      <c r="J14">
        <v>0.97630529663690779</v>
      </c>
      <c r="K14">
        <v>0.7811114481665492</v>
      </c>
    </row>
    <row r="15" spans="1:11">
      <c r="A15" s="190" t="s">
        <v>53</v>
      </c>
      <c r="B15" s="190" t="s">
        <v>159</v>
      </c>
      <c r="C15">
        <v>1</v>
      </c>
      <c r="D15" s="190" t="s">
        <v>161</v>
      </c>
      <c r="E15">
        <v>1</v>
      </c>
      <c r="F15" s="190" t="s">
        <v>165</v>
      </c>
      <c r="G15">
        <v>2</v>
      </c>
      <c r="I15" s="190" t="s">
        <v>71</v>
      </c>
      <c r="J15">
        <v>0.85978197761774111</v>
      </c>
      <c r="K15">
        <v>0.8593529165039413</v>
      </c>
    </row>
    <row r="16" spans="1:11">
      <c r="A16" s="190" t="s">
        <v>392</v>
      </c>
      <c r="B16" s="190" t="s">
        <v>159</v>
      </c>
      <c r="C16">
        <v>1</v>
      </c>
      <c r="D16" s="190" t="s">
        <v>161</v>
      </c>
      <c r="E16">
        <v>1</v>
      </c>
      <c r="F16" s="190" t="s">
        <v>165</v>
      </c>
      <c r="G16">
        <v>2</v>
      </c>
      <c r="I16" s="190" t="s">
        <v>61</v>
      </c>
      <c r="J16">
        <v>0.84891857114515146</v>
      </c>
      <c r="K16">
        <v>1.0900676253461621</v>
      </c>
    </row>
    <row r="17" spans="1:11">
      <c r="A17" s="190" t="s">
        <v>19</v>
      </c>
      <c r="B17" s="190"/>
      <c r="C17">
        <v>0</v>
      </c>
      <c r="D17" s="190"/>
      <c r="E17">
        <v>0</v>
      </c>
      <c r="F17" s="190"/>
      <c r="G17">
        <v>0</v>
      </c>
      <c r="I17" s="190" t="s">
        <v>57</v>
      </c>
      <c r="J17">
        <v>0.83877805316289911</v>
      </c>
      <c r="K17">
        <v>0.84495842402246657</v>
      </c>
    </row>
    <row r="18" spans="1:11">
      <c r="A18" s="190" t="s">
        <v>20</v>
      </c>
      <c r="B18" s="190"/>
      <c r="C18">
        <v>0</v>
      </c>
      <c r="D18" s="190"/>
      <c r="E18">
        <v>0</v>
      </c>
      <c r="F18" s="190"/>
      <c r="G18">
        <v>0</v>
      </c>
      <c r="I18" s="190" t="s">
        <v>68</v>
      </c>
      <c r="J18">
        <v>0.82941187340171396</v>
      </c>
      <c r="K18">
        <v>0.94828197705097939</v>
      </c>
    </row>
    <row r="19" spans="1:11">
      <c r="A19" s="190" t="s">
        <v>21</v>
      </c>
      <c r="B19" s="190"/>
      <c r="C19">
        <v>0</v>
      </c>
      <c r="D19" s="190"/>
      <c r="E19">
        <v>0</v>
      </c>
      <c r="F19" s="190"/>
      <c r="G19">
        <v>0</v>
      </c>
      <c r="I19" s="190" t="s">
        <v>73</v>
      </c>
      <c r="J19">
        <v>0.82633531908921765</v>
      </c>
      <c r="K19">
        <v>0.76582402386824466</v>
      </c>
    </row>
    <row r="20" spans="1:11">
      <c r="A20" s="190" t="s">
        <v>22</v>
      </c>
      <c r="B20" s="190"/>
      <c r="C20">
        <v>0</v>
      </c>
      <c r="D20" s="190"/>
      <c r="E20">
        <v>0</v>
      </c>
      <c r="F20" s="190"/>
      <c r="G20">
        <v>0</v>
      </c>
      <c r="I20" s="190" t="s">
        <v>54</v>
      </c>
      <c r="J20">
        <v>0.77737293127541651</v>
      </c>
      <c r="K20">
        <v>0.91442379759188508</v>
      </c>
    </row>
    <row r="21" spans="1:11">
      <c r="A21" s="190" t="s">
        <v>23</v>
      </c>
      <c r="B21" s="190" t="s">
        <v>159</v>
      </c>
      <c r="C21">
        <v>1</v>
      </c>
      <c r="D21" s="190" t="s">
        <v>161</v>
      </c>
      <c r="E21">
        <v>1</v>
      </c>
      <c r="F21" s="190" t="s">
        <v>165</v>
      </c>
      <c r="G21">
        <v>2</v>
      </c>
      <c r="I21" s="190" t="s">
        <v>83</v>
      </c>
      <c r="J21">
        <v>0.61976578217355061</v>
      </c>
      <c r="K21">
        <v>0.91729317914885389</v>
      </c>
    </row>
    <row r="22" spans="1:11">
      <c r="A22" s="190" t="s">
        <v>58</v>
      </c>
      <c r="B22" s="190" t="s">
        <v>159</v>
      </c>
      <c r="C22">
        <v>1</v>
      </c>
      <c r="D22" s="190" t="s">
        <v>161</v>
      </c>
      <c r="E22">
        <v>1</v>
      </c>
      <c r="F22" s="190" t="s">
        <v>165</v>
      </c>
      <c r="G22">
        <v>2</v>
      </c>
      <c r="I22" s="190" t="s">
        <v>89</v>
      </c>
      <c r="J22">
        <v>0.60965897457471208</v>
      </c>
      <c r="K22">
        <v>0.91588449178346787</v>
      </c>
    </row>
    <row r="23" spans="1:11">
      <c r="A23" s="190" t="s">
        <v>73</v>
      </c>
      <c r="B23" s="190" t="s">
        <v>159</v>
      </c>
      <c r="C23">
        <v>1</v>
      </c>
      <c r="D23" s="190"/>
      <c r="E23">
        <v>0</v>
      </c>
      <c r="F23" s="190" t="s">
        <v>159</v>
      </c>
      <c r="G23">
        <v>1</v>
      </c>
      <c r="I23" s="190" t="s">
        <v>74</v>
      </c>
      <c r="J23">
        <v>0.53491183078535298</v>
      </c>
      <c r="K23">
        <v>0.73296038583047673</v>
      </c>
    </row>
    <row r="24" spans="1:11">
      <c r="A24" s="190" t="s">
        <v>57</v>
      </c>
      <c r="B24" s="190" t="s">
        <v>159</v>
      </c>
      <c r="C24">
        <v>1</v>
      </c>
      <c r="D24" s="190" t="s">
        <v>161</v>
      </c>
      <c r="E24">
        <v>1</v>
      </c>
      <c r="F24" s="190" t="s">
        <v>165</v>
      </c>
      <c r="G24">
        <v>2</v>
      </c>
      <c r="I24" s="190" t="s">
        <v>82</v>
      </c>
      <c r="J24">
        <v>0.49414778195044029</v>
      </c>
      <c r="K24">
        <v>0.55440226532011383</v>
      </c>
    </row>
    <row r="25" spans="1:11">
      <c r="A25" s="190" t="s">
        <v>68</v>
      </c>
      <c r="B25" s="190" t="s">
        <v>159</v>
      </c>
      <c r="C25">
        <v>1</v>
      </c>
      <c r="D25" s="190" t="s">
        <v>161</v>
      </c>
      <c r="E25">
        <v>1</v>
      </c>
      <c r="F25" s="190" t="s">
        <v>165</v>
      </c>
      <c r="G25">
        <v>2</v>
      </c>
      <c r="I25" s="190" t="s">
        <v>66</v>
      </c>
      <c r="J25">
        <v>0.49230570363187448</v>
      </c>
      <c r="K25">
        <v>0.71683811621489091</v>
      </c>
    </row>
    <row r="26" spans="1:11">
      <c r="A26" s="190" t="s">
        <v>71</v>
      </c>
      <c r="B26" s="190" t="s">
        <v>159</v>
      </c>
      <c r="C26">
        <v>1</v>
      </c>
      <c r="D26" s="190" t="s">
        <v>161</v>
      </c>
      <c r="E26">
        <v>1</v>
      </c>
      <c r="F26" s="190" t="s">
        <v>165</v>
      </c>
      <c r="G26">
        <v>2</v>
      </c>
      <c r="I26" s="190" t="s">
        <v>17</v>
      </c>
      <c r="J26">
        <v>0.46788893832946321</v>
      </c>
      <c r="K26">
        <v>0.54062704076604828</v>
      </c>
    </row>
    <row r="27" spans="1:11">
      <c r="A27" s="190" t="s">
        <v>66</v>
      </c>
      <c r="B27" s="190"/>
      <c r="C27">
        <v>0</v>
      </c>
      <c r="D27" s="190"/>
      <c r="E27">
        <v>0</v>
      </c>
      <c r="F27" s="190"/>
      <c r="G27">
        <v>0</v>
      </c>
      <c r="I27" s="190" t="s">
        <v>80</v>
      </c>
      <c r="J27">
        <v>0.46536206156133819</v>
      </c>
      <c r="K27">
        <v>0.50809757962155078</v>
      </c>
    </row>
    <row r="28" spans="1:11">
      <c r="A28" s="190" t="s">
        <v>99</v>
      </c>
      <c r="B28" s="190"/>
      <c r="C28">
        <v>0</v>
      </c>
      <c r="D28" s="190"/>
      <c r="E28">
        <v>0</v>
      </c>
      <c r="F28" s="190"/>
      <c r="G28">
        <v>0</v>
      </c>
      <c r="I28" s="190" t="s">
        <v>69</v>
      </c>
      <c r="J28">
        <v>0.46000957764394101</v>
      </c>
      <c r="K28">
        <v>0.65732745603319565</v>
      </c>
    </row>
    <row r="29" spans="1:11">
      <c r="A29" s="190" t="s">
        <v>101</v>
      </c>
      <c r="B29" s="190"/>
      <c r="C29">
        <v>0</v>
      </c>
      <c r="D29" s="190"/>
      <c r="E29">
        <v>0</v>
      </c>
      <c r="F29" s="190"/>
      <c r="G29">
        <v>0</v>
      </c>
      <c r="I29" s="190" t="s">
        <v>67</v>
      </c>
      <c r="J29">
        <v>0.43886386962014901</v>
      </c>
      <c r="K29">
        <v>0.48917389696574137</v>
      </c>
    </row>
    <row r="30" spans="1:11">
      <c r="A30" s="190" t="s">
        <v>79</v>
      </c>
      <c r="B30" s="190"/>
      <c r="C30">
        <v>0</v>
      </c>
      <c r="D30" s="190"/>
      <c r="E30">
        <v>0</v>
      </c>
      <c r="F30" s="190"/>
      <c r="G30">
        <v>0</v>
      </c>
      <c r="I30" s="190" t="s">
        <v>55</v>
      </c>
      <c r="J30">
        <v>0.431745584487774</v>
      </c>
      <c r="K30">
        <v>0.53183197937241489</v>
      </c>
    </row>
    <row r="31" spans="1:11">
      <c r="A31" s="190" t="s">
        <v>70</v>
      </c>
      <c r="B31" s="190"/>
      <c r="C31">
        <v>0</v>
      </c>
      <c r="D31" s="190"/>
      <c r="E31">
        <v>0</v>
      </c>
      <c r="F31" s="190"/>
      <c r="G31">
        <v>0</v>
      </c>
      <c r="I31" s="190" t="s">
        <v>63</v>
      </c>
      <c r="J31">
        <v>0.37697548650250912</v>
      </c>
      <c r="K31">
        <v>0.65643818655727715</v>
      </c>
    </row>
    <row r="32" spans="1:11">
      <c r="A32" s="190" t="s">
        <v>87</v>
      </c>
      <c r="B32" s="190"/>
      <c r="C32">
        <v>0</v>
      </c>
      <c r="D32" s="190"/>
      <c r="E32">
        <v>0</v>
      </c>
      <c r="F32" s="190"/>
      <c r="G32">
        <v>0</v>
      </c>
      <c r="I32" s="190" t="s">
        <v>101</v>
      </c>
      <c r="J32">
        <v>0.37218795141904693</v>
      </c>
      <c r="K32">
        <v>0.39479773598418139</v>
      </c>
    </row>
    <row r="33" spans="1:11">
      <c r="A33" s="190" t="s">
        <v>82</v>
      </c>
      <c r="B33" s="190"/>
      <c r="C33">
        <v>0</v>
      </c>
      <c r="D33" s="190"/>
      <c r="E33">
        <v>0</v>
      </c>
      <c r="F33" s="190"/>
      <c r="G33">
        <v>0</v>
      </c>
      <c r="I33" s="190" t="s">
        <v>22</v>
      </c>
      <c r="J33">
        <v>0.34593412971842918</v>
      </c>
      <c r="K33">
        <v>0.50421367839849418</v>
      </c>
    </row>
    <row r="34" spans="1:11">
      <c r="A34" s="190" t="s">
        <v>91</v>
      </c>
      <c r="B34" s="190"/>
      <c r="C34">
        <v>0</v>
      </c>
      <c r="D34" s="190"/>
      <c r="E34">
        <v>0</v>
      </c>
      <c r="F34" s="190"/>
      <c r="G34">
        <v>0</v>
      </c>
      <c r="I34" s="190" t="s">
        <v>87</v>
      </c>
      <c r="J34">
        <v>0.3456189573861731</v>
      </c>
      <c r="K34">
        <v>0.45993439201371328</v>
      </c>
    </row>
    <row r="35" spans="1:11">
      <c r="A35" s="190" t="s">
        <v>28</v>
      </c>
      <c r="B35" s="190" t="s">
        <v>159</v>
      </c>
      <c r="C35">
        <v>1</v>
      </c>
      <c r="D35" s="190" t="s">
        <v>161</v>
      </c>
      <c r="E35">
        <v>1</v>
      </c>
      <c r="F35" s="190" t="s">
        <v>165</v>
      </c>
      <c r="G35">
        <v>2</v>
      </c>
      <c r="I35" s="190" t="s">
        <v>64</v>
      </c>
      <c r="J35">
        <v>0.33383851653781538</v>
      </c>
      <c r="K35">
        <v>0.43754197853988153</v>
      </c>
    </row>
    <row r="36" spans="1:11">
      <c r="A36" s="190" t="s">
        <v>64</v>
      </c>
      <c r="B36" s="190"/>
      <c r="C36">
        <v>0</v>
      </c>
      <c r="D36" s="190"/>
      <c r="E36">
        <v>0</v>
      </c>
      <c r="F36" s="190"/>
      <c r="G36">
        <v>0</v>
      </c>
      <c r="I36" s="190" t="s">
        <v>70</v>
      </c>
      <c r="J36">
        <v>0.31508847615762953</v>
      </c>
      <c r="K36">
        <v>0.32344844199902018</v>
      </c>
    </row>
    <row r="37" spans="1:11">
      <c r="A37" s="190" t="s">
        <v>104</v>
      </c>
      <c r="B37" s="190"/>
      <c r="C37">
        <v>0</v>
      </c>
      <c r="D37" s="190"/>
      <c r="E37">
        <v>0</v>
      </c>
      <c r="F37" s="190"/>
      <c r="G37">
        <v>0</v>
      </c>
      <c r="I37" s="190" t="s">
        <v>78</v>
      </c>
      <c r="J37">
        <v>0.29827326303505919</v>
      </c>
      <c r="K37">
        <v>0.49467174876152892</v>
      </c>
    </row>
    <row r="38" spans="1:11">
      <c r="A38" s="190" t="s">
        <v>93</v>
      </c>
      <c r="B38" s="190"/>
      <c r="C38">
        <v>0</v>
      </c>
      <c r="D38" s="190"/>
      <c r="E38">
        <v>0</v>
      </c>
      <c r="F38" s="190"/>
      <c r="G38">
        <v>0</v>
      </c>
      <c r="I38" s="190" t="s">
        <v>84</v>
      </c>
      <c r="J38">
        <v>0.29036451154092652</v>
      </c>
      <c r="K38">
        <v>0.49331629220251849</v>
      </c>
    </row>
    <row r="39" spans="1:11">
      <c r="A39" s="190" t="s">
        <v>30</v>
      </c>
      <c r="B39" s="190" t="s">
        <v>159</v>
      </c>
      <c r="C39">
        <v>1</v>
      </c>
      <c r="D39" s="190" t="s">
        <v>161</v>
      </c>
      <c r="E39">
        <v>1</v>
      </c>
      <c r="F39" s="190" t="s">
        <v>165</v>
      </c>
      <c r="G39">
        <v>2</v>
      </c>
      <c r="I39" s="190" t="s">
        <v>77</v>
      </c>
      <c r="J39">
        <v>0.28209549373550541</v>
      </c>
      <c r="K39">
        <v>0.45747762449996782</v>
      </c>
    </row>
    <row r="40" spans="1:11">
      <c r="A40" s="190" t="s">
        <v>31</v>
      </c>
      <c r="B40" s="190"/>
      <c r="C40">
        <v>0</v>
      </c>
      <c r="D40" s="190"/>
      <c r="E40">
        <v>0</v>
      </c>
      <c r="F40" s="190"/>
      <c r="G40">
        <v>0</v>
      </c>
      <c r="I40" s="190" t="s">
        <v>99</v>
      </c>
      <c r="J40">
        <v>0.28020543794442021</v>
      </c>
      <c r="K40">
        <v>0.35239604022290438</v>
      </c>
    </row>
    <row r="41" spans="1:11">
      <c r="A41" s="190" t="s">
        <v>96</v>
      </c>
      <c r="B41" s="190"/>
      <c r="C41">
        <v>0</v>
      </c>
      <c r="D41" s="190"/>
      <c r="E41">
        <v>0</v>
      </c>
      <c r="F41" s="190"/>
      <c r="G41">
        <v>0</v>
      </c>
      <c r="I41" s="190" t="s">
        <v>91</v>
      </c>
      <c r="J41">
        <v>0.27921264214445762</v>
      </c>
      <c r="K41">
        <v>0.3231832159786151</v>
      </c>
    </row>
    <row r="42" spans="1:11">
      <c r="A42" s="190" t="s">
        <v>113</v>
      </c>
      <c r="B42" s="190"/>
      <c r="C42">
        <v>0</v>
      </c>
      <c r="D42" s="190"/>
      <c r="E42">
        <v>0</v>
      </c>
      <c r="F42" s="190"/>
      <c r="G42">
        <v>0</v>
      </c>
      <c r="I42" s="190" t="s">
        <v>76</v>
      </c>
      <c r="J42">
        <v>0.27569784861271412</v>
      </c>
      <c r="K42">
        <v>0.22421414080285079</v>
      </c>
    </row>
    <row r="43" spans="1:11">
      <c r="A43" s="190" t="s">
        <v>76</v>
      </c>
      <c r="B43" s="190"/>
      <c r="C43">
        <v>0</v>
      </c>
      <c r="D43" s="190"/>
      <c r="E43">
        <v>0</v>
      </c>
      <c r="F43" s="190"/>
      <c r="G43">
        <v>0</v>
      </c>
      <c r="I43" s="190" t="s">
        <v>393</v>
      </c>
      <c r="J43">
        <v>0.25776804460363179</v>
      </c>
      <c r="K43">
        <v>0.34828531893923281</v>
      </c>
    </row>
    <row r="44" spans="1:11">
      <c r="A44" s="190" t="s">
        <v>103</v>
      </c>
      <c r="B44" s="190"/>
      <c r="C44">
        <v>0</v>
      </c>
      <c r="D44" s="190"/>
      <c r="E44">
        <v>0</v>
      </c>
      <c r="F44" s="190"/>
      <c r="G44">
        <v>0</v>
      </c>
      <c r="I44" s="190" t="s">
        <v>104</v>
      </c>
      <c r="J44">
        <v>0.25569366604803662</v>
      </c>
      <c r="K44">
        <v>0.35291020341622048</v>
      </c>
    </row>
    <row r="45" spans="1:11">
      <c r="A45" s="190" t="s">
        <v>33</v>
      </c>
      <c r="B45" s="190"/>
      <c r="C45">
        <v>0</v>
      </c>
      <c r="D45" s="190"/>
      <c r="E45">
        <v>0</v>
      </c>
      <c r="F45" s="190"/>
      <c r="G45">
        <v>0</v>
      </c>
      <c r="I45" s="190" t="s">
        <v>62</v>
      </c>
      <c r="J45">
        <v>0.2486331484478074</v>
      </c>
      <c r="K45">
        <v>0.40053739291741508</v>
      </c>
    </row>
    <row r="46" spans="1:11">
      <c r="A46" s="190" t="s">
        <v>80</v>
      </c>
      <c r="B46" s="190"/>
      <c r="C46">
        <v>0</v>
      </c>
      <c r="D46" s="190"/>
      <c r="E46">
        <v>0</v>
      </c>
      <c r="F46" s="190"/>
      <c r="G46">
        <v>0</v>
      </c>
      <c r="I46" s="190" t="s">
        <v>79</v>
      </c>
      <c r="J46">
        <v>0.24403449911199551</v>
      </c>
      <c r="K46">
        <v>0.27875969232076853</v>
      </c>
    </row>
    <row r="47" spans="1:11">
      <c r="A47" s="190" t="s">
        <v>63</v>
      </c>
      <c r="B47" s="190"/>
      <c r="C47">
        <v>0</v>
      </c>
      <c r="D47" s="190"/>
      <c r="E47">
        <v>0</v>
      </c>
      <c r="F47" s="190"/>
      <c r="G47">
        <v>0</v>
      </c>
      <c r="I47" s="190" t="s">
        <v>102</v>
      </c>
      <c r="J47">
        <v>0.24374040899442759</v>
      </c>
      <c r="K47">
        <v>0.53207607223143016</v>
      </c>
    </row>
    <row r="48" spans="1:11">
      <c r="A48" s="190" t="s">
        <v>84</v>
      </c>
      <c r="B48" s="190"/>
      <c r="C48">
        <v>0</v>
      </c>
      <c r="D48" s="190"/>
      <c r="E48">
        <v>0</v>
      </c>
      <c r="F48" s="190"/>
      <c r="G48">
        <v>0</v>
      </c>
      <c r="I48" s="190" t="s">
        <v>12</v>
      </c>
      <c r="J48">
        <v>0.2374019670417149</v>
      </c>
      <c r="K48">
        <v>0.27456434792052481</v>
      </c>
    </row>
    <row r="49" spans="1:11">
      <c r="A49" s="190" t="s">
        <v>69</v>
      </c>
      <c r="B49" s="190"/>
      <c r="C49">
        <v>0</v>
      </c>
      <c r="D49" s="190"/>
      <c r="E49">
        <v>0</v>
      </c>
      <c r="F49" s="190"/>
      <c r="G49">
        <v>0</v>
      </c>
      <c r="I49" s="190" t="s">
        <v>113</v>
      </c>
      <c r="J49">
        <v>0.20853502817893441</v>
      </c>
      <c r="K49">
        <v>0.27881765906113148</v>
      </c>
    </row>
    <row r="50" spans="1:11">
      <c r="A50" s="190" t="s">
        <v>62</v>
      </c>
      <c r="B50" s="190"/>
      <c r="C50">
        <v>0</v>
      </c>
      <c r="D50" s="190"/>
      <c r="E50">
        <v>0</v>
      </c>
      <c r="F50" s="190"/>
      <c r="G50">
        <v>0</v>
      </c>
      <c r="I50" s="190" t="s">
        <v>93</v>
      </c>
      <c r="J50">
        <v>0.20426567827773029</v>
      </c>
      <c r="K50">
        <v>0.43076904483939171</v>
      </c>
    </row>
    <row r="51" spans="1:11">
      <c r="A51" s="190" t="s">
        <v>78</v>
      </c>
      <c r="B51" s="190"/>
      <c r="C51">
        <v>0</v>
      </c>
      <c r="D51" s="190"/>
      <c r="E51">
        <v>0</v>
      </c>
      <c r="F51" s="190"/>
      <c r="G51">
        <v>0</v>
      </c>
      <c r="I51" s="190" t="s">
        <v>96</v>
      </c>
      <c r="J51">
        <v>0.192319300605541</v>
      </c>
      <c r="K51">
        <v>0.20002657307773669</v>
      </c>
    </row>
    <row r="52" spans="1:11">
      <c r="A52" s="190" t="s">
        <v>54</v>
      </c>
      <c r="B52" s="190" t="s">
        <v>159</v>
      </c>
      <c r="C52">
        <v>1</v>
      </c>
      <c r="D52" s="190" t="s">
        <v>161</v>
      </c>
      <c r="E52">
        <v>1</v>
      </c>
      <c r="F52" s="190" t="s">
        <v>165</v>
      </c>
      <c r="G52">
        <v>2</v>
      </c>
      <c r="I52" s="190" t="s">
        <v>103</v>
      </c>
      <c r="J52">
        <v>0.1898755590686135</v>
      </c>
      <c r="K52">
        <v>0.220973864460346</v>
      </c>
    </row>
    <row r="53" spans="1:11">
      <c r="A53" s="190" t="s">
        <v>89</v>
      </c>
      <c r="B53" s="190"/>
      <c r="C53">
        <v>0</v>
      </c>
      <c r="D53" s="190" t="s">
        <v>161</v>
      </c>
      <c r="E53">
        <v>1</v>
      </c>
      <c r="F53" s="190" t="s">
        <v>161</v>
      </c>
      <c r="G53">
        <v>1</v>
      </c>
      <c r="I53" s="190" t="s">
        <v>15</v>
      </c>
      <c r="J53">
        <v>0.1642962334917121</v>
      </c>
      <c r="K53">
        <v>0.2100552285119103</v>
      </c>
    </row>
    <row r="54" spans="1:11">
      <c r="A54" s="190" t="s">
        <v>83</v>
      </c>
      <c r="B54" s="190"/>
      <c r="C54">
        <v>0</v>
      </c>
      <c r="D54" s="190" t="s">
        <v>161</v>
      </c>
      <c r="E54">
        <v>1</v>
      </c>
      <c r="F54" s="190" t="s">
        <v>161</v>
      </c>
      <c r="G54">
        <v>1</v>
      </c>
      <c r="I54" s="190" t="s">
        <v>31</v>
      </c>
      <c r="J54">
        <v>0.14853524794302131</v>
      </c>
      <c r="K54">
        <v>0.1607175631703586</v>
      </c>
    </row>
    <row r="55" spans="1:11">
      <c r="A55" s="190" t="s">
        <v>102</v>
      </c>
      <c r="B55" s="190"/>
      <c r="C55">
        <v>0</v>
      </c>
      <c r="D55" s="190"/>
      <c r="E55">
        <v>0</v>
      </c>
      <c r="F55" s="190"/>
      <c r="G55">
        <v>0</v>
      </c>
      <c r="I55" s="190" t="s">
        <v>395</v>
      </c>
      <c r="J55">
        <v>0.1433449034753761</v>
      </c>
      <c r="K55">
        <v>0.17995173118962679</v>
      </c>
    </row>
    <row r="56" spans="1:11">
      <c r="A56" s="190" t="s">
        <v>393</v>
      </c>
      <c r="B56" s="190"/>
      <c r="C56">
        <v>0</v>
      </c>
      <c r="D56" s="190"/>
      <c r="E56">
        <v>0</v>
      </c>
      <c r="F56" s="190"/>
      <c r="G56">
        <v>0</v>
      </c>
      <c r="I56" s="190" t="s">
        <v>11</v>
      </c>
      <c r="J56">
        <v>0.1088190517917548</v>
      </c>
      <c r="K56">
        <v>0.12585474504169339</v>
      </c>
    </row>
    <row r="57" spans="1:11">
      <c r="A57" s="190" t="s">
        <v>59</v>
      </c>
      <c r="B57" s="190" t="s">
        <v>159</v>
      </c>
      <c r="C57">
        <v>1</v>
      </c>
      <c r="D57" s="190" t="s">
        <v>161</v>
      </c>
      <c r="E57">
        <v>1</v>
      </c>
      <c r="F57" s="190" t="s">
        <v>165</v>
      </c>
      <c r="G57">
        <v>2</v>
      </c>
      <c r="I57" s="190" t="s">
        <v>20</v>
      </c>
      <c r="J57">
        <v>9.8451332184551224E-2</v>
      </c>
      <c r="K57">
        <v>0.1641459278839211</v>
      </c>
    </row>
    <row r="58" spans="1:11">
      <c r="A58" s="190" t="s">
        <v>75</v>
      </c>
      <c r="B58" s="190" t="s">
        <v>159</v>
      </c>
      <c r="C58">
        <v>1</v>
      </c>
      <c r="D58" s="190" t="s">
        <v>161</v>
      </c>
      <c r="E58">
        <v>1</v>
      </c>
      <c r="F58" s="190" t="s">
        <v>165</v>
      </c>
      <c r="G58">
        <v>2</v>
      </c>
      <c r="I58" s="190" t="s">
        <v>394</v>
      </c>
      <c r="J58">
        <v>9.4195208890645893E-2</v>
      </c>
      <c r="K58">
        <v>7.8203103627683609E-2</v>
      </c>
    </row>
    <row r="59" spans="1:11">
      <c r="A59" s="190" t="s">
        <v>61</v>
      </c>
      <c r="B59" s="190" t="s">
        <v>159</v>
      </c>
      <c r="C59">
        <v>1</v>
      </c>
      <c r="D59" s="190" t="s">
        <v>161</v>
      </c>
      <c r="E59">
        <v>1</v>
      </c>
      <c r="F59" s="190" t="s">
        <v>165</v>
      </c>
      <c r="G59">
        <v>2</v>
      </c>
      <c r="I59" s="190" t="s">
        <v>8</v>
      </c>
      <c r="J59">
        <v>5.7529053325470578E-2</v>
      </c>
      <c r="K59">
        <v>8.6355924731091716E-2</v>
      </c>
    </row>
    <row r="60" spans="1:11">
      <c r="A60" s="190" t="s">
        <v>394</v>
      </c>
      <c r="B60" s="190"/>
      <c r="C60">
        <v>0</v>
      </c>
      <c r="D60" s="190"/>
      <c r="E60">
        <v>0</v>
      </c>
      <c r="F60" s="190"/>
      <c r="G60">
        <v>0</v>
      </c>
      <c r="I60" s="190" t="s">
        <v>10</v>
      </c>
      <c r="J60">
        <v>5.3851783340827943E-2</v>
      </c>
      <c r="K60">
        <v>5.8621270291840652E-2</v>
      </c>
    </row>
    <row r="61" spans="1:11">
      <c r="A61" s="190" t="s">
        <v>395</v>
      </c>
      <c r="B61" s="190"/>
      <c r="C61">
        <v>0</v>
      </c>
      <c r="D61" s="190"/>
      <c r="E61">
        <v>0</v>
      </c>
      <c r="F61" s="190"/>
      <c r="G61">
        <v>0</v>
      </c>
      <c r="I61" s="190" t="s">
        <v>391</v>
      </c>
      <c r="J61">
        <v>5.1479065038030312E-2</v>
      </c>
      <c r="K61">
        <v>5.7730757799654621E-2</v>
      </c>
    </row>
    <row r="62" spans="1:11">
      <c r="A62" s="190" t="s">
        <v>67</v>
      </c>
      <c r="B62" s="190"/>
      <c r="C62">
        <v>0</v>
      </c>
      <c r="D62" s="190"/>
      <c r="E62">
        <v>0</v>
      </c>
      <c r="F62" s="190"/>
      <c r="G62">
        <v>0</v>
      </c>
      <c r="I62" s="190" t="s">
        <v>112</v>
      </c>
      <c r="J62">
        <v>5.1172484876447731E-2</v>
      </c>
      <c r="K62">
        <v>0.27716998607828641</v>
      </c>
    </row>
    <row r="63" spans="1:11">
      <c r="A63" s="190" t="s">
        <v>77</v>
      </c>
      <c r="B63" s="190"/>
      <c r="C63">
        <v>0</v>
      </c>
      <c r="D63" s="190"/>
      <c r="E63">
        <v>0</v>
      </c>
      <c r="F63" s="190"/>
      <c r="G63">
        <v>0</v>
      </c>
      <c r="I63" s="190" t="s">
        <v>19</v>
      </c>
      <c r="J63">
        <v>3.1740021359462148E-2</v>
      </c>
      <c r="K63">
        <v>3.8695403167771397E-2</v>
      </c>
    </row>
    <row r="64" spans="1:11">
      <c r="A64" s="190" t="s">
        <v>56</v>
      </c>
      <c r="B64" s="190" t="s">
        <v>159</v>
      </c>
      <c r="C64">
        <v>1</v>
      </c>
      <c r="D64" s="190" t="s">
        <v>161</v>
      </c>
      <c r="E64">
        <v>1</v>
      </c>
      <c r="F64" s="190" t="s">
        <v>165</v>
      </c>
      <c r="G64">
        <v>2</v>
      </c>
      <c r="I64" s="190" t="s">
        <v>21</v>
      </c>
      <c r="J64">
        <v>2.8769120216997821E-2</v>
      </c>
      <c r="K64">
        <v>3.6805669130903107E-2</v>
      </c>
    </row>
    <row r="65" spans="1:11">
      <c r="A65" s="190" t="s">
        <v>55</v>
      </c>
      <c r="B65" s="190"/>
      <c r="C65">
        <v>0</v>
      </c>
      <c r="D65" s="190"/>
      <c r="E65">
        <v>0</v>
      </c>
      <c r="F65" s="190"/>
      <c r="G65">
        <v>0</v>
      </c>
      <c r="I65" s="190" t="s">
        <v>9</v>
      </c>
      <c r="J65">
        <v>2.820580905924288E-2</v>
      </c>
      <c r="K65">
        <v>3.5890044599279747E-2</v>
      </c>
    </row>
    <row r="66" spans="1:11">
      <c r="A66" s="190" t="s">
        <v>60</v>
      </c>
      <c r="B66" s="190" t="s">
        <v>159</v>
      </c>
      <c r="C66">
        <v>1</v>
      </c>
      <c r="D66" s="190" t="s">
        <v>161</v>
      </c>
      <c r="E66">
        <v>1</v>
      </c>
      <c r="F66" s="190" t="s">
        <v>165</v>
      </c>
      <c r="G66">
        <v>2</v>
      </c>
      <c r="I66" s="190" t="s">
        <v>14</v>
      </c>
      <c r="J66">
        <v>2.7540232129735609E-2</v>
      </c>
      <c r="K66">
        <v>3.3842303175559398E-2</v>
      </c>
    </row>
    <row r="67" spans="1:11">
      <c r="A67" s="190" t="s">
        <v>74</v>
      </c>
      <c r="B67" s="190"/>
      <c r="C67">
        <v>0</v>
      </c>
      <c r="D67" s="190"/>
      <c r="E67">
        <v>0</v>
      </c>
      <c r="F67" s="190"/>
      <c r="G67">
        <v>0</v>
      </c>
      <c r="I67" s="190" t="s">
        <v>33</v>
      </c>
      <c r="J67">
        <v>2.6004567743083781E-2</v>
      </c>
      <c r="K67">
        <v>4.1570814226920418E-2</v>
      </c>
    </row>
    <row r="68" spans="1:11">
      <c r="A68" s="190" t="s">
        <v>37</v>
      </c>
      <c r="B68" s="190" t="s">
        <v>159</v>
      </c>
      <c r="C68">
        <v>1</v>
      </c>
      <c r="D68" s="190" t="s">
        <v>161</v>
      </c>
      <c r="E68">
        <v>1</v>
      </c>
      <c r="F68" s="190" t="s">
        <v>165</v>
      </c>
      <c r="G68">
        <v>2</v>
      </c>
      <c r="I68" s="190" t="s">
        <v>16</v>
      </c>
      <c r="J68">
        <v>2.0860516275698859E-2</v>
      </c>
      <c r="K68">
        <v>3.2711042980221927E-2</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D38F3-2F13-477E-AD58-BDA0F2972DAE}">
  <dimension ref="A1:K68"/>
  <sheetViews>
    <sheetView workbookViewId="0"/>
  </sheetViews>
  <sheetFormatPr defaultRowHeight="14.5"/>
  <cols>
    <col min="1" max="1" width="50.81640625" bestFit="1" customWidth="1"/>
    <col min="2" max="2" width="7.26953125" bestFit="1" customWidth="1"/>
    <col min="3" max="3" width="7.90625" bestFit="1" customWidth="1"/>
    <col min="4" max="4" width="7.26953125" bestFit="1" customWidth="1"/>
    <col min="5" max="5" width="7.90625" bestFit="1" customWidth="1"/>
    <col min="6" max="6" width="9.7265625" bestFit="1" customWidth="1"/>
    <col min="7" max="7" width="10.54296875" bestFit="1" customWidth="1"/>
    <col min="9" max="9" width="50.81640625" bestFit="1" customWidth="1"/>
    <col min="10" max="11" width="11.81640625" bestFit="1" customWidth="1"/>
  </cols>
  <sheetData>
    <row r="1" spans="1:11">
      <c r="A1" t="s">
        <v>158</v>
      </c>
      <c r="B1" t="s">
        <v>159</v>
      </c>
      <c r="C1" t="s">
        <v>160</v>
      </c>
      <c r="D1" t="s">
        <v>161</v>
      </c>
      <c r="E1" t="s">
        <v>162</v>
      </c>
      <c r="F1" t="s">
        <v>163</v>
      </c>
      <c r="G1" t="s">
        <v>164</v>
      </c>
      <c r="I1" t="s">
        <v>158</v>
      </c>
      <c r="J1" t="s">
        <v>421</v>
      </c>
      <c r="K1" t="s">
        <v>422</v>
      </c>
    </row>
    <row r="2" spans="1:11">
      <c r="A2" s="190" t="s">
        <v>390</v>
      </c>
      <c r="B2" s="190" t="s">
        <v>159</v>
      </c>
      <c r="C2">
        <v>1</v>
      </c>
      <c r="D2" s="190" t="s">
        <v>161</v>
      </c>
      <c r="E2">
        <v>1</v>
      </c>
      <c r="F2" s="190" t="s">
        <v>165</v>
      </c>
      <c r="G2">
        <v>2</v>
      </c>
      <c r="I2" s="190" t="s">
        <v>37</v>
      </c>
      <c r="J2">
        <v>3.215018003954178</v>
      </c>
      <c r="K2">
        <v>3.2977956027326689</v>
      </c>
    </row>
    <row r="3" spans="1:11">
      <c r="A3" s="190" t="s">
        <v>8</v>
      </c>
      <c r="B3" s="190"/>
      <c r="C3">
        <v>0</v>
      </c>
      <c r="D3" s="190"/>
      <c r="E3">
        <v>0</v>
      </c>
      <c r="F3" s="190"/>
      <c r="G3">
        <v>0</v>
      </c>
      <c r="I3" s="190" t="s">
        <v>28</v>
      </c>
      <c r="J3">
        <v>2.105749107415317</v>
      </c>
      <c r="K3">
        <v>2.0375537053652319</v>
      </c>
    </row>
    <row r="4" spans="1:11">
      <c r="A4" s="190" t="s">
        <v>9</v>
      </c>
      <c r="B4" s="190"/>
      <c r="C4">
        <v>0</v>
      </c>
      <c r="D4" s="190"/>
      <c r="E4">
        <v>0</v>
      </c>
      <c r="F4" s="190"/>
      <c r="G4">
        <v>0</v>
      </c>
      <c r="I4" s="190" t="s">
        <v>30</v>
      </c>
      <c r="J4">
        <v>1.6994369315916731</v>
      </c>
      <c r="K4">
        <v>1.836771230889739</v>
      </c>
    </row>
    <row r="5" spans="1:11">
      <c r="A5" s="190" t="s">
        <v>10</v>
      </c>
      <c r="B5" s="190"/>
      <c r="C5">
        <v>0</v>
      </c>
      <c r="D5" s="190"/>
      <c r="E5">
        <v>0</v>
      </c>
      <c r="F5" s="190"/>
      <c r="G5">
        <v>0</v>
      </c>
      <c r="I5" s="190" t="s">
        <v>53</v>
      </c>
      <c r="J5">
        <v>1.3639840125146421</v>
      </c>
      <c r="K5">
        <v>1.571238907444763</v>
      </c>
    </row>
    <row r="6" spans="1:11">
      <c r="A6" s="190" t="s">
        <v>11</v>
      </c>
      <c r="B6" s="190"/>
      <c r="C6">
        <v>0</v>
      </c>
      <c r="D6" s="190"/>
      <c r="E6">
        <v>0</v>
      </c>
      <c r="F6" s="190"/>
      <c r="G6">
        <v>0</v>
      </c>
      <c r="I6" s="190" t="s">
        <v>59</v>
      </c>
      <c r="J6">
        <v>1.361491842431271</v>
      </c>
      <c r="K6">
        <v>1.289202032008909</v>
      </c>
    </row>
    <row r="7" spans="1:11">
      <c r="A7" s="190" t="s">
        <v>12</v>
      </c>
      <c r="B7" s="190"/>
      <c r="C7">
        <v>0</v>
      </c>
      <c r="D7" s="190"/>
      <c r="E7">
        <v>0</v>
      </c>
      <c r="F7" s="190"/>
      <c r="G7">
        <v>0</v>
      </c>
      <c r="I7" s="190" t="s">
        <v>58</v>
      </c>
      <c r="J7">
        <v>1.2515854724026969</v>
      </c>
      <c r="K7">
        <v>1.397262276733829</v>
      </c>
    </row>
    <row r="8" spans="1:11">
      <c r="A8" s="190" t="s">
        <v>391</v>
      </c>
      <c r="B8" s="190"/>
      <c r="C8">
        <v>0</v>
      </c>
      <c r="D8" s="190"/>
      <c r="E8">
        <v>0</v>
      </c>
      <c r="F8" s="190"/>
      <c r="G8">
        <v>0</v>
      </c>
      <c r="I8" s="190" t="s">
        <v>56</v>
      </c>
      <c r="J8">
        <v>1.206837949476687</v>
      </c>
      <c r="K8">
        <v>1.411579260597644</v>
      </c>
    </row>
    <row r="9" spans="1:11">
      <c r="A9" s="190" t="s">
        <v>112</v>
      </c>
      <c r="B9" s="190"/>
      <c r="C9">
        <v>0</v>
      </c>
      <c r="D9" s="190"/>
      <c r="E9">
        <v>0</v>
      </c>
      <c r="F9" s="190"/>
      <c r="G9">
        <v>0</v>
      </c>
      <c r="I9" s="190" t="s">
        <v>60</v>
      </c>
      <c r="J9">
        <v>1.143441984722209</v>
      </c>
      <c r="K9">
        <v>1.3425117621927951</v>
      </c>
    </row>
    <row r="10" spans="1:11">
      <c r="A10" s="190" t="s">
        <v>65</v>
      </c>
      <c r="B10" s="190" t="s">
        <v>159</v>
      </c>
      <c r="C10">
        <v>1</v>
      </c>
      <c r="D10" s="190" t="s">
        <v>161</v>
      </c>
      <c r="E10">
        <v>1</v>
      </c>
      <c r="F10" s="190" t="s">
        <v>165</v>
      </c>
      <c r="G10">
        <v>2</v>
      </c>
      <c r="I10" s="190" t="s">
        <v>390</v>
      </c>
      <c r="J10">
        <v>1.123784025959502</v>
      </c>
      <c r="K10">
        <v>1.3191215485088079</v>
      </c>
    </row>
    <row r="11" spans="1:11">
      <c r="A11" s="190" t="s">
        <v>14</v>
      </c>
      <c r="B11" s="190"/>
      <c r="C11">
        <v>0</v>
      </c>
      <c r="D11" s="190"/>
      <c r="E11">
        <v>0</v>
      </c>
      <c r="F11" s="190"/>
      <c r="G11">
        <v>0</v>
      </c>
      <c r="I11" s="190" t="s">
        <v>23</v>
      </c>
      <c r="J11">
        <v>1.099561598758507</v>
      </c>
      <c r="K11">
        <v>1.1727994388335929</v>
      </c>
    </row>
    <row r="12" spans="1:11">
      <c r="A12" s="190" t="s">
        <v>15</v>
      </c>
      <c r="B12" s="190"/>
      <c r="C12">
        <v>0</v>
      </c>
      <c r="D12" s="190"/>
      <c r="E12">
        <v>0</v>
      </c>
      <c r="F12" s="190"/>
      <c r="G12">
        <v>0</v>
      </c>
      <c r="I12" s="190" t="s">
        <v>392</v>
      </c>
      <c r="J12">
        <v>1.0838204943477669</v>
      </c>
      <c r="K12">
        <v>1.0414829627359501</v>
      </c>
    </row>
    <row r="13" spans="1:11">
      <c r="A13" s="190" t="s">
        <v>16</v>
      </c>
      <c r="B13" s="190"/>
      <c r="C13">
        <v>0</v>
      </c>
      <c r="D13" s="190"/>
      <c r="E13">
        <v>0</v>
      </c>
      <c r="F13" s="190"/>
      <c r="G13">
        <v>0</v>
      </c>
      <c r="I13" s="190" t="s">
        <v>17</v>
      </c>
      <c r="J13">
        <v>1.0098734617853471</v>
      </c>
      <c r="K13">
        <v>1.1986968714365831</v>
      </c>
    </row>
    <row r="14" spans="1:11">
      <c r="A14" s="190" t="s">
        <v>17</v>
      </c>
      <c r="B14" s="190" t="s">
        <v>159</v>
      </c>
      <c r="C14">
        <v>1</v>
      </c>
      <c r="D14" s="190" t="s">
        <v>161</v>
      </c>
      <c r="E14">
        <v>1</v>
      </c>
      <c r="F14" s="190" t="s">
        <v>165</v>
      </c>
      <c r="G14">
        <v>2</v>
      </c>
      <c r="I14" s="190" t="s">
        <v>75</v>
      </c>
      <c r="J14">
        <v>0.99066550283255828</v>
      </c>
      <c r="K14">
        <v>0.78107520373450479</v>
      </c>
    </row>
    <row r="15" spans="1:11">
      <c r="A15" s="190" t="s">
        <v>53</v>
      </c>
      <c r="B15" s="190" t="s">
        <v>159</v>
      </c>
      <c r="C15">
        <v>1</v>
      </c>
      <c r="D15" s="190" t="s">
        <v>161</v>
      </c>
      <c r="E15">
        <v>1</v>
      </c>
      <c r="F15" s="190" t="s">
        <v>165</v>
      </c>
      <c r="G15">
        <v>2</v>
      </c>
      <c r="I15" s="190" t="s">
        <v>65</v>
      </c>
      <c r="J15">
        <v>0.98102454549659202</v>
      </c>
      <c r="K15">
        <v>1.140785477249842</v>
      </c>
    </row>
    <row r="16" spans="1:11">
      <c r="A16" s="190" t="s">
        <v>392</v>
      </c>
      <c r="B16" s="190" t="s">
        <v>159</v>
      </c>
      <c r="C16">
        <v>1</v>
      </c>
      <c r="D16" s="190" t="s">
        <v>161</v>
      </c>
      <c r="E16">
        <v>1</v>
      </c>
      <c r="F16" s="190" t="s">
        <v>165</v>
      </c>
      <c r="G16">
        <v>2</v>
      </c>
      <c r="I16" s="190" t="s">
        <v>61</v>
      </c>
      <c r="J16">
        <v>0.8768470719787681</v>
      </c>
      <c r="K16">
        <v>1.0892291802853931</v>
      </c>
    </row>
    <row r="17" spans="1:11">
      <c r="A17" s="190" t="s">
        <v>19</v>
      </c>
      <c r="B17" s="190"/>
      <c r="C17">
        <v>0</v>
      </c>
      <c r="D17" s="190"/>
      <c r="E17">
        <v>0</v>
      </c>
      <c r="F17" s="190"/>
      <c r="G17">
        <v>0</v>
      </c>
      <c r="I17" s="190" t="s">
        <v>71</v>
      </c>
      <c r="J17">
        <v>0.86807572995657389</v>
      </c>
      <c r="K17">
        <v>0.85992623570324656</v>
      </c>
    </row>
    <row r="18" spans="1:11">
      <c r="A18" s="190" t="s">
        <v>20</v>
      </c>
      <c r="B18" s="190"/>
      <c r="C18">
        <v>0</v>
      </c>
      <c r="D18" s="190"/>
      <c r="E18">
        <v>0</v>
      </c>
      <c r="F18" s="190"/>
      <c r="G18">
        <v>0</v>
      </c>
      <c r="I18" s="190" t="s">
        <v>57</v>
      </c>
      <c r="J18">
        <v>0.83394030787722562</v>
      </c>
      <c r="K18">
        <v>0.84336349765233276</v>
      </c>
    </row>
    <row r="19" spans="1:11">
      <c r="A19" s="190" t="s">
        <v>21</v>
      </c>
      <c r="B19" s="190"/>
      <c r="C19">
        <v>0</v>
      </c>
      <c r="D19" s="190"/>
      <c r="E19">
        <v>0</v>
      </c>
      <c r="F19" s="190"/>
      <c r="G19">
        <v>0</v>
      </c>
      <c r="I19" s="190" t="s">
        <v>68</v>
      </c>
      <c r="J19">
        <v>0.83245437168230429</v>
      </c>
      <c r="K19">
        <v>0.94767032779417693</v>
      </c>
    </row>
    <row r="20" spans="1:11">
      <c r="A20" s="190" t="s">
        <v>22</v>
      </c>
      <c r="B20" s="190"/>
      <c r="C20">
        <v>0</v>
      </c>
      <c r="D20" s="190"/>
      <c r="E20">
        <v>0</v>
      </c>
      <c r="F20" s="190"/>
      <c r="G20">
        <v>0</v>
      </c>
      <c r="I20" s="190" t="s">
        <v>73</v>
      </c>
      <c r="J20">
        <v>0.82204455605913695</v>
      </c>
      <c r="K20">
        <v>0.76586657015782844</v>
      </c>
    </row>
    <row r="21" spans="1:11">
      <c r="A21" s="190" t="s">
        <v>23</v>
      </c>
      <c r="B21" s="190" t="s">
        <v>159</v>
      </c>
      <c r="C21">
        <v>1</v>
      </c>
      <c r="D21" s="190" t="s">
        <v>161</v>
      </c>
      <c r="E21">
        <v>1</v>
      </c>
      <c r="F21" s="190" t="s">
        <v>165</v>
      </c>
      <c r="G21">
        <v>2</v>
      </c>
      <c r="I21" s="190" t="s">
        <v>54</v>
      </c>
      <c r="J21">
        <v>0.79548663648697349</v>
      </c>
      <c r="K21">
        <v>0.91647114551954734</v>
      </c>
    </row>
    <row r="22" spans="1:11">
      <c r="A22" s="190" t="s">
        <v>58</v>
      </c>
      <c r="B22" s="190" t="s">
        <v>159</v>
      </c>
      <c r="C22">
        <v>1</v>
      </c>
      <c r="D22" s="190" t="s">
        <v>161</v>
      </c>
      <c r="E22">
        <v>1</v>
      </c>
      <c r="F22" s="190" t="s">
        <v>165</v>
      </c>
      <c r="G22">
        <v>2</v>
      </c>
      <c r="I22" s="190" t="s">
        <v>83</v>
      </c>
      <c r="J22">
        <v>0.62350730535417598</v>
      </c>
      <c r="K22">
        <v>0.91500623987812235</v>
      </c>
    </row>
    <row r="23" spans="1:11">
      <c r="A23" s="190" t="s">
        <v>73</v>
      </c>
      <c r="B23" s="190" t="s">
        <v>159</v>
      </c>
      <c r="C23">
        <v>1</v>
      </c>
      <c r="D23" s="190"/>
      <c r="E23">
        <v>0</v>
      </c>
      <c r="F23" s="190" t="s">
        <v>159</v>
      </c>
      <c r="G23">
        <v>1</v>
      </c>
      <c r="I23" s="190" t="s">
        <v>89</v>
      </c>
      <c r="J23">
        <v>0.61894291965404657</v>
      </c>
      <c r="K23">
        <v>0.91604228100953367</v>
      </c>
    </row>
    <row r="24" spans="1:11">
      <c r="A24" s="190" t="s">
        <v>57</v>
      </c>
      <c r="B24" s="190" t="s">
        <v>159</v>
      </c>
      <c r="C24">
        <v>1</v>
      </c>
      <c r="D24" s="190" t="s">
        <v>161</v>
      </c>
      <c r="E24">
        <v>1</v>
      </c>
      <c r="F24" s="190" t="s">
        <v>165</v>
      </c>
      <c r="G24">
        <v>2</v>
      </c>
      <c r="I24" s="190" t="s">
        <v>74</v>
      </c>
      <c r="J24">
        <v>0.5573556752054788</v>
      </c>
      <c r="K24">
        <v>0.73440450913729216</v>
      </c>
    </row>
    <row r="25" spans="1:11">
      <c r="A25" s="190" t="s">
        <v>68</v>
      </c>
      <c r="B25" s="190" t="s">
        <v>159</v>
      </c>
      <c r="C25">
        <v>1</v>
      </c>
      <c r="D25" s="190" t="s">
        <v>161</v>
      </c>
      <c r="E25">
        <v>1</v>
      </c>
      <c r="F25" s="190" t="s">
        <v>165</v>
      </c>
      <c r="G25">
        <v>2</v>
      </c>
      <c r="I25" s="190" t="s">
        <v>22</v>
      </c>
      <c r="J25">
        <v>0.50417374285085481</v>
      </c>
      <c r="K25">
        <v>0.78174525974729425</v>
      </c>
    </row>
    <row r="26" spans="1:11">
      <c r="A26" s="190" t="s">
        <v>71</v>
      </c>
      <c r="B26" s="190" t="s">
        <v>159</v>
      </c>
      <c r="C26">
        <v>1</v>
      </c>
      <c r="D26" s="190" t="s">
        <v>161</v>
      </c>
      <c r="E26">
        <v>1</v>
      </c>
      <c r="F26" s="190" t="s">
        <v>165</v>
      </c>
      <c r="G26">
        <v>2</v>
      </c>
      <c r="I26" s="190" t="s">
        <v>66</v>
      </c>
      <c r="J26">
        <v>0.50307442735849073</v>
      </c>
      <c r="K26">
        <v>0.73505658878699431</v>
      </c>
    </row>
    <row r="27" spans="1:11">
      <c r="A27" s="190" t="s">
        <v>66</v>
      </c>
      <c r="B27" s="190"/>
      <c r="C27">
        <v>0</v>
      </c>
      <c r="D27" s="190"/>
      <c r="E27">
        <v>0</v>
      </c>
      <c r="F27" s="190"/>
      <c r="G27">
        <v>0</v>
      </c>
      <c r="I27" s="190" t="s">
        <v>82</v>
      </c>
      <c r="J27">
        <v>0.4972870346437861</v>
      </c>
      <c r="K27">
        <v>0.55347852350432447</v>
      </c>
    </row>
    <row r="28" spans="1:11">
      <c r="A28" s="190" t="s">
        <v>99</v>
      </c>
      <c r="B28" s="190"/>
      <c r="C28">
        <v>0</v>
      </c>
      <c r="D28" s="190"/>
      <c r="E28">
        <v>0</v>
      </c>
      <c r="F28" s="190"/>
      <c r="G28">
        <v>0</v>
      </c>
      <c r="I28" s="190" t="s">
        <v>80</v>
      </c>
      <c r="J28">
        <v>0.46607640814730278</v>
      </c>
      <c r="K28">
        <v>0.51523641416966981</v>
      </c>
    </row>
    <row r="29" spans="1:11">
      <c r="A29" s="190" t="s">
        <v>101</v>
      </c>
      <c r="B29" s="190"/>
      <c r="C29">
        <v>0</v>
      </c>
      <c r="D29" s="190"/>
      <c r="E29">
        <v>0</v>
      </c>
      <c r="F29" s="190"/>
      <c r="G29">
        <v>0</v>
      </c>
      <c r="I29" s="190" t="s">
        <v>69</v>
      </c>
      <c r="J29">
        <v>0.4558692809227935</v>
      </c>
      <c r="K29">
        <v>0.65425625314103664</v>
      </c>
    </row>
    <row r="30" spans="1:11">
      <c r="A30" s="190" t="s">
        <v>79</v>
      </c>
      <c r="B30" s="190"/>
      <c r="C30">
        <v>0</v>
      </c>
      <c r="D30" s="190"/>
      <c r="E30">
        <v>0</v>
      </c>
      <c r="F30" s="190"/>
      <c r="G30">
        <v>0</v>
      </c>
      <c r="I30" s="190" t="s">
        <v>67</v>
      </c>
      <c r="J30">
        <v>0.44630679827717579</v>
      </c>
      <c r="K30">
        <v>0.48949547198905768</v>
      </c>
    </row>
    <row r="31" spans="1:11">
      <c r="A31" s="190" t="s">
        <v>70</v>
      </c>
      <c r="B31" s="190"/>
      <c r="C31">
        <v>0</v>
      </c>
      <c r="D31" s="190"/>
      <c r="E31">
        <v>0</v>
      </c>
      <c r="F31" s="190"/>
      <c r="G31">
        <v>0</v>
      </c>
      <c r="I31" s="190" t="s">
        <v>393</v>
      </c>
      <c r="J31">
        <v>0.44591406150395702</v>
      </c>
      <c r="K31">
        <v>0.58345635655005512</v>
      </c>
    </row>
    <row r="32" spans="1:11">
      <c r="A32" s="190" t="s">
        <v>87</v>
      </c>
      <c r="B32" s="190"/>
      <c r="C32">
        <v>0</v>
      </c>
      <c r="D32" s="190"/>
      <c r="E32">
        <v>0</v>
      </c>
      <c r="F32" s="190"/>
      <c r="G32">
        <v>0</v>
      </c>
      <c r="I32" s="190" t="s">
        <v>55</v>
      </c>
      <c r="J32">
        <v>0.42894109702601801</v>
      </c>
      <c r="K32">
        <v>0.53450906840852908</v>
      </c>
    </row>
    <row r="33" spans="1:11">
      <c r="A33" s="190" t="s">
        <v>82</v>
      </c>
      <c r="B33" s="190"/>
      <c r="C33">
        <v>0</v>
      </c>
      <c r="D33" s="190"/>
      <c r="E33">
        <v>0</v>
      </c>
      <c r="F33" s="190"/>
      <c r="G33">
        <v>0</v>
      </c>
      <c r="I33" s="190" t="s">
        <v>63</v>
      </c>
      <c r="J33">
        <v>0.39067634763719672</v>
      </c>
      <c r="K33">
        <v>0.66005293543616217</v>
      </c>
    </row>
    <row r="34" spans="1:11">
      <c r="A34" s="190" t="s">
        <v>91</v>
      </c>
      <c r="B34" s="190"/>
      <c r="C34">
        <v>0</v>
      </c>
      <c r="D34" s="190"/>
      <c r="E34">
        <v>0</v>
      </c>
      <c r="F34" s="190"/>
      <c r="G34">
        <v>0</v>
      </c>
      <c r="I34" s="190" t="s">
        <v>101</v>
      </c>
      <c r="J34">
        <v>0.37076015131850432</v>
      </c>
      <c r="K34">
        <v>0.39542789141992069</v>
      </c>
    </row>
    <row r="35" spans="1:11">
      <c r="A35" s="190" t="s">
        <v>28</v>
      </c>
      <c r="B35" s="190" t="s">
        <v>159</v>
      </c>
      <c r="C35">
        <v>1</v>
      </c>
      <c r="D35" s="190" t="s">
        <v>161</v>
      </c>
      <c r="E35">
        <v>1</v>
      </c>
      <c r="F35" s="190" t="s">
        <v>165</v>
      </c>
      <c r="G35">
        <v>2</v>
      </c>
      <c r="I35" s="190" t="s">
        <v>87</v>
      </c>
      <c r="J35">
        <v>0.35348932806370559</v>
      </c>
      <c r="K35">
        <v>0.45908096463535247</v>
      </c>
    </row>
    <row r="36" spans="1:11">
      <c r="A36" s="190" t="s">
        <v>64</v>
      </c>
      <c r="B36" s="190"/>
      <c r="C36">
        <v>0</v>
      </c>
      <c r="D36" s="190"/>
      <c r="E36">
        <v>0</v>
      </c>
      <c r="F36" s="190"/>
      <c r="G36">
        <v>0</v>
      </c>
      <c r="I36" s="190" t="s">
        <v>64</v>
      </c>
      <c r="J36">
        <v>0.33875084719369958</v>
      </c>
      <c r="K36">
        <v>0.43761761121214821</v>
      </c>
    </row>
    <row r="37" spans="1:11">
      <c r="A37" s="190" t="s">
        <v>104</v>
      </c>
      <c r="B37" s="190"/>
      <c r="C37">
        <v>0</v>
      </c>
      <c r="D37" s="190"/>
      <c r="E37">
        <v>0</v>
      </c>
      <c r="F37" s="190"/>
      <c r="G37">
        <v>0</v>
      </c>
      <c r="I37" s="190" t="s">
        <v>12</v>
      </c>
      <c r="J37">
        <v>0.33499246268094029</v>
      </c>
      <c r="K37">
        <v>0.43597330235753301</v>
      </c>
    </row>
    <row r="38" spans="1:11">
      <c r="A38" s="190" t="s">
        <v>93</v>
      </c>
      <c r="B38" s="190"/>
      <c r="C38">
        <v>0</v>
      </c>
      <c r="D38" s="190"/>
      <c r="E38">
        <v>0</v>
      </c>
      <c r="F38" s="190"/>
      <c r="G38">
        <v>0</v>
      </c>
      <c r="I38" s="190" t="s">
        <v>70</v>
      </c>
      <c r="J38">
        <v>0.31505083364009961</v>
      </c>
      <c r="K38">
        <v>0.32419426449894639</v>
      </c>
    </row>
    <row r="39" spans="1:11">
      <c r="A39" s="190" t="s">
        <v>30</v>
      </c>
      <c r="B39" s="190" t="s">
        <v>159</v>
      </c>
      <c r="C39">
        <v>1</v>
      </c>
      <c r="D39" s="190" t="s">
        <v>161</v>
      </c>
      <c r="E39">
        <v>1</v>
      </c>
      <c r="F39" s="190" t="s">
        <v>165</v>
      </c>
      <c r="G39">
        <v>2</v>
      </c>
      <c r="I39" s="190" t="s">
        <v>78</v>
      </c>
      <c r="J39">
        <v>0.30656301865678159</v>
      </c>
      <c r="K39">
        <v>0.4944466290912487</v>
      </c>
    </row>
    <row r="40" spans="1:11">
      <c r="A40" s="190" t="s">
        <v>31</v>
      </c>
      <c r="B40" s="190"/>
      <c r="C40">
        <v>0</v>
      </c>
      <c r="D40" s="190"/>
      <c r="E40">
        <v>0</v>
      </c>
      <c r="F40" s="190"/>
      <c r="G40">
        <v>0</v>
      </c>
      <c r="I40" s="190" t="s">
        <v>84</v>
      </c>
      <c r="J40">
        <v>0.30314692680056737</v>
      </c>
      <c r="K40">
        <v>0.49102226461436399</v>
      </c>
    </row>
    <row r="41" spans="1:11">
      <c r="A41" s="190" t="s">
        <v>96</v>
      </c>
      <c r="B41" s="190"/>
      <c r="C41">
        <v>0</v>
      </c>
      <c r="D41" s="190"/>
      <c r="E41">
        <v>0</v>
      </c>
      <c r="F41" s="190"/>
      <c r="G41">
        <v>0</v>
      </c>
      <c r="I41" s="190" t="s">
        <v>77</v>
      </c>
      <c r="J41">
        <v>0.29036108933153848</v>
      </c>
      <c r="K41">
        <v>0.46160831996394552</v>
      </c>
    </row>
    <row r="42" spans="1:11">
      <c r="A42" s="190" t="s">
        <v>113</v>
      </c>
      <c r="B42" s="190"/>
      <c r="C42">
        <v>0</v>
      </c>
      <c r="D42" s="190"/>
      <c r="E42">
        <v>0</v>
      </c>
      <c r="F42" s="190"/>
      <c r="G42">
        <v>0</v>
      </c>
      <c r="I42" s="190" t="s">
        <v>91</v>
      </c>
      <c r="J42">
        <v>0.28371513434137668</v>
      </c>
      <c r="K42">
        <v>0.32298186919314009</v>
      </c>
    </row>
    <row r="43" spans="1:11">
      <c r="A43" s="190" t="s">
        <v>76</v>
      </c>
      <c r="B43" s="190"/>
      <c r="C43">
        <v>0</v>
      </c>
      <c r="D43" s="190"/>
      <c r="E43">
        <v>0</v>
      </c>
      <c r="F43" s="190"/>
      <c r="G43">
        <v>0</v>
      </c>
      <c r="I43" s="190" t="s">
        <v>99</v>
      </c>
      <c r="J43">
        <v>0.27689850398425181</v>
      </c>
      <c r="K43">
        <v>0.35263230542893509</v>
      </c>
    </row>
    <row r="44" spans="1:11">
      <c r="A44" s="190" t="s">
        <v>103</v>
      </c>
      <c r="B44" s="190"/>
      <c r="C44">
        <v>0</v>
      </c>
      <c r="D44" s="190"/>
      <c r="E44">
        <v>0</v>
      </c>
      <c r="F44" s="190"/>
      <c r="G44">
        <v>0</v>
      </c>
      <c r="I44" s="190" t="s">
        <v>76</v>
      </c>
      <c r="J44">
        <v>0.26503100060169382</v>
      </c>
      <c r="K44">
        <v>0.21978924329963209</v>
      </c>
    </row>
    <row r="45" spans="1:11">
      <c r="A45" s="190" t="s">
        <v>33</v>
      </c>
      <c r="B45" s="190"/>
      <c r="C45">
        <v>0</v>
      </c>
      <c r="D45" s="190"/>
      <c r="E45">
        <v>0</v>
      </c>
      <c r="F45" s="190"/>
      <c r="G45">
        <v>0</v>
      </c>
      <c r="I45" s="190" t="s">
        <v>102</v>
      </c>
      <c r="J45">
        <v>0.26421956111619133</v>
      </c>
      <c r="K45">
        <v>0.53218835491921868</v>
      </c>
    </row>
    <row r="46" spans="1:11">
      <c r="A46" s="190" t="s">
        <v>80</v>
      </c>
      <c r="B46" s="190"/>
      <c r="C46">
        <v>0</v>
      </c>
      <c r="D46" s="190"/>
      <c r="E46">
        <v>0</v>
      </c>
      <c r="F46" s="190"/>
      <c r="G46">
        <v>0</v>
      </c>
      <c r="I46" s="190" t="s">
        <v>104</v>
      </c>
      <c r="J46">
        <v>0.25391580803695318</v>
      </c>
      <c r="K46">
        <v>0.35384734756909891</v>
      </c>
    </row>
    <row r="47" spans="1:11">
      <c r="A47" s="190" t="s">
        <v>63</v>
      </c>
      <c r="B47" s="190"/>
      <c r="C47">
        <v>0</v>
      </c>
      <c r="D47" s="190"/>
      <c r="E47">
        <v>0</v>
      </c>
      <c r="F47" s="190"/>
      <c r="G47">
        <v>0</v>
      </c>
      <c r="I47" s="190" t="s">
        <v>15</v>
      </c>
      <c r="J47">
        <v>0.25301421105295319</v>
      </c>
      <c r="K47">
        <v>0.34073008130882348</v>
      </c>
    </row>
    <row r="48" spans="1:11">
      <c r="A48" s="190" t="s">
        <v>84</v>
      </c>
      <c r="B48" s="190"/>
      <c r="C48">
        <v>0</v>
      </c>
      <c r="D48" s="190"/>
      <c r="E48">
        <v>0</v>
      </c>
      <c r="F48" s="190"/>
      <c r="G48">
        <v>0</v>
      </c>
      <c r="I48" s="190" t="s">
        <v>62</v>
      </c>
      <c r="J48">
        <v>0.24744706889634591</v>
      </c>
      <c r="K48">
        <v>0.39718746798642979</v>
      </c>
    </row>
    <row r="49" spans="1:11">
      <c r="A49" s="190" t="s">
        <v>69</v>
      </c>
      <c r="B49" s="190"/>
      <c r="C49">
        <v>0</v>
      </c>
      <c r="D49" s="190"/>
      <c r="E49">
        <v>0</v>
      </c>
      <c r="F49" s="190"/>
      <c r="G49">
        <v>0</v>
      </c>
      <c r="I49" s="190" t="s">
        <v>79</v>
      </c>
      <c r="J49">
        <v>0.2441034157306092</v>
      </c>
      <c r="K49">
        <v>0.28129841170188508</v>
      </c>
    </row>
    <row r="50" spans="1:11">
      <c r="A50" s="190" t="s">
        <v>62</v>
      </c>
      <c r="B50" s="190"/>
      <c r="C50">
        <v>0</v>
      </c>
      <c r="D50" s="190"/>
      <c r="E50">
        <v>0</v>
      </c>
      <c r="F50" s="190"/>
      <c r="G50">
        <v>0</v>
      </c>
      <c r="I50" s="190" t="s">
        <v>93</v>
      </c>
      <c r="J50">
        <v>0.22020729202799791</v>
      </c>
      <c r="K50">
        <v>0.43112843886307822</v>
      </c>
    </row>
    <row r="51" spans="1:11">
      <c r="A51" s="190" t="s">
        <v>78</v>
      </c>
      <c r="B51" s="190"/>
      <c r="C51">
        <v>0</v>
      </c>
      <c r="D51" s="190"/>
      <c r="E51">
        <v>0</v>
      </c>
      <c r="F51" s="190"/>
      <c r="G51">
        <v>0</v>
      </c>
      <c r="I51" s="190" t="s">
        <v>113</v>
      </c>
      <c r="J51">
        <v>0.2103458312941725</v>
      </c>
      <c r="K51">
        <v>0.277558241125896</v>
      </c>
    </row>
    <row r="52" spans="1:11">
      <c r="A52" s="190" t="s">
        <v>54</v>
      </c>
      <c r="B52" s="190" t="s">
        <v>159</v>
      </c>
      <c r="C52">
        <v>1</v>
      </c>
      <c r="D52" s="190" t="s">
        <v>161</v>
      </c>
      <c r="E52">
        <v>1</v>
      </c>
      <c r="F52" s="190" t="s">
        <v>165</v>
      </c>
      <c r="G52">
        <v>2</v>
      </c>
      <c r="I52" s="190" t="s">
        <v>103</v>
      </c>
      <c r="J52">
        <v>0.1885557650475605</v>
      </c>
      <c r="K52">
        <v>0.22297759856439639</v>
      </c>
    </row>
    <row r="53" spans="1:11">
      <c r="A53" s="190" t="s">
        <v>89</v>
      </c>
      <c r="B53" s="190"/>
      <c r="C53">
        <v>0</v>
      </c>
      <c r="D53" s="190" t="s">
        <v>161</v>
      </c>
      <c r="E53">
        <v>1</v>
      </c>
      <c r="F53" s="190" t="s">
        <v>161</v>
      </c>
      <c r="G53">
        <v>1</v>
      </c>
      <c r="I53" s="190" t="s">
        <v>96</v>
      </c>
      <c r="J53">
        <v>0.18195325022474629</v>
      </c>
      <c r="K53">
        <v>0.1998195675203388</v>
      </c>
    </row>
    <row r="54" spans="1:11">
      <c r="A54" s="190" t="s">
        <v>83</v>
      </c>
      <c r="B54" s="190"/>
      <c r="C54">
        <v>0</v>
      </c>
      <c r="D54" s="190" t="s">
        <v>161</v>
      </c>
      <c r="E54">
        <v>1</v>
      </c>
      <c r="F54" s="190" t="s">
        <v>161</v>
      </c>
      <c r="G54">
        <v>1</v>
      </c>
      <c r="I54" s="190" t="s">
        <v>394</v>
      </c>
      <c r="J54">
        <v>0.15535083160240079</v>
      </c>
      <c r="K54">
        <v>0.13899609447409431</v>
      </c>
    </row>
    <row r="55" spans="1:11">
      <c r="A55" s="190" t="s">
        <v>102</v>
      </c>
      <c r="B55" s="190"/>
      <c r="C55">
        <v>0</v>
      </c>
      <c r="D55" s="190"/>
      <c r="E55">
        <v>0</v>
      </c>
      <c r="F55" s="190"/>
      <c r="G55">
        <v>0</v>
      </c>
      <c r="I55" s="190" t="s">
        <v>20</v>
      </c>
      <c r="J55">
        <v>0.13520267327175589</v>
      </c>
      <c r="K55">
        <v>0.25731738856730418</v>
      </c>
    </row>
    <row r="56" spans="1:11">
      <c r="A56" s="190" t="s">
        <v>393</v>
      </c>
      <c r="B56" s="190"/>
      <c r="C56">
        <v>0</v>
      </c>
      <c r="D56" s="190"/>
      <c r="E56">
        <v>0</v>
      </c>
      <c r="F56" s="190"/>
      <c r="G56">
        <v>0</v>
      </c>
      <c r="I56" s="190" t="s">
        <v>395</v>
      </c>
      <c r="J56">
        <v>0.1332164035488918</v>
      </c>
      <c r="K56">
        <v>0.16355756548426201</v>
      </c>
    </row>
    <row r="57" spans="1:11">
      <c r="A57" s="190" t="s">
        <v>59</v>
      </c>
      <c r="B57" s="190" t="s">
        <v>159</v>
      </c>
      <c r="C57">
        <v>1</v>
      </c>
      <c r="D57" s="190" t="s">
        <v>161</v>
      </c>
      <c r="E57">
        <v>1</v>
      </c>
      <c r="F57" s="190" t="s">
        <v>165</v>
      </c>
      <c r="G57">
        <v>2</v>
      </c>
      <c r="I57" s="190" t="s">
        <v>31</v>
      </c>
      <c r="J57">
        <v>0.1284552797119656</v>
      </c>
      <c r="K57">
        <v>0.13846255061820739</v>
      </c>
    </row>
    <row r="58" spans="1:11">
      <c r="A58" s="190" t="s">
        <v>75</v>
      </c>
      <c r="B58" s="190" t="s">
        <v>159</v>
      </c>
      <c r="C58">
        <v>1</v>
      </c>
      <c r="D58" s="190"/>
      <c r="E58">
        <v>0</v>
      </c>
      <c r="F58" s="190" t="s">
        <v>159</v>
      </c>
      <c r="G58">
        <v>1</v>
      </c>
      <c r="I58" s="190" t="s">
        <v>11</v>
      </c>
      <c r="J58">
        <v>0.1187697354931348</v>
      </c>
      <c r="K58">
        <v>0.13517641375216169</v>
      </c>
    </row>
    <row r="59" spans="1:11">
      <c r="A59" s="190" t="s">
        <v>61</v>
      </c>
      <c r="B59" s="190" t="s">
        <v>159</v>
      </c>
      <c r="C59">
        <v>1</v>
      </c>
      <c r="D59" s="190" t="s">
        <v>161</v>
      </c>
      <c r="E59">
        <v>1</v>
      </c>
      <c r="F59" s="190" t="s">
        <v>165</v>
      </c>
      <c r="G59">
        <v>2</v>
      </c>
      <c r="I59" s="190" t="s">
        <v>391</v>
      </c>
      <c r="J59">
        <v>0.1131585659566464</v>
      </c>
      <c r="K59">
        <v>9.3334608495590707E-2</v>
      </c>
    </row>
    <row r="60" spans="1:11">
      <c r="A60" s="190" t="s">
        <v>394</v>
      </c>
      <c r="B60" s="190"/>
      <c r="C60">
        <v>0</v>
      </c>
      <c r="D60" s="190"/>
      <c r="E60">
        <v>0</v>
      </c>
      <c r="F60" s="190"/>
      <c r="G60">
        <v>0</v>
      </c>
      <c r="I60" s="190" t="s">
        <v>8</v>
      </c>
      <c r="J60">
        <v>9.3715448220218003E-2</v>
      </c>
      <c r="K60">
        <v>0.14375104795186161</v>
      </c>
    </row>
    <row r="61" spans="1:11">
      <c r="A61" s="190" t="s">
        <v>395</v>
      </c>
      <c r="B61" s="190"/>
      <c r="C61">
        <v>0</v>
      </c>
      <c r="D61" s="190"/>
      <c r="E61">
        <v>0</v>
      </c>
      <c r="F61" s="190"/>
      <c r="G61">
        <v>0</v>
      </c>
      <c r="I61" s="190" t="s">
        <v>10</v>
      </c>
      <c r="J61">
        <v>9.110619564866565E-2</v>
      </c>
      <c r="K61">
        <v>9.6666111880334984E-2</v>
      </c>
    </row>
    <row r="62" spans="1:11">
      <c r="A62" s="190" t="s">
        <v>67</v>
      </c>
      <c r="B62" s="190"/>
      <c r="C62">
        <v>0</v>
      </c>
      <c r="D62" s="190"/>
      <c r="E62">
        <v>0</v>
      </c>
      <c r="F62" s="190"/>
      <c r="G62">
        <v>0</v>
      </c>
      <c r="I62" s="190" t="s">
        <v>112</v>
      </c>
      <c r="J62">
        <v>5.8529182966315062E-2</v>
      </c>
      <c r="K62">
        <v>0.27809381704390079</v>
      </c>
    </row>
    <row r="63" spans="1:11">
      <c r="A63" s="190" t="s">
        <v>77</v>
      </c>
      <c r="B63" s="190"/>
      <c r="C63">
        <v>0</v>
      </c>
      <c r="D63" s="190"/>
      <c r="E63">
        <v>0</v>
      </c>
      <c r="F63" s="190"/>
      <c r="G63">
        <v>0</v>
      </c>
      <c r="I63" s="190" t="s">
        <v>19</v>
      </c>
      <c r="J63">
        <v>5.6383658327465849E-2</v>
      </c>
      <c r="K63">
        <v>6.7524036076759414E-2</v>
      </c>
    </row>
    <row r="64" spans="1:11">
      <c r="A64" s="190" t="s">
        <v>56</v>
      </c>
      <c r="B64" s="190" t="s">
        <v>159</v>
      </c>
      <c r="C64">
        <v>1</v>
      </c>
      <c r="D64" s="190" t="s">
        <v>161</v>
      </c>
      <c r="E64">
        <v>1</v>
      </c>
      <c r="F64" s="190" t="s">
        <v>165</v>
      </c>
      <c r="G64">
        <v>2</v>
      </c>
      <c r="I64" s="190" t="s">
        <v>14</v>
      </c>
      <c r="J64">
        <v>4.7519549701120448E-2</v>
      </c>
      <c r="K64">
        <v>5.7969868771641203E-2</v>
      </c>
    </row>
    <row r="65" spans="1:11">
      <c r="A65" s="190" t="s">
        <v>55</v>
      </c>
      <c r="B65" s="190"/>
      <c r="C65">
        <v>0</v>
      </c>
      <c r="D65" s="190"/>
      <c r="E65">
        <v>0</v>
      </c>
      <c r="F65" s="190"/>
      <c r="G65">
        <v>0</v>
      </c>
      <c r="I65" s="190" t="s">
        <v>33</v>
      </c>
      <c r="J65">
        <v>4.6949155538956913E-2</v>
      </c>
      <c r="K65">
        <v>7.9919235433071001E-2</v>
      </c>
    </row>
    <row r="66" spans="1:11">
      <c r="A66" s="190" t="s">
        <v>60</v>
      </c>
      <c r="B66" s="190" t="s">
        <v>159</v>
      </c>
      <c r="C66">
        <v>1</v>
      </c>
      <c r="D66" s="190" t="s">
        <v>161</v>
      </c>
      <c r="E66">
        <v>1</v>
      </c>
      <c r="F66" s="190" t="s">
        <v>165</v>
      </c>
      <c r="G66">
        <v>2</v>
      </c>
      <c r="I66" s="190" t="s">
        <v>9</v>
      </c>
      <c r="J66">
        <v>4.3912106680836727E-2</v>
      </c>
      <c r="K66">
        <v>6.0952363669531773E-2</v>
      </c>
    </row>
    <row r="67" spans="1:11">
      <c r="A67" s="190" t="s">
        <v>74</v>
      </c>
      <c r="B67" s="190"/>
      <c r="C67">
        <v>0</v>
      </c>
      <c r="D67" s="190"/>
      <c r="E67">
        <v>0</v>
      </c>
      <c r="F67" s="190"/>
      <c r="G67">
        <v>0</v>
      </c>
      <c r="I67" s="190" t="s">
        <v>21</v>
      </c>
      <c r="J67">
        <v>3.4543310990239197E-2</v>
      </c>
      <c r="K67">
        <v>4.936843435672067E-2</v>
      </c>
    </row>
    <row r="68" spans="1:11">
      <c r="A68" s="190" t="s">
        <v>37</v>
      </c>
      <c r="B68" s="190" t="s">
        <v>159</v>
      </c>
      <c r="C68">
        <v>1</v>
      </c>
      <c r="D68" s="190" t="s">
        <v>161</v>
      </c>
      <c r="E68">
        <v>1</v>
      </c>
      <c r="F68" s="190" t="s">
        <v>165</v>
      </c>
      <c r="G68">
        <v>2</v>
      </c>
      <c r="I68" s="190" t="s">
        <v>16</v>
      </c>
      <c r="J68">
        <v>2.5681831130429659E-2</v>
      </c>
      <c r="K68">
        <v>4.4883880471989837E-2</v>
      </c>
    </row>
  </sheetData>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A588C-898E-4FDF-8D4F-C780808277D1}">
  <sheetPr>
    <tabColor theme="3" tint="9.9978637043366805E-2"/>
  </sheetPr>
  <dimension ref="A1:G76"/>
  <sheetViews>
    <sheetView zoomScale="75" zoomScaleNormal="85" workbookViewId="0">
      <selection activeCell="B2" sqref="B2:B3"/>
    </sheetView>
  </sheetViews>
  <sheetFormatPr defaultColWidth="8.81640625" defaultRowHeight="14.5"/>
  <cols>
    <col min="2" max="2" width="42.81640625" customWidth="1"/>
    <col min="3" max="7" width="38.7265625" customWidth="1"/>
  </cols>
  <sheetData>
    <row r="1" spans="1:7" ht="15" thickBot="1"/>
    <row r="2" spans="1:7" ht="14.5" customHeight="1">
      <c r="B2" s="91" t="s">
        <v>0</v>
      </c>
      <c r="C2" s="93" t="s">
        <v>1</v>
      </c>
      <c r="D2" s="93"/>
      <c r="E2" s="93"/>
      <c r="F2" s="93"/>
      <c r="G2" s="94"/>
    </row>
    <row r="3" spans="1:7" ht="14.5" customHeight="1" thickBot="1">
      <c r="B3" s="92"/>
      <c r="C3" s="95"/>
      <c r="D3" s="95"/>
      <c r="E3" s="95"/>
      <c r="F3" s="95"/>
      <c r="G3" s="96"/>
    </row>
    <row r="6" spans="1:7" ht="14.5" customHeight="1">
      <c r="B6" s="170" t="s">
        <v>387</v>
      </c>
      <c r="C6" s="170"/>
      <c r="D6" s="170"/>
      <c r="E6" s="170"/>
      <c r="F6" s="170"/>
      <c r="G6" s="170"/>
    </row>
    <row r="7" spans="1:7" ht="15" customHeight="1">
      <c r="B7" s="170"/>
      <c r="C7" s="170"/>
      <c r="D7" s="170"/>
      <c r="E7" s="170"/>
      <c r="F7" s="170"/>
      <c r="G7" s="170"/>
    </row>
    <row r="8" spans="1:7" ht="16" thickBot="1">
      <c r="B8" s="21"/>
      <c r="C8" s="171" t="s">
        <v>2</v>
      </c>
      <c r="D8" s="171"/>
      <c r="E8" s="171"/>
      <c r="F8" s="172" t="s">
        <v>388</v>
      </c>
      <c r="G8" s="173" t="s">
        <v>389</v>
      </c>
    </row>
    <row r="9" spans="1:7" ht="15.5" thickTop="1" thickBot="1">
      <c r="B9" s="3" t="s">
        <v>3</v>
      </c>
      <c r="C9" s="4" t="s">
        <v>5</v>
      </c>
      <c r="D9" s="4" t="s">
        <v>6</v>
      </c>
      <c r="E9" s="4" t="s">
        <v>413</v>
      </c>
      <c r="F9" s="4" t="s">
        <v>4</v>
      </c>
      <c r="G9" s="4" t="s">
        <v>4</v>
      </c>
    </row>
    <row r="10" spans="1:7" ht="15" thickTop="1">
      <c r="A10" s="39">
        <v>0</v>
      </c>
      <c r="B10" s="174" t="s">
        <v>390</v>
      </c>
      <c r="C10" s="175"/>
      <c r="D10" s="175"/>
      <c r="E10" s="175"/>
      <c r="F10" s="175"/>
      <c r="G10" s="175" t="b">
        <v>0</v>
      </c>
    </row>
    <row r="11" spans="1:7">
      <c r="A11" s="39">
        <v>1</v>
      </c>
      <c r="B11" s="174" t="s">
        <v>8</v>
      </c>
      <c r="C11" s="175"/>
      <c r="D11" s="175"/>
      <c r="E11" s="175"/>
      <c r="F11" s="175"/>
      <c r="G11" s="175" t="b">
        <v>0</v>
      </c>
    </row>
    <row r="12" spans="1:7">
      <c r="A12" s="39">
        <v>2</v>
      </c>
      <c r="B12" s="174" t="s">
        <v>9</v>
      </c>
      <c r="C12" s="175"/>
      <c r="D12" s="175"/>
      <c r="E12" s="175"/>
      <c r="F12" s="175"/>
      <c r="G12" s="175" t="b">
        <v>0</v>
      </c>
    </row>
    <row r="13" spans="1:7">
      <c r="A13" s="39">
        <v>3</v>
      </c>
      <c r="B13" s="174" t="s">
        <v>10</v>
      </c>
      <c r="C13" s="175"/>
      <c r="D13" s="175"/>
      <c r="E13" s="175"/>
      <c r="F13" s="175"/>
      <c r="G13" s="175" t="b">
        <v>0</v>
      </c>
    </row>
    <row r="14" spans="1:7">
      <c r="A14" s="39">
        <v>4</v>
      </c>
      <c r="B14" s="174" t="s">
        <v>11</v>
      </c>
      <c r="C14" s="175"/>
      <c r="D14" s="175"/>
      <c r="E14" s="175"/>
      <c r="F14" s="175"/>
      <c r="G14" s="175" t="b">
        <v>1</v>
      </c>
    </row>
    <row r="15" spans="1:7">
      <c r="A15" s="39">
        <v>5</v>
      </c>
      <c r="B15" s="174" t="s">
        <v>12</v>
      </c>
      <c r="C15" s="175"/>
      <c r="D15" s="175"/>
      <c r="E15" s="175"/>
      <c r="F15" s="175"/>
      <c r="G15" s="175" t="b">
        <v>1</v>
      </c>
    </row>
    <row r="16" spans="1:7">
      <c r="A16" s="39">
        <v>6</v>
      </c>
      <c r="B16" s="174" t="s">
        <v>391</v>
      </c>
      <c r="C16" s="175"/>
      <c r="D16" s="175"/>
      <c r="E16" s="175"/>
      <c r="F16" s="175"/>
      <c r="G16" s="175" t="b">
        <v>0</v>
      </c>
    </row>
    <row r="17" spans="1:7">
      <c r="A17" s="39">
        <v>7</v>
      </c>
      <c r="B17" s="174" t="s">
        <v>112</v>
      </c>
      <c r="C17" s="175"/>
      <c r="D17" s="175"/>
      <c r="E17" s="175"/>
      <c r="F17" s="175"/>
      <c r="G17" s="175" t="b">
        <v>0</v>
      </c>
    </row>
    <row r="18" spans="1:7">
      <c r="A18" s="39">
        <v>8</v>
      </c>
      <c r="B18" s="174" t="s">
        <v>65</v>
      </c>
      <c r="C18" s="175"/>
      <c r="D18" s="175"/>
      <c r="E18" s="175"/>
      <c r="F18" s="175"/>
      <c r="G18" s="175" t="b">
        <v>1</v>
      </c>
    </row>
    <row r="19" spans="1:7">
      <c r="A19" s="39">
        <v>9</v>
      </c>
      <c r="B19" s="174" t="s">
        <v>14</v>
      </c>
      <c r="C19" s="175"/>
      <c r="D19" s="175"/>
      <c r="E19" s="175"/>
      <c r="F19" s="175"/>
      <c r="G19" s="175" t="b">
        <v>0</v>
      </c>
    </row>
    <row r="20" spans="1:7">
      <c r="A20" s="39">
        <v>10</v>
      </c>
      <c r="B20" s="174" t="s">
        <v>15</v>
      </c>
      <c r="C20" s="175"/>
      <c r="D20" s="175"/>
      <c r="E20" s="175"/>
      <c r="F20" s="175"/>
      <c r="G20" s="175" t="b">
        <v>0</v>
      </c>
    </row>
    <row r="21" spans="1:7">
      <c r="A21" s="39">
        <v>11</v>
      </c>
      <c r="B21" s="174" t="s">
        <v>16</v>
      </c>
      <c r="C21" s="175"/>
      <c r="D21" s="175"/>
      <c r="E21" s="175"/>
      <c r="F21" s="175"/>
      <c r="G21" s="175" t="b">
        <v>0</v>
      </c>
    </row>
    <row r="22" spans="1:7">
      <c r="A22" s="39">
        <v>12</v>
      </c>
      <c r="B22" s="174" t="s">
        <v>17</v>
      </c>
      <c r="C22" s="175"/>
      <c r="D22" s="175"/>
      <c r="E22" s="175"/>
      <c r="F22" s="175"/>
      <c r="G22" s="175" t="b">
        <v>1</v>
      </c>
    </row>
    <row r="23" spans="1:7">
      <c r="A23" s="39">
        <v>13</v>
      </c>
      <c r="B23" s="174" t="s">
        <v>53</v>
      </c>
      <c r="C23" s="175"/>
      <c r="D23" s="175"/>
      <c r="E23" s="175"/>
      <c r="F23" s="175"/>
      <c r="G23" s="175" t="b">
        <v>1</v>
      </c>
    </row>
    <row r="24" spans="1:7">
      <c r="A24" s="39">
        <v>14</v>
      </c>
      <c r="B24" s="174" t="s">
        <v>392</v>
      </c>
      <c r="C24" s="175"/>
      <c r="D24" s="175"/>
      <c r="E24" s="175"/>
      <c r="F24" s="175"/>
      <c r="G24" s="175" t="b">
        <v>1</v>
      </c>
    </row>
    <row r="25" spans="1:7">
      <c r="A25" s="39">
        <v>15</v>
      </c>
      <c r="B25" s="174" t="s">
        <v>19</v>
      </c>
      <c r="C25" s="175"/>
      <c r="D25" s="175"/>
      <c r="E25" s="175"/>
      <c r="F25" s="175"/>
      <c r="G25" s="175" t="b">
        <v>0</v>
      </c>
    </row>
    <row r="26" spans="1:7">
      <c r="A26" s="39">
        <v>16</v>
      </c>
      <c r="B26" s="174" t="s">
        <v>20</v>
      </c>
      <c r="C26" s="175"/>
      <c r="D26" s="175"/>
      <c r="E26" s="175"/>
      <c r="F26" s="175"/>
      <c r="G26" s="175" t="b">
        <v>0</v>
      </c>
    </row>
    <row r="27" spans="1:7">
      <c r="A27" s="39">
        <v>17</v>
      </c>
      <c r="B27" s="174" t="s">
        <v>21</v>
      </c>
      <c r="C27" s="175"/>
      <c r="D27" s="175"/>
      <c r="E27" s="175"/>
      <c r="F27" s="175"/>
      <c r="G27" s="175" t="b">
        <v>0</v>
      </c>
    </row>
    <row r="28" spans="1:7">
      <c r="A28" s="39">
        <v>18</v>
      </c>
      <c r="B28" s="174" t="s">
        <v>22</v>
      </c>
      <c r="C28" s="175"/>
      <c r="D28" s="175"/>
      <c r="E28" s="175"/>
      <c r="F28" s="175"/>
      <c r="G28" s="175" t="b">
        <v>1</v>
      </c>
    </row>
    <row r="29" spans="1:7">
      <c r="A29" s="39">
        <v>19</v>
      </c>
      <c r="B29" s="174" t="s">
        <v>23</v>
      </c>
      <c r="C29" s="175"/>
      <c r="D29" s="175"/>
      <c r="E29" s="175"/>
      <c r="F29" s="175"/>
      <c r="G29" s="175" t="b">
        <v>1</v>
      </c>
    </row>
    <row r="30" spans="1:7">
      <c r="A30" s="39">
        <v>20</v>
      </c>
      <c r="B30" s="174" t="s">
        <v>58</v>
      </c>
      <c r="C30" s="175"/>
      <c r="D30" s="175"/>
      <c r="E30" s="175"/>
      <c r="F30" s="175"/>
      <c r="G30" s="175" t="b">
        <v>1</v>
      </c>
    </row>
    <row r="31" spans="1:7">
      <c r="A31" s="39">
        <v>21</v>
      </c>
      <c r="B31" s="174" t="s">
        <v>73</v>
      </c>
      <c r="C31" s="175"/>
      <c r="D31" s="175"/>
      <c r="E31" s="175"/>
      <c r="F31" s="175"/>
      <c r="G31" s="175" t="b">
        <v>1</v>
      </c>
    </row>
    <row r="32" spans="1:7">
      <c r="A32" s="39">
        <v>22</v>
      </c>
      <c r="B32" s="174" t="s">
        <v>57</v>
      </c>
      <c r="C32" s="175"/>
      <c r="D32" s="175"/>
      <c r="E32" s="175"/>
      <c r="F32" s="175"/>
      <c r="G32" s="175" t="b">
        <v>1</v>
      </c>
    </row>
    <row r="33" spans="1:7">
      <c r="A33" s="39">
        <v>23</v>
      </c>
      <c r="B33" s="174" t="s">
        <v>68</v>
      </c>
      <c r="C33" s="175"/>
      <c r="D33" s="175"/>
      <c r="E33" s="175"/>
      <c r="F33" s="175"/>
      <c r="G33" s="175" t="b">
        <v>1</v>
      </c>
    </row>
    <row r="34" spans="1:7">
      <c r="A34" s="39">
        <v>24</v>
      </c>
      <c r="B34" s="174" t="s">
        <v>71</v>
      </c>
      <c r="C34" s="175"/>
      <c r="D34" s="175"/>
      <c r="E34" s="175"/>
      <c r="F34" s="175"/>
      <c r="G34" s="175" t="b">
        <v>1</v>
      </c>
    </row>
    <row r="35" spans="1:7">
      <c r="A35" s="39">
        <v>25</v>
      </c>
      <c r="B35" s="174" t="s">
        <v>66</v>
      </c>
      <c r="C35" s="175"/>
      <c r="D35" s="175"/>
      <c r="E35" s="175"/>
      <c r="F35" s="175"/>
      <c r="G35" s="175" t="b">
        <v>0</v>
      </c>
    </row>
    <row r="36" spans="1:7">
      <c r="A36" s="39">
        <v>26</v>
      </c>
      <c r="B36" s="174" t="s">
        <v>99</v>
      </c>
      <c r="C36" s="175"/>
      <c r="D36" s="175"/>
      <c r="E36" s="175"/>
      <c r="F36" s="175"/>
      <c r="G36" s="175" t="b">
        <v>0</v>
      </c>
    </row>
    <row r="37" spans="1:7">
      <c r="A37" s="39">
        <v>27</v>
      </c>
      <c r="B37" s="174" t="s">
        <v>101</v>
      </c>
      <c r="C37" s="175"/>
      <c r="D37" s="175"/>
      <c r="E37" s="175"/>
      <c r="F37" s="175"/>
      <c r="G37" s="175" t="b">
        <v>0</v>
      </c>
    </row>
    <row r="38" spans="1:7">
      <c r="A38" s="39">
        <v>28</v>
      </c>
      <c r="B38" s="174" t="s">
        <v>79</v>
      </c>
      <c r="C38" s="175"/>
      <c r="D38" s="175"/>
      <c r="E38" s="175"/>
      <c r="F38" s="175"/>
      <c r="G38" s="175" t="b">
        <v>0</v>
      </c>
    </row>
    <row r="39" spans="1:7">
      <c r="A39" s="39">
        <v>29</v>
      </c>
      <c r="B39" s="174" t="s">
        <v>70</v>
      </c>
      <c r="C39" s="175"/>
      <c r="D39" s="175"/>
      <c r="E39" s="175"/>
      <c r="F39" s="175"/>
      <c r="G39" s="175" t="b">
        <v>1</v>
      </c>
    </row>
    <row r="40" spans="1:7">
      <c r="A40" s="39">
        <v>30</v>
      </c>
      <c r="B40" s="174" t="s">
        <v>87</v>
      </c>
      <c r="C40" s="175"/>
      <c r="D40" s="175"/>
      <c r="E40" s="175"/>
      <c r="F40" s="175"/>
      <c r="G40" s="175" t="b">
        <v>0</v>
      </c>
    </row>
    <row r="41" spans="1:7">
      <c r="A41" s="39">
        <v>31</v>
      </c>
      <c r="B41" s="174" t="s">
        <v>82</v>
      </c>
      <c r="C41" s="175"/>
      <c r="D41" s="175"/>
      <c r="E41" s="175"/>
      <c r="F41" s="175"/>
      <c r="G41" s="175" t="b">
        <v>0</v>
      </c>
    </row>
    <row r="42" spans="1:7">
      <c r="A42" s="39">
        <v>32</v>
      </c>
      <c r="B42" s="174" t="s">
        <v>91</v>
      </c>
      <c r="C42" s="175"/>
      <c r="D42" s="175"/>
      <c r="E42" s="175"/>
      <c r="F42" s="175"/>
      <c r="G42" s="175" t="b">
        <v>0</v>
      </c>
    </row>
    <row r="43" spans="1:7">
      <c r="A43" s="39">
        <v>33</v>
      </c>
      <c r="B43" s="174" t="s">
        <v>28</v>
      </c>
      <c r="C43" s="175"/>
      <c r="D43" s="175"/>
      <c r="E43" s="175"/>
      <c r="F43" s="175"/>
      <c r="G43" s="175" t="b">
        <v>1</v>
      </c>
    </row>
    <row r="44" spans="1:7">
      <c r="A44" s="39">
        <v>34</v>
      </c>
      <c r="B44" s="174" t="s">
        <v>64</v>
      </c>
      <c r="C44" s="175"/>
      <c r="D44" s="175"/>
      <c r="E44" s="175"/>
      <c r="F44" s="175"/>
      <c r="G44" s="175" t="b">
        <v>0</v>
      </c>
    </row>
    <row r="45" spans="1:7">
      <c r="A45" s="39">
        <v>35</v>
      </c>
      <c r="B45" s="174" t="s">
        <v>104</v>
      </c>
      <c r="C45" s="175"/>
      <c r="D45" s="175"/>
      <c r="E45" s="175"/>
      <c r="F45" s="175"/>
      <c r="G45" s="175" t="b">
        <v>0</v>
      </c>
    </row>
    <row r="46" spans="1:7">
      <c r="A46" s="39">
        <v>36</v>
      </c>
      <c r="B46" s="174" t="s">
        <v>93</v>
      </c>
      <c r="C46" s="175"/>
      <c r="D46" s="175"/>
      <c r="E46" s="175"/>
      <c r="F46" s="175"/>
      <c r="G46" s="175" t="b">
        <v>0</v>
      </c>
    </row>
    <row r="47" spans="1:7">
      <c r="A47" s="39">
        <v>37</v>
      </c>
      <c r="B47" s="174" t="s">
        <v>30</v>
      </c>
      <c r="C47" s="175"/>
      <c r="D47" s="175"/>
      <c r="E47" s="175"/>
      <c r="F47" s="175"/>
      <c r="G47" s="175" t="b">
        <v>1</v>
      </c>
    </row>
    <row r="48" spans="1:7">
      <c r="A48" s="39">
        <v>38</v>
      </c>
      <c r="B48" s="174" t="s">
        <v>31</v>
      </c>
      <c r="C48" s="175"/>
      <c r="D48" s="175"/>
      <c r="E48" s="175"/>
      <c r="F48" s="175"/>
      <c r="G48" s="175" t="b">
        <v>1</v>
      </c>
    </row>
    <row r="49" spans="1:7">
      <c r="A49" s="39">
        <v>39</v>
      </c>
      <c r="B49" s="174" t="s">
        <v>96</v>
      </c>
      <c r="C49" s="175"/>
      <c r="D49" s="175"/>
      <c r="E49" s="175"/>
      <c r="F49" s="175"/>
      <c r="G49" s="175" t="b">
        <v>0</v>
      </c>
    </row>
    <row r="50" spans="1:7">
      <c r="A50" s="39">
        <v>40</v>
      </c>
      <c r="B50" s="174" t="s">
        <v>113</v>
      </c>
      <c r="C50" s="175"/>
      <c r="D50" s="175"/>
      <c r="E50" s="175"/>
      <c r="F50" s="175"/>
      <c r="G50" s="175" t="b">
        <v>0</v>
      </c>
    </row>
    <row r="51" spans="1:7">
      <c r="A51" s="39">
        <v>41</v>
      </c>
      <c r="B51" s="174" t="s">
        <v>76</v>
      </c>
      <c r="C51" s="175"/>
      <c r="D51" s="175"/>
      <c r="E51" s="175"/>
      <c r="F51" s="175"/>
      <c r="G51" s="175" t="b">
        <v>0</v>
      </c>
    </row>
    <row r="52" spans="1:7">
      <c r="A52" s="39">
        <v>42</v>
      </c>
      <c r="B52" s="174" t="s">
        <v>103</v>
      </c>
      <c r="C52" s="175"/>
      <c r="D52" s="175"/>
      <c r="E52" s="175"/>
      <c r="F52" s="175"/>
      <c r="G52" s="175" t="b">
        <v>0</v>
      </c>
    </row>
    <row r="53" spans="1:7">
      <c r="A53" s="39">
        <v>43</v>
      </c>
      <c r="B53" s="174" t="s">
        <v>33</v>
      </c>
      <c r="C53" s="175"/>
      <c r="D53" s="175"/>
      <c r="E53" s="175"/>
      <c r="F53" s="175"/>
      <c r="G53" s="175" t="b">
        <v>0</v>
      </c>
    </row>
    <row r="54" spans="1:7">
      <c r="A54" s="39">
        <v>44</v>
      </c>
      <c r="B54" s="174" t="s">
        <v>80</v>
      </c>
      <c r="C54" s="175"/>
      <c r="D54" s="175"/>
      <c r="E54" s="175"/>
      <c r="F54" s="175"/>
      <c r="G54" s="175" t="b">
        <v>0</v>
      </c>
    </row>
    <row r="55" spans="1:7">
      <c r="A55" s="39">
        <v>45</v>
      </c>
      <c r="B55" s="174" t="s">
        <v>63</v>
      </c>
      <c r="C55" s="175"/>
      <c r="D55" s="175"/>
      <c r="E55" s="175"/>
      <c r="F55" s="175"/>
      <c r="G55" s="175" t="b">
        <v>1</v>
      </c>
    </row>
    <row r="56" spans="1:7">
      <c r="A56" s="39">
        <v>46</v>
      </c>
      <c r="B56" s="174" t="s">
        <v>84</v>
      </c>
      <c r="C56" s="175"/>
      <c r="D56" s="175"/>
      <c r="E56" s="175"/>
      <c r="F56" s="175"/>
      <c r="G56" s="175" t="b">
        <v>0</v>
      </c>
    </row>
    <row r="57" spans="1:7">
      <c r="A57" s="39">
        <v>47</v>
      </c>
      <c r="B57" s="174" t="s">
        <v>69</v>
      </c>
      <c r="C57" s="175"/>
      <c r="D57" s="175"/>
      <c r="E57" s="175"/>
      <c r="F57" s="175"/>
      <c r="G57" s="175" t="b">
        <v>0</v>
      </c>
    </row>
    <row r="58" spans="1:7">
      <c r="A58" s="39">
        <v>48</v>
      </c>
      <c r="B58" s="174" t="s">
        <v>62</v>
      </c>
      <c r="C58" s="175"/>
      <c r="D58" s="175"/>
      <c r="E58" s="175"/>
      <c r="F58" s="175"/>
      <c r="G58" s="175" t="b">
        <v>0</v>
      </c>
    </row>
    <row r="59" spans="1:7">
      <c r="A59" s="39">
        <v>49</v>
      </c>
      <c r="B59" s="174" t="s">
        <v>78</v>
      </c>
      <c r="C59" s="175"/>
      <c r="D59" s="175"/>
      <c r="E59" s="175"/>
      <c r="F59" s="175"/>
      <c r="G59" s="175" t="b">
        <v>0</v>
      </c>
    </row>
    <row r="60" spans="1:7">
      <c r="A60" s="39">
        <v>50</v>
      </c>
      <c r="B60" s="174" t="s">
        <v>54</v>
      </c>
      <c r="C60" s="175"/>
      <c r="D60" s="175"/>
      <c r="E60" s="175"/>
      <c r="F60" s="175"/>
      <c r="G60" s="175" t="b">
        <v>1</v>
      </c>
    </row>
    <row r="61" spans="1:7">
      <c r="A61" s="39">
        <v>51</v>
      </c>
      <c r="B61" s="174" t="s">
        <v>89</v>
      </c>
      <c r="C61" s="175"/>
      <c r="D61" s="175"/>
      <c r="E61" s="175"/>
      <c r="F61" s="175"/>
      <c r="G61" s="175" t="b">
        <v>0</v>
      </c>
    </row>
    <row r="62" spans="1:7">
      <c r="A62" s="39">
        <v>52</v>
      </c>
      <c r="B62" s="174" t="s">
        <v>83</v>
      </c>
      <c r="C62" s="175"/>
      <c r="D62" s="175"/>
      <c r="E62" s="175"/>
      <c r="F62" s="175"/>
      <c r="G62" s="175" t="b">
        <v>0</v>
      </c>
    </row>
    <row r="63" spans="1:7">
      <c r="A63" s="39">
        <v>53</v>
      </c>
      <c r="B63" s="174" t="s">
        <v>102</v>
      </c>
      <c r="C63" s="175"/>
      <c r="D63" s="175"/>
      <c r="E63" s="175"/>
      <c r="F63" s="175"/>
      <c r="G63" s="175" t="b">
        <v>0</v>
      </c>
    </row>
    <row r="64" spans="1:7">
      <c r="A64" s="39">
        <v>54</v>
      </c>
      <c r="B64" s="174" t="s">
        <v>393</v>
      </c>
      <c r="C64" s="175"/>
      <c r="D64" s="175"/>
      <c r="E64" s="175"/>
      <c r="F64" s="175"/>
      <c r="G64" s="175" t="b">
        <v>1</v>
      </c>
    </row>
    <row r="65" spans="1:7">
      <c r="A65" s="39">
        <v>55</v>
      </c>
      <c r="B65" s="174" t="s">
        <v>59</v>
      </c>
      <c r="C65" s="175"/>
      <c r="D65" s="175"/>
      <c r="E65" s="175"/>
      <c r="F65" s="175"/>
      <c r="G65" s="175" t="b">
        <v>1</v>
      </c>
    </row>
    <row r="66" spans="1:7">
      <c r="A66" s="39">
        <v>56</v>
      </c>
      <c r="B66" s="174" t="s">
        <v>75</v>
      </c>
      <c r="C66" s="175"/>
      <c r="D66" s="175"/>
      <c r="E66" s="175"/>
      <c r="F66" s="175"/>
      <c r="G66" s="175" t="b">
        <v>0</v>
      </c>
    </row>
    <row r="67" spans="1:7">
      <c r="A67" s="39">
        <v>57</v>
      </c>
      <c r="B67" s="174" t="s">
        <v>61</v>
      </c>
      <c r="C67" s="175"/>
      <c r="D67" s="175"/>
      <c r="E67" s="175"/>
      <c r="F67" s="175"/>
      <c r="G67" s="175" t="b">
        <v>0</v>
      </c>
    </row>
    <row r="68" spans="1:7">
      <c r="A68" s="39">
        <v>58</v>
      </c>
      <c r="B68" s="174" t="s">
        <v>394</v>
      </c>
      <c r="C68" s="175"/>
      <c r="D68" s="175"/>
      <c r="E68" s="175"/>
      <c r="F68" s="175"/>
      <c r="G68" s="175" t="b">
        <v>1</v>
      </c>
    </row>
    <row r="69" spans="1:7">
      <c r="A69" s="39">
        <v>59</v>
      </c>
      <c r="B69" s="174" t="s">
        <v>395</v>
      </c>
      <c r="C69" s="175"/>
      <c r="D69" s="175"/>
      <c r="E69" s="175"/>
      <c r="F69" s="175"/>
      <c r="G69" s="175" t="b">
        <v>1</v>
      </c>
    </row>
    <row r="70" spans="1:7">
      <c r="A70" s="39">
        <v>60</v>
      </c>
      <c r="B70" s="174" t="s">
        <v>67</v>
      </c>
      <c r="C70" s="175"/>
      <c r="D70" s="175"/>
      <c r="E70" s="175"/>
      <c r="F70" s="175"/>
      <c r="G70" s="175" t="b">
        <v>0</v>
      </c>
    </row>
    <row r="71" spans="1:7">
      <c r="A71" s="39">
        <v>61</v>
      </c>
      <c r="B71" s="174" t="s">
        <v>77</v>
      </c>
      <c r="C71" s="175"/>
      <c r="D71" s="175"/>
      <c r="E71" s="175"/>
      <c r="F71" s="175"/>
      <c r="G71" s="175" t="b">
        <v>0</v>
      </c>
    </row>
    <row r="72" spans="1:7">
      <c r="A72" s="39">
        <v>62</v>
      </c>
      <c r="B72" s="174" t="s">
        <v>56</v>
      </c>
      <c r="C72" s="175"/>
      <c r="D72" s="175"/>
      <c r="E72" s="175"/>
      <c r="F72" s="175"/>
      <c r="G72" s="175" t="b">
        <v>1</v>
      </c>
    </row>
    <row r="73" spans="1:7">
      <c r="A73" s="39">
        <v>63</v>
      </c>
      <c r="B73" s="174" t="s">
        <v>55</v>
      </c>
      <c r="C73" s="175"/>
      <c r="D73" s="175"/>
      <c r="E73" s="175"/>
      <c r="F73" s="175"/>
      <c r="G73" s="175" t="b">
        <v>1</v>
      </c>
    </row>
    <row r="74" spans="1:7">
      <c r="A74" s="39">
        <v>64</v>
      </c>
      <c r="B74" s="174" t="s">
        <v>60</v>
      </c>
      <c r="C74" s="175"/>
      <c r="D74" s="175"/>
      <c r="E74" s="175"/>
      <c r="F74" s="175"/>
      <c r="G74" s="175" t="b">
        <v>1</v>
      </c>
    </row>
    <row r="75" spans="1:7">
      <c r="A75" s="39">
        <v>65</v>
      </c>
      <c r="B75" s="174" t="s">
        <v>74</v>
      </c>
      <c r="C75" s="175"/>
      <c r="D75" s="175"/>
      <c r="E75" s="175"/>
      <c r="F75" s="175"/>
      <c r="G75" s="175" t="b">
        <v>0</v>
      </c>
    </row>
    <row r="76" spans="1:7" ht="15" thickBot="1">
      <c r="A76" s="39">
        <v>66</v>
      </c>
      <c r="B76" s="83" t="s">
        <v>37</v>
      </c>
      <c r="C76" s="2"/>
      <c r="D76" s="2"/>
      <c r="E76" s="2"/>
      <c r="F76" s="2"/>
      <c r="G76" s="2" t="b">
        <v>1</v>
      </c>
    </row>
  </sheetData>
  <mergeCells count="4">
    <mergeCell ref="B2:B3"/>
    <mergeCell ref="C8:E8"/>
    <mergeCell ref="B6:G7"/>
    <mergeCell ref="C2:G3"/>
  </mergeCells>
  <conditionalFormatting sqref="C10:G76">
    <cfRule type="containsText" dxfId="6" priority="1" operator="containsText" text="TRUE">
      <formula>NOT(ISERROR(SEARCH("TRUE",C10)))</formula>
    </cfRule>
    <cfRule type="containsText" dxfId="5" priority="2" operator="containsText" text="FALSE">
      <formula>NOT(ISERROR(SEARCH("FALSE",C10)))</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1E9F3-4FB2-4D0D-A010-50354397460F}">
  <dimension ref="A1:G31"/>
  <sheetViews>
    <sheetView workbookViewId="0">
      <selection activeCell="C20" sqref="C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158</v>
      </c>
      <c r="B1" t="s">
        <v>159</v>
      </c>
      <c r="C1" t="s">
        <v>160</v>
      </c>
      <c r="D1" t="s">
        <v>161</v>
      </c>
      <c r="E1" t="s">
        <v>162</v>
      </c>
      <c r="F1" t="s">
        <v>163</v>
      </c>
      <c r="G1" t="s">
        <v>164</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C11">
        <v>0</v>
      </c>
      <c r="E11">
        <v>0</v>
      </c>
      <c r="G11">
        <v>0</v>
      </c>
    </row>
    <row r="12" spans="1:7">
      <c r="A12" t="s">
        <v>18</v>
      </c>
      <c r="B12" t="s">
        <v>159</v>
      </c>
      <c r="C12">
        <v>1</v>
      </c>
      <c r="D12" t="s">
        <v>161</v>
      </c>
      <c r="E12">
        <v>1</v>
      </c>
      <c r="F12" t="s">
        <v>165</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C16">
        <v>0</v>
      </c>
      <c r="E16">
        <v>0</v>
      </c>
      <c r="G16">
        <v>0</v>
      </c>
    </row>
    <row r="17" spans="1:7">
      <c r="A17" t="s">
        <v>23</v>
      </c>
      <c r="B17" t="s">
        <v>159</v>
      </c>
      <c r="C17">
        <v>1</v>
      </c>
      <c r="D17" t="s">
        <v>161</v>
      </c>
      <c r="E17">
        <v>1</v>
      </c>
      <c r="F17" t="s">
        <v>165</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159</v>
      </c>
      <c r="C22">
        <v>1</v>
      </c>
      <c r="D22" t="s">
        <v>161</v>
      </c>
      <c r="E22">
        <v>1</v>
      </c>
      <c r="F22" t="s">
        <v>165</v>
      </c>
      <c r="G22">
        <v>2</v>
      </c>
    </row>
    <row r="23" spans="1:7">
      <c r="A23" t="s">
        <v>29</v>
      </c>
      <c r="C23">
        <v>0</v>
      </c>
      <c r="E23">
        <v>0</v>
      </c>
      <c r="G23">
        <v>0</v>
      </c>
    </row>
    <row r="24" spans="1:7">
      <c r="A24" t="s">
        <v>30</v>
      </c>
      <c r="B24" t="s">
        <v>159</v>
      </c>
      <c r="C24">
        <v>1</v>
      </c>
      <c r="D24" t="s">
        <v>161</v>
      </c>
      <c r="E24">
        <v>1</v>
      </c>
      <c r="F24" t="s">
        <v>165</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B28" t="s">
        <v>159</v>
      </c>
      <c r="C28">
        <v>1</v>
      </c>
      <c r="E28">
        <v>0</v>
      </c>
      <c r="F28" t="s">
        <v>159</v>
      </c>
      <c r="G28">
        <v>1</v>
      </c>
    </row>
    <row r="29" spans="1:7">
      <c r="A29" t="s">
        <v>35</v>
      </c>
      <c r="C29">
        <v>0</v>
      </c>
      <c r="E29">
        <v>0</v>
      </c>
      <c r="G29">
        <v>0</v>
      </c>
    </row>
    <row r="30" spans="1:7">
      <c r="A30" t="s">
        <v>36</v>
      </c>
      <c r="B30" t="s">
        <v>159</v>
      </c>
      <c r="C30">
        <v>1</v>
      </c>
      <c r="E30">
        <v>0</v>
      </c>
      <c r="F30" t="s">
        <v>159</v>
      </c>
      <c r="G30">
        <v>1</v>
      </c>
    </row>
    <row r="31" spans="1:7">
      <c r="A31" t="s">
        <v>37</v>
      </c>
      <c r="B31" t="s">
        <v>159</v>
      </c>
      <c r="C31">
        <v>1</v>
      </c>
      <c r="D31" t="s">
        <v>161</v>
      </c>
      <c r="E31">
        <v>1</v>
      </c>
      <c r="F31" t="s">
        <v>165</v>
      </c>
      <c r="G3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ABB5B-67EC-400F-8B18-D273494B4AD2}">
  <dimension ref="A1:G31"/>
  <sheetViews>
    <sheetView workbookViewId="0">
      <selection activeCell="A20" sqref="A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158</v>
      </c>
      <c r="B1" t="s">
        <v>159</v>
      </c>
      <c r="C1" t="s">
        <v>160</v>
      </c>
      <c r="D1" t="s">
        <v>161</v>
      </c>
      <c r="E1" t="s">
        <v>162</v>
      </c>
      <c r="F1" t="s">
        <v>163</v>
      </c>
      <c r="G1" t="s">
        <v>164</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B11" t="s">
        <v>159</v>
      </c>
      <c r="C11">
        <v>1</v>
      </c>
      <c r="D11" t="s">
        <v>161</v>
      </c>
      <c r="E11">
        <v>1</v>
      </c>
      <c r="F11" t="s">
        <v>165</v>
      </c>
      <c r="G11">
        <v>2</v>
      </c>
    </row>
    <row r="12" spans="1:7">
      <c r="A12" t="s">
        <v>18</v>
      </c>
      <c r="B12" t="s">
        <v>159</v>
      </c>
      <c r="C12">
        <v>1</v>
      </c>
      <c r="D12" t="s">
        <v>161</v>
      </c>
      <c r="E12">
        <v>1</v>
      </c>
      <c r="F12" t="s">
        <v>165</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B16" t="s">
        <v>159</v>
      </c>
      <c r="C16">
        <v>1</v>
      </c>
      <c r="D16" t="s">
        <v>161</v>
      </c>
      <c r="E16">
        <v>1</v>
      </c>
      <c r="F16" t="s">
        <v>165</v>
      </c>
      <c r="G16">
        <v>2</v>
      </c>
    </row>
    <row r="17" spans="1:7">
      <c r="A17" t="s">
        <v>23</v>
      </c>
      <c r="B17" t="s">
        <v>159</v>
      </c>
      <c r="C17">
        <v>1</v>
      </c>
      <c r="D17" t="s">
        <v>161</v>
      </c>
      <c r="E17">
        <v>1</v>
      </c>
      <c r="F17" t="s">
        <v>165</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159</v>
      </c>
      <c r="C22">
        <v>1</v>
      </c>
      <c r="D22" t="s">
        <v>161</v>
      </c>
      <c r="E22">
        <v>1</v>
      </c>
      <c r="F22" t="s">
        <v>165</v>
      </c>
      <c r="G22">
        <v>2</v>
      </c>
    </row>
    <row r="23" spans="1:7">
      <c r="A23" t="s">
        <v>29</v>
      </c>
      <c r="C23">
        <v>0</v>
      </c>
      <c r="E23">
        <v>0</v>
      </c>
      <c r="G23">
        <v>0</v>
      </c>
    </row>
    <row r="24" spans="1:7">
      <c r="A24" t="s">
        <v>30</v>
      </c>
      <c r="B24" t="s">
        <v>159</v>
      </c>
      <c r="C24">
        <v>1</v>
      </c>
      <c r="D24" t="s">
        <v>161</v>
      </c>
      <c r="E24">
        <v>1</v>
      </c>
      <c r="F24" t="s">
        <v>165</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C28">
        <v>0</v>
      </c>
      <c r="E28">
        <v>0</v>
      </c>
      <c r="G28">
        <v>0</v>
      </c>
    </row>
    <row r="29" spans="1:7">
      <c r="A29" t="s">
        <v>35</v>
      </c>
      <c r="C29">
        <v>0</v>
      </c>
      <c r="E29">
        <v>0</v>
      </c>
      <c r="G29">
        <v>0</v>
      </c>
    </row>
    <row r="30" spans="1:7">
      <c r="A30" t="s">
        <v>36</v>
      </c>
      <c r="C30">
        <v>0</v>
      </c>
      <c r="E30">
        <v>0</v>
      </c>
      <c r="G30">
        <v>0</v>
      </c>
    </row>
    <row r="31" spans="1:7">
      <c r="A31" t="s">
        <v>37</v>
      </c>
      <c r="B31" t="s">
        <v>159</v>
      </c>
      <c r="C31">
        <v>1</v>
      </c>
      <c r="D31" t="s">
        <v>161</v>
      </c>
      <c r="E31">
        <v>1</v>
      </c>
      <c r="F31" t="s">
        <v>165</v>
      </c>
      <c r="G31">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5985-3739-41DE-99AA-D82BBE1B05D6}">
  <dimension ref="A1:G124"/>
  <sheetViews>
    <sheetView workbookViewId="0">
      <selection activeCell="A10" sqref="A10"/>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158</v>
      </c>
      <c r="B1" t="s">
        <v>159</v>
      </c>
      <c r="C1" t="s">
        <v>160</v>
      </c>
      <c r="D1" t="s">
        <v>161</v>
      </c>
      <c r="E1" t="s">
        <v>162</v>
      </c>
      <c r="F1" t="s">
        <v>163</v>
      </c>
      <c r="G1" t="s">
        <v>164</v>
      </c>
    </row>
    <row r="2" spans="1:7">
      <c r="A2" t="s">
        <v>8</v>
      </c>
      <c r="C2">
        <v>0</v>
      </c>
      <c r="E2">
        <v>0</v>
      </c>
      <c r="G2">
        <v>0</v>
      </c>
    </row>
    <row r="3" spans="1:7">
      <c r="A3" t="s">
        <v>9</v>
      </c>
      <c r="C3">
        <v>0</v>
      </c>
      <c r="E3">
        <v>0</v>
      </c>
      <c r="G3">
        <v>0</v>
      </c>
    </row>
    <row r="4" spans="1:7">
      <c r="A4" t="s">
        <v>10</v>
      </c>
      <c r="C4">
        <v>0</v>
      </c>
      <c r="E4">
        <v>0</v>
      </c>
      <c r="G4">
        <v>0</v>
      </c>
    </row>
    <row r="5" spans="1:7">
      <c r="A5" t="s">
        <v>11</v>
      </c>
      <c r="B5" t="s">
        <v>159</v>
      </c>
      <c r="C5">
        <v>1</v>
      </c>
      <c r="E5">
        <v>0</v>
      </c>
      <c r="F5" t="s">
        <v>159</v>
      </c>
      <c r="G5">
        <v>1</v>
      </c>
    </row>
    <row r="6" spans="1:7">
      <c r="A6" t="s">
        <v>12</v>
      </c>
      <c r="B6" t="s">
        <v>159</v>
      </c>
      <c r="C6">
        <v>1</v>
      </c>
      <c r="E6">
        <v>0</v>
      </c>
      <c r="F6" t="s">
        <v>159</v>
      </c>
      <c r="G6">
        <v>1</v>
      </c>
    </row>
    <row r="7" spans="1:7">
      <c r="A7" t="s">
        <v>112</v>
      </c>
      <c r="C7">
        <v>0</v>
      </c>
      <c r="E7">
        <v>0</v>
      </c>
      <c r="G7">
        <v>0</v>
      </c>
    </row>
    <row r="8" spans="1:7">
      <c r="A8" t="s">
        <v>65</v>
      </c>
      <c r="C8">
        <v>0</v>
      </c>
      <c r="E8">
        <v>0</v>
      </c>
      <c r="G8">
        <v>0</v>
      </c>
    </row>
    <row r="9" spans="1:7">
      <c r="A9" t="s">
        <v>14</v>
      </c>
      <c r="C9">
        <v>0</v>
      </c>
      <c r="E9">
        <v>0</v>
      </c>
      <c r="G9">
        <v>0</v>
      </c>
    </row>
    <row r="10" spans="1:7">
      <c r="A10" t="s">
        <v>15</v>
      </c>
      <c r="C10">
        <v>0</v>
      </c>
      <c r="E10">
        <v>0</v>
      </c>
      <c r="G10">
        <v>0</v>
      </c>
    </row>
    <row r="11" spans="1:7">
      <c r="A11" t="s">
        <v>16</v>
      </c>
      <c r="C11">
        <v>0</v>
      </c>
      <c r="E11">
        <v>0</v>
      </c>
      <c r="G11">
        <v>0</v>
      </c>
    </row>
    <row r="12" spans="1:7">
      <c r="A12" t="s">
        <v>17</v>
      </c>
      <c r="B12" t="s">
        <v>159</v>
      </c>
      <c r="C12">
        <v>1</v>
      </c>
      <c r="D12" t="s">
        <v>161</v>
      </c>
      <c r="E12">
        <v>1</v>
      </c>
      <c r="F12" t="s">
        <v>165</v>
      </c>
      <c r="G12">
        <v>2</v>
      </c>
    </row>
    <row r="13" spans="1:7">
      <c r="A13" t="s">
        <v>53</v>
      </c>
      <c r="B13" t="s">
        <v>159</v>
      </c>
      <c r="C13">
        <v>1</v>
      </c>
      <c r="D13" t="s">
        <v>161</v>
      </c>
      <c r="E13">
        <v>1</v>
      </c>
      <c r="F13" t="s">
        <v>165</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C17">
        <v>0</v>
      </c>
      <c r="E17">
        <v>0</v>
      </c>
      <c r="G17">
        <v>0</v>
      </c>
    </row>
    <row r="18" spans="1:7">
      <c r="A18" t="s">
        <v>23</v>
      </c>
      <c r="B18" t="s">
        <v>159</v>
      </c>
      <c r="C18">
        <v>1</v>
      </c>
      <c r="D18" t="s">
        <v>161</v>
      </c>
      <c r="E18">
        <v>1</v>
      </c>
      <c r="F18" t="s">
        <v>165</v>
      </c>
      <c r="G18">
        <v>2</v>
      </c>
    </row>
    <row r="19" spans="1:7">
      <c r="A19" t="s">
        <v>58</v>
      </c>
      <c r="C19">
        <v>0</v>
      </c>
      <c r="D19" t="s">
        <v>161</v>
      </c>
      <c r="E19">
        <v>1</v>
      </c>
      <c r="F19" t="s">
        <v>161</v>
      </c>
      <c r="G19">
        <v>1</v>
      </c>
    </row>
    <row r="20" spans="1:7">
      <c r="A20" t="s">
        <v>73</v>
      </c>
      <c r="B20" t="s">
        <v>159</v>
      </c>
      <c r="C20">
        <v>1</v>
      </c>
      <c r="E20">
        <v>0</v>
      </c>
      <c r="F20" t="s">
        <v>159</v>
      </c>
      <c r="G20">
        <v>1</v>
      </c>
    </row>
    <row r="21" spans="1:7">
      <c r="A21" t="s">
        <v>57</v>
      </c>
      <c r="B21" t="s">
        <v>159</v>
      </c>
      <c r="C21">
        <v>1</v>
      </c>
      <c r="D21" t="s">
        <v>161</v>
      </c>
      <c r="E21">
        <v>1</v>
      </c>
      <c r="F21" t="s">
        <v>165</v>
      </c>
      <c r="G21">
        <v>2</v>
      </c>
    </row>
    <row r="22" spans="1:7">
      <c r="A22" t="s">
        <v>68</v>
      </c>
      <c r="B22" t="s">
        <v>159</v>
      </c>
      <c r="C22">
        <v>1</v>
      </c>
      <c r="D22" t="s">
        <v>161</v>
      </c>
      <c r="E22">
        <v>1</v>
      </c>
      <c r="F22" t="s">
        <v>165</v>
      </c>
      <c r="G22">
        <v>2</v>
      </c>
    </row>
    <row r="23" spans="1:7">
      <c r="A23" t="s">
        <v>71</v>
      </c>
      <c r="C23">
        <v>0</v>
      </c>
      <c r="E23">
        <v>0</v>
      </c>
      <c r="G23">
        <v>0</v>
      </c>
    </row>
    <row r="24" spans="1:7">
      <c r="A24" t="s">
        <v>66</v>
      </c>
      <c r="C24">
        <v>0</v>
      </c>
      <c r="E24">
        <v>0</v>
      </c>
      <c r="G24">
        <v>0</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C80">
        <v>0</v>
      </c>
      <c r="E80">
        <v>0</v>
      </c>
      <c r="G80">
        <v>0</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B90" t="s">
        <v>159</v>
      </c>
      <c r="C90">
        <v>1</v>
      </c>
      <c r="D90" t="s">
        <v>161</v>
      </c>
      <c r="E90">
        <v>1</v>
      </c>
      <c r="F90" t="s">
        <v>165</v>
      </c>
      <c r="G90">
        <v>2</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159</v>
      </c>
      <c r="C94">
        <v>1</v>
      </c>
      <c r="D94" t="s">
        <v>161</v>
      </c>
      <c r="E94">
        <v>1</v>
      </c>
      <c r="F94" t="s">
        <v>165</v>
      </c>
      <c r="G94">
        <v>2</v>
      </c>
    </row>
    <row r="95" spans="1:7">
      <c r="A95" t="s">
        <v>64</v>
      </c>
      <c r="B95" t="s">
        <v>159</v>
      </c>
      <c r="C95">
        <v>1</v>
      </c>
      <c r="D95" t="s">
        <v>161</v>
      </c>
      <c r="E95">
        <v>1</v>
      </c>
      <c r="F95" t="s">
        <v>165</v>
      </c>
      <c r="G95">
        <v>2</v>
      </c>
    </row>
    <row r="96" spans="1:7">
      <c r="A96" t="s">
        <v>104</v>
      </c>
      <c r="C96">
        <v>0</v>
      </c>
      <c r="E96">
        <v>0</v>
      </c>
      <c r="G96">
        <v>0</v>
      </c>
    </row>
    <row r="97" spans="1:7">
      <c r="A97" t="s">
        <v>93</v>
      </c>
      <c r="C97">
        <v>0</v>
      </c>
      <c r="E97">
        <v>0</v>
      </c>
      <c r="G97">
        <v>0</v>
      </c>
    </row>
    <row r="98" spans="1:7">
      <c r="A98" t="s">
        <v>30</v>
      </c>
      <c r="B98" t="s">
        <v>159</v>
      </c>
      <c r="C98">
        <v>1</v>
      </c>
      <c r="D98" t="s">
        <v>161</v>
      </c>
      <c r="E98">
        <v>1</v>
      </c>
      <c r="F98" t="s">
        <v>165</v>
      </c>
      <c r="G98">
        <v>2</v>
      </c>
    </row>
    <row r="99" spans="1:7">
      <c r="A99" t="s">
        <v>31</v>
      </c>
      <c r="C99">
        <v>0</v>
      </c>
      <c r="E99">
        <v>0</v>
      </c>
      <c r="G99">
        <v>0</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E105">
        <v>0</v>
      </c>
      <c r="G105">
        <v>0</v>
      </c>
    </row>
    <row r="106" spans="1:7">
      <c r="A106" t="s">
        <v>63</v>
      </c>
      <c r="B106" t="s">
        <v>159</v>
      </c>
      <c r="C106">
        <v>1</v>
      </c>
      <c r="D106" t="s">
        <v>161</v>
      </c>
      <c r="E106">
        <v>1</v>
      </c>
      <c r="F106" t="s">
        <v>165</v>
      </c>
      <c r="G106">
        <v>2</v>
      </c>
    </row>
    <row r="107" spans="1:7">
      <c r="A107" t="s">
        <v>84</v>
      </c>
      <c r="C107">
        <v>0</v>
      </c>
      <c r="E107">
        <v>0</v>
      </c>
      <c r="G107">
        <v>0</v>
      </c>
    </row>
    <row r="108" spans="1:7">
      <c r="A108" t="s">
        <v>69</v>
      </c>
      <c r="B108" t="s">
        <v>159</v>
      </c>
      <c r="C108">
        <v>1</v>
      </c>
      <c r="D108" t="s">
        <v>161</v>
      </c>
      <c r="E108">
        <v>1</v>
      </c>
      <c r="F108" t="s">
        <v>165</v>
      </c>
      <c r="G108">
        <v>2</v>
      </c>
    </row>
    <row r="109" spans="1:7">
      <c r="A109" t="s">
        <v>62</v>
      </c>
      <c r="B109" t="s">
        <v>159</v>
      </c>
      <c r="C109">
        <v>1</v>
      </c>
      <c r="D109" t="s">
        <v>161</v>
      </c>
      <c r="E109">
        <v>1</v>
      </c>
      <c r="F109" t="s">
        <v>165</v>
      </c>
      <c r="G109">
        <v>2</v>
      </c>
    </row>
    <row r="110" spans="1:7">
      <c r="A110" t="s">
        <v>78</v>
      </c>
      <c r="C110">
        <v>0</v>
      </c>
      <c r="D110" t="s">
        <v>161</v>
      </c>
      <c r="E110">
        <v>1</v>
      </c>
      <c r="F110" t="s">
        <v>161</v>
      </c>
      <c r="G110">
        <v>1</v>
      </c>
    </row>
    <row r="111" spans="1:7">
      <c r="A111" t="s">
        <v>54</v>
      </c>
      <c r="B111" t="s">
        <v>159</v>
      </c>
      <c r="C111">
        <v>1</v>
      </c>
      <c r="D111" t="s">
        <v>161</v>
      </c>
      <c r="E111">
        <v>1</v>
      </c>
      <c r="F111" t="s">
        <v>165</v>
      </c>
      <c r="G111">
        <v>2</v>
      </c>
    </row>
    <row r="112" spans="1:7">
      <c r="A112" t="s">
        <v>89</v>
      </c>
      <c r="C112">
        <v>0</v>
      </c>
      <c r="E112">
        <v>0</v>
      </c>
      <c r="G112">
        <v>0</v>
      </c>
    </row>
    <row r="113" spans="1:7">
      <c r="A113" t="s">
        <v>83</v>
      </c>
      <c r="C113">
        <v>0</v>
      </c>
      <c r="D113" t="s">
        <v>161</v>
      </c>
      <c r="E113">
        <v>1</v>
      </c>
      <c r="F113" t="s">
        <v>161</v>
      </c>
      <c r="G113">
        <v>1</v>
      </c>
    </row>
    <row r="114" spans="1:7">
      <c r="A114" t="s">
        <v>102</v>
      </c>
      <c r="C114">
        <v>0</v>
      </c>
      <c r="E114">
        <v>0</v>
      </c>
      <c r="G114">
        <v>0</v>
      </c>
    </row>
    <row r="115" spans="1:7">
      <c r="A115" t="s">
        <v>59</v>
      </c>
      <c r="B115" t="s">
        <v>159</v>
      </c>
      <c r="C115">
        <v>1</v>
      </c>
      <c r="D115" t="s">
        <v>161</v>
      </c>
      <c r="E115">
        <v>1</v>
      </c>
      <c r="F115" t="s">
        <v>165</v>
      </c>
      <c r="G115">
        <v>2</v>
      </c>
    </row>
    <row r="116" spans="1:7">
      <c r="A116" t="s">
        <v>75</v>
      </c>
      <c r="C116">
        <v>0</v>
      </c>
      <c r="E116">
        <v>0</v>
      </c>
      <c r="G116">
        <v>0</v>
      </c>
    </row>
    <row r="117" spans="1:7">
      <c r="A117" t="s">
        <v>61</v>
      </c>
      <c r="C117">
        <v>0</v>
      </c>
      <c r="E117">
        <v>0</v>
      </c>
      <c r="G117">
        <v>0</v>
      </c>
    </row>
    <row r="118" spans="1:7">
      <c r="A118" t="s">
        <v>67</v>
      </c>
      <c r="B118" t="s">
        <v>159</v>
      </c>
      <c r="C118">
        <v>1</v>
      </c>
      <c r="D118" t="s">
        <v>161</v>
      </c>
      <c r="E118">
        <v>1</v>
      </c>
      <c r="F118" t="s">
        <v>165</v>
      </c>
      <c r="G118">
        <v>2</v>
      </c>
    </row>
    <row r="119" spans="1:7">
      <c r="A119" t="s">
        <v>77</v>
      </c>
      <c r="C119">
        <v>0</v>
      </c>
      <c r="E119">
        <v>0</v>
      </c>
      <c r="G119">
        <v>0</v>
      </c>
    </row>
    <row r="120" spans="1:7">
      <c r="A120" t="s">
        <v>56</v>
      </c>
      <c r="B120" t="s">
        <v>159</v>
      </c>
      <c r="C120">
        <v>1</v>
      </c>
      <c r="D120" t="s">
        <v>161</v>
      </c>
      <c r="E120">
        <v>1</v>
      </c>
      <c r="F120" t="s">
        <v>165</v>
      </c>
      <c r="G120">
        <v>2</v>
      </c>
    </row>
    <row r="121" spans="1:7">
      <c r="A121" t="s">
        <v>55</v>
      </c>
      <c r="B121" t="s">
        <v>159</v>
      </c>
      <c r="C121">
        <v>1</v>
      </c>
      <c r="D121" t="s">
        <v>161</v>
      </c>
      <c r="E121">
        <v>1</v>
      </c>
      <c r="F121" t="s">
        <v>165</v>
      </c>
      <c r="G121">
        <v>2</v>
      </c>
    </row>
    <row r="122" spans="1:7">
      <c r="A122" t="s">
        <v>60</v>
      </c>
      <c r="B122" t="s">
        <v>159</v>
      </c>
      <c r="C122">
        <v>1</v>
      </c>
      <c r="D122" t="s">
        <v>161</v>
      </c>
      <c r="E122">
        <v>1</v>
      </c>
      <c r="F122" t="s">
        <v>165</v>
      </c>
      <c r="G122">
        <v>2</v>
      </c>
    </row>
    <row r="123" spans="1:7">
      <c r="A123" t="s">
        <v>74</v>
      </c>
      <c r="C123">
        <v>0</v>
      </c>
      <c r="D123" t="s">
        <v>161</v>
      </c>
      <c r="E123">
        <v>1</v>
      </c>
      <c r="F123" t="s">
        <v>161</v>
      </c>
      <c r="G123">
        <v>1</v>
      </c>
    </row>
    <row r="124" spans="1:7">
      <c r="A124" t="s">
        <v>37</v>
      </c>
      <c r="B124" t="s">
        <v>159</v>
      </c>
      <c r="C124">
        <v>1</v>
      </c>
      <c r="D124" t="s">
        <v>161</v>
      </c>
      <c r="E124">
        <v>1</v>
      </c>
      <c r="F124" t="s">
        <v>165</v>
      </c>
      <c r="G124">
        <v>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47158-F621-4133-9140-62F534A75CE0}">
  <dimension ref="A1:G124"/>
  <sheetViews>
    <sheetView topLeftCell="A88" workbookViewId="0">
      <selection activeCell="A2" sqref="A2:A31"/>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158</v>
      </c>
      <c r="B1" t="s">
        <v>159</v>
      </c>
      <c r="C1" t="s">
        <v>160</v>
      </c>
      <c r="D1" t="s">
        <v>161</v>
      </c>
      <c r="E1" t="s">
        <v>162</v>
      </c>
      <c r="F1" t="s">
        <v>163</v>
      </c>
      <c r="G1" t="s">
        <v>164</v>
      </c>
    </row>
    <row r="2" spans="1:7">
      <c r="A2" t="s">
        <v>8</v>
      </c>
      <c r="C2">
        <v>0</v>
      </c>
      <c r="E2">
        <v>0</v>
      </c>
      <c r="G2">
        <v>0</v>
      </c>
    </row>
    <row r="3" spans="1:7">
      <c r="A3" t="s">
        <v>9</v>
      </c>
      <c r="C3">
        <v>0</v>
      </c>
      <c r="E3">
        <v>0</v>
      </c>
      <c r="G3">
        <v>0</v>
      </c>
    </row>
    <row r="4" spans="1:7">
      <c r="A4" t="s">
        <v>10</v>
      </c>
      <c r="C4">
        <v>0</v>
      </c>
      <c r="E4">
        <v>0</v>
      </c>
      <c r="G4">
        <v>0</v>
      </c>
    </row>
    <row r="5" spans="1:7">
      <c r="A5" t="s">
        <v>11</v>
      </c>
      <c r="B5" t="s">
        <v>159</v>
      </c>
      <c r="C5">
        <v>1</v>
      </c>
      <c r="D5" t="s">
        <v>161</v>
      </c>
      <c r="E5">
        <v>1</v>
      </c>
      <c r="F5" t="s">
        <v>165</v>
      </c>
      <c r="G5">
        <v>2</v>
      </c>
    </row>
    <row r="6" spans="1:7">
      <c r="A6" t="s">
        <v>12</v>
      </c>
      <c r="B6" t="s">
        <v>159</v>
      </c>
      <c r="C6">
        <v>1</v>
      </c>
      <c r="D6" t="s">
        <v>161</v>
      </c>
      <c r="E6">
        <v>1</v>
      </c>
      <c r="F6" t="s">
        <v>165</v>
      </c>
      <c r="G6">
        <v>2</v>
      </c>
    </row>
    <row r="7" spans="1:7">
      <c r="A7" t="s">
        <v>112</v>
      </c>
      <c r="C7">
        <v>0</v>
      </c>
      <c r="E7">
        <v>0</v>
      </c>
      <c r="G7">
        <v>0</v>
      </c>
    </row>
    <row r="8" spans="1:7">
      <c r="A8" t="s">
        <v>65</v>
      </c>
      <c r="B8" t="s">
        <v>159</v>
      </c>
      <c r="C8">
        <v>1</v>
      </c>
      <c r="D8" t="s">
        <v>161</v>
      </c>
      <c r="E8">
        <v>1</v>
      </c>
      <c r="F8" t="s">
        <v>165</v>
      </c>
      <c r="G8">
        <v>2</v>
      </c>
    </row>
    <row r="9" spans="1:7">
      <c r="A9" t="s">
        <v>14</v>
      </c>
      <c r="C9">
        <v>0</v>
      </c>
      <c r="E9">
        <v>0</v>
      </c>
      <c r="G9">
        <v>0</v>
      </c>
    </row>
    <row r="10" spans="1:7">
      <c r="A10" t="s">
        <v>15</v>
      </c>
      <c r="C10">
        <v>0</v>
      </c>
      <c r="E10">
        <v>0</v>
      </c>
      <c r="G10">
        <v>0</v>
      </c>
    </row>
    <row r="11" spans="1:7">
      <c r="A11" t="s">
        <v>16</v>
      </c>
      <c r="C11">
        <v>0</v>
      </c>
      <c r="E11">
        <v>0</v>
      </c>
      <c r="G11">
        <v>0</v>
      </c>
    </row>
    <row r="12" spans="1:7">
      <c r="A12" t="s">
        <v>17</v>
      </c>
      <c r="B12" t="s">
        <v>159</v>
      </c>
      <c r="C12">
        <v>1</v>
      </c>
      <c r="D12" t="s">
        <v>161</v>
      </c>
      <c r="E12">
        <v>1</v>
      </c>
      <c r="F12" t="s">
        <v>165</v>
      </c>
      <c r="G12">
        <v>2</v>
      </c>
    </row>
    <row r="13" spans="1:7">
      <c r="A13" t="s">
        <v>53</v>
      </c>
      <c r="B13" t="s">
        <v>159</v>
      </c>
      <c r="C13">
        <v>1</v>
      </c>
      <c r="D13" t="s">
        <v>161</v>
      </c>
      <c r="E13">
        <v>1</v>
      </c>
      <c r="F13" t="s">
        <v>165</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B17" t="s">
        <v>159</v>
      </c>
      <c r="C17">
        <v>1</v>
      </c>
      <c r="D17" t="s">
        <v>161</v>
      </c>
      <c r="E17">
        <v>1</v>
      </c>
      <c r="F17" t="s">
        <v>165</v>
      </c>
      <c r="G17">
        <v>2</v>
      </c>
    </row>
    <row r="18" spans="1:7">
      <c r="A18" t="s">
        <v>23</v>
      </c>
      <c r="B18" t="s">
        <v>159</v>
      </c>
      <c r="C18">
        <v>1</v>
      </c>
      <c r="D18" t="s">
        <v>161</v>
      </c>
      <c r="E18">
        <v>1</v>
      </c>
      <c r="F18" t="s">
        <v>165</v>
      </c>
      <c r="G18">
        <v>2</v>
      </c>
    </row>
    <row r="19" spans="1:7">
      <c r="A19" t="s">
        <v>58</v>
      </c>
      <c r="B19" t="s">
        <v>159</v>
      </c>
      <c r="C19">
        <v>1</v>
      </c>
      <c r="D19" t="s">
        <v>161</v>
      </c>
      <c r="E19">
        <v>1</v>
      </c>
      <c r="F19" t="s">
        <v>165</v>
      </c>
      <c r="G19">
        <v>2</v>
      </c>
    </row>
    <row r="20" spans="1:7">
      <c r="A20" t="s">
        <v>73</v>
      </c>
      <c r="B20" t="s">
        <v>159</v>
      </c>
      <c r="C20">
        <v>1</v>
      </c>
      <c r="D20" t="s">
        <v>161</v>
      </c>
      <c r="E20">
        <v>1</v>
      </c>
      <c r="F20" t="s">
        <v>165</v>
      </c>
      <c r="G20">
        <v>2</v>
      </c>
    </row>
    <row r="21" spans="1:7">
      <c r="A21" t="s">
        <v>57</v>
      </c>
      <c r="B21" t="s">
        <v>159</v>
      </c>
      <c r="C21">
        <v>1</v>
      </c>
      <c r="D21" t="s">
        <v>161</v>
      </c>
      <c r="E21">
        <v>1</v>
      </c>
      <c r="F21" t="s">
        <v>165</v>
      </c>
      <c r="G21">
        <v>2</v>
      </c>
    </row>
    <row r="22" spans="1:7">
      <c r="A22" t="s">
        <v>68</v>
      </c>
      <c r="B22" t="s">
        <v>159</v>
      </c>
      <c r="C22">
        <v>1</v>
      </c>
      <c r="D22" t="s">
        <v>161</v>
      </c>
      <c r="E22">
        <v>1</v>
      </c>
      <c r="F22" t="s">
        <v>165</v>
      </c>
      <c r="G22">
        <v>2</v>
      </c>
    </row>
    <row r="23" spans="1:7">
      <c r="A23" t="s">
        <v>71</v>
      </c>
      <c r="B23" t="s">
        <v>159</v>
      </c>
      <c r="C23">
        <v>1</v>
      </c>
      <c r="D23" t="s">
        <v>161</v>
      </c>
      <c r="E23">
        <v>1</v>
      </c>
      <c r="F23" t="s">
        <v>165</v>
      </c>
      <c r="G23">
        <v>2</v>
      </c>
    </row>
    <row r="24" spans="1:7">
      <c r="A24" t="s">
        <v>66</v>
      </c>
      <c r="B24" t="s">
        <v>159</v>
      </c>
      <c r="C24">
        <v>1</v>
      </c>
      <c r="D24" t="s">
        <v>161</v>
      </c>
      <c r="E24">
        <v>1</v>
      </c>
      <c r="F24" t="s">
        <v>165</v>
      </c>
      <c r="G24">
        <v>2</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B80" t="s">
        <v>159</v>
      </c>
      <c r="C80">
        <v>1</v>
      </c>
      <c r="D80" t="s">
        <v>161</v>
      </c>
      <c r="E80">
        <v>1</v>
      </c>
      <c r="F80" t="s">
        <v>165</v>
      </c>
      <c r="G80">
        <v>2</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C90">
        <v>0</v>
      </c>
      <c r="E90">
        <v>0</v>
      </c>
      <c r="G90">
        <v>0</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159</v>
      </c>
      <c r="C94">
        <v>1</v>
      </c>
      <c r="D94" t="s">
        <v>161</v>
      </c>
      <c r="E94">
        <v>1</v>
      </c>
      <c r="F94" t="s">
        <v>165</v>
      </c>
      <c r="G94">
        <v>2</v>
      </c>
    </row>
    <row r="95" spans="1:7">
      <c r="A95" t="s">
        <v>64</v>
      </c>
      <c r="C95">
        <v>0</v>
      </c>
      <c r="E95">
        <v>0</v>
      </c>
      <c r="G95">
        <v>0</v>
      </c>
    </row>
    <row r="96" spans="1:7">
      <c r="A96" t="s">
        <v>104</v>
      </c>
      <c r="C96">
        <v>0</v>
      </c>
      <c r="E96">
        <v>0</v>
      </c>
      <c r="G96">
        <v>0</v>
      </c>
    </row>
    <row r="97" spans="1:7">
      <c r="A97" t="s">
        <v>93</v>
      </c>
      <c r="C97">
        <v>0</v>
      </c>
      <c r="E97">
        <v>0</v>
      </c>
      <c r="G97">
        <v>0</v>
      </c>
    </row>
    <row r="98" spans="1:7">
      <c r="A98" t="s">
        <v>30</v>
      </c>
      <c r="B98" t="s">
        <v>159</v>
      </c>
      <c r="C98">
        <v>1</v>
      </c>
      <c r="D98" t="s">
        <v>161</v>
      </c>
      <c r="E98">
        <v>1</v>
      </c>
      <c r="F98" t="s">
        <v>165</v>
      </c>
      <c r="G98">
        <v>2</v>
      </c>
    </row>
    <row r="99" spans="1:7">
      <c r="A99" t="s">
        <v>31</v>
      </c>
      <c r="B99" t="s">
        <v>159</v>
      </c>
      <c r="C99">
        <v>1</v>
      </c>
      <c r="D99" t="s">
        <v>161</v>
      </c>
      <c r="E99">
        <v>1</v>
      </c>
      <c r="F99" t="s">
        <v>165</v>
      </c>
      <c r="G99">
        <v>2</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D105" t="s">
        <v>161</v>
      </c>
      <c r="E105">
        <v>1</v>
      </c>
      <c r="F105" t="s">
        <v>161</v>
      </c>
      <c r="G105">
        <v>1</v>
      </c>
    </row>
    <row r="106" spans="1:7">
      <c r="A106" t="s">
        <v>63</v>
      </c>
      <c r="C106">
        <v>0</v>
      </c>
      <c r="E106">
        <v>0</v>
      </c>
      <c r="G106">
        <v>0</v>
      </c>
    </row>
    <row r="107" spans="1:7">
      <c r="A107" t="s">
        <v>84</v>
      </c>
      <c r="C107">
        <v>0</v>
      </c>
      <c r="E107">
        <v>0</v>
      </c>
      <c r="G107">
        <v>0</v>
      </c>
    </row>
    <row r="108" spans="1:7">
      <c r="A108" t="s">
        <v>69</v>
      </c>
      <c r="C108">
        <v>0</v>
      </c>
      <c r="D108" t="s">
        <v>161</v>
      </c>
      <c r="E108">
        <v>1</v>
      </c>
      <c r="F108" t="s">
        <v>161</v>
      </c>
      <c r="G108">
        <v>1</v>
      </c>
    </row>
    <row r="109" spans="1:7">
      <c r="A109" t="s">
        <v>62</v>
      </c>
      <c r="C109">
        <v>0</v>
      </c>
      <c r="E109">
        <v>0</v>
      </c>
      <c r="G109">
        <v>0</v>
      </c>
    </row>
    <row r="110" spans="1:7">
      <c r="A110" t="s">
        <v>78</v>
      </c>
      <c r="C110">
        <v>0</v>
      </c>
      <c r="E110">
        <v>0</v>
      </c>
      <c r="G110">
        <v>0</v>
      </c>
    </row>
    <row r="111" spans="1:7">
      <c r="A111" t="s">
        <v>54</v>
      </c>
      <c r="C111">
        <v>0</v>
      </c>
      <c r="E111">
        <v>0</v>
      </c>
      <c r="G111">
        <v>0</v>
      </c>
    </row>
    <row r="112" spans="1:7">
      <c r="A112" t="s">
        <v>89</v>
      </c>
      <c r="C112">
        <v>0</v>
      </c>
      <c r="E112">
        <v>0</v>
      </c>
      <c r="G112">
        <v>0</v>
      </c>
    </row>
    <row r="113" spans="1:7">
      <c r="A113" t="s">
        <v>83</v>
      </c>
      <c r="C113">
        <v>0</v>
      </c>
      <c r="E113">
        <v>0</v>
      </c>
      <c r="G113">
        <v>0</v>
      </c>
    </row>
    <row r="114" spans="1:7">
      <c r="A114" t="s">
        <v>102</v>
      </c>
      <c r="C114">
        <v>0</v>
      </c>
      <c r="E114">
        <v>0</v>
      </c>
      <c r="G114">
        <v>0</v>
      </c>
    </row>
    <row r="115" spans="1:7">
      <c r="A115" t="s">
        <v>59</v>
      </c>
      <c r="B115" t="s">
        <v>159</v>
      </c>
      <c r="C115">
        <v>1</v>
      </c>
      <c r="D115" t="s">
        <v>161</v>
      </c>
      <c r="E115">
        <v>1</v>
      </c>
      <c r="F115" t="s">
        <v>165</v>
      </c>
      <c r="G115">
        <v>2</v>
      </c>
    </row>
    <row r="116" spans="1:7">
      <c r="A116" t="s">
        <v>75</v>
      </c>
      <c r="C116">
        <v>0</v>
      </c>
      <c r="E116">
        <v>0</v>
      </c>
      <c r="G116">
        <v>0</v>
      </c>
    </row>
    <row r="117" spans="1:7">
      <c r="A117" t="s">
        <v>61</v>
      </c>
      <c r="B117" t="s">
        <v>159</v>
      </c>
      <c r="C117">
        <v>1</v>
      </c>
      <c r="D117" t="s">
        <v>161</v>
      </c>
      <c r="E117">
        <v>1</v>
      </c>
      <c r="F117" t="s">
        <v>165</v>
      </c>
      <c r="G117">
        <v>2</v>
      </c>
    </row>
    <row r="118" spans="1:7">
      <c r="A118" t="s">
        <v>67</v>
      </c>
      <c r="B118" t="s">
        <v>159</v>
      </c>
      <c r="C118">
        <v>1</v>
      </c>
      <c r="D118" t="s">
        <v>161</v>
      </c>
      <c r="E118">
        <v>1</v>
      </c>
      <c r="F118" t="s">
        <v>165</v>
      </c>
      <c r="G118">
        <v>2</v>
      </c>
    </row>
    <row r="119" spans="1:7">
      <c r="A119" t="s">
        <v>77</v>
      </c>
      <c r="C119">
        <v>0</v>
      </c>
      <c r="E119">
        <v>0</v>
      </c>
      <c r="G119">
        <v>0</v>
      </c>
    </row>
    <row r="120" spans="1:7">
      <c r="A120" t="s">
        <v>56</v>
      </c>
      <c r="B120" t="s">
        <v>159</v>
      </c>
      <c r="C120">
        <v>1</v>
      </c>
      <c r="D120" t="s">
        <v>161</v>
      </c>
      <c r="E120">
        <v>1</v>
      </c>
      <c r="F120" t="s">
        <v>165</v>
      </c>
      <c r="G120">
        <v>2</v>
      </c>
    </row>
    <row r="121" spans="1:7">
      <c r="A121" t="s">
        <v>55</v>
      </c>
      <c r="B121" t="s">
        <v>159</v>
      </c>
      <c r="C121">
        <v>1</v>
      </c>
      <c r="D121" t="s">
        <v>161</v>
      </c>
      <c r="E121">
        <v>1</v>
      </c>
      <c r="F121" t="s">
        <v>165</v>
      </c>
      <c r="G121">
        <v>2</v>
      </c>
    </row>
    <row r="122" spans="1:7">
      <c r="A122" t="s">
        <v>60</v>
      </c>
      <c r="B122" t="s">
        <v>159</v>
      </c>
      <c r="C122">
        <v>1</v>
      </c>
      <c r="D122" t="s">
        <v>161</v>
      </c>
      <c r="E122">
        <v>1</v>
      </c>
      <c r="F122" t="s">
        <v>165</v>
      </c>
      <c r="G122">
        <v>2</v>
      </c>
    </row>
    <row r="123" spans="1:7">
      <c r="A123" t="s">
        <v>74</v>
      </c>
      <c r="B123" t="s">
        <v>159</v>
      </c>
      <c r="C123">
        <v>1</v>
      </c>
      <c r="D123" t="s">
        <v>161</v>
      </c>
      <c r="E123">
        <v>1</v>
      </c>
      <c r="F123" t="s">
        <v>165</v>
      </c>
      <c r="G123">
        <v>2</v>
      </c>
    </row>
    <row r="124" spans="1:7">
      <c r="A124" t="s">
        <v>37</v>
      </c>
      <c r="B124" t="s">
        <v>159</v>
      </c>
      <c r="C124">
        <v>1</v>
      </c>
      <c r="D124" t="s">
        <v>161</v>
      </c>
      <c r="E124">
        <v>1</v>
      </c>
      <c r="F124" t="s">
        <v>165</v>
      </c>
      <c r="G124">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787F-0351-48FF-AE12-DF958ABEBE21}">
  <sheetPr>
    <tabColor theme="3" tint="9.9978637043366805E-2"/>
  </sheetPr>
  <dimension ref="B1:U79"/>
  <sheetViews>
    <sheetView zoomScale="70" zoomScaleNormal="70" workbookViewId="0">
      <selection activeCell="B2" sqref="B2:C3"/>
    </sheetView>
  </sheetViews>
  <sheetFormatPr defaultColWidth="8.81640625" defaultRowHeight="14.5"/>
  <cols>
    <col min="2" max="2" width="43.453125" bestFit="1" customWidth="1"/>
    <col min="3" max="7" width="12.08984375" customWidth="1"/>
    <col min="9" max="13" width="12.08984375" customWidth="1"/>
    <col min="14" max="14" width="8.453125" customWidth="1"/>
    <col min="15" max="19" width="12.08984375" customWidth="1"/>
    <col min="20" max="20" width="5.453125" customWidth="1"/>
    <col min="21" max="21" width="15.1796875" customWidth="1"/>
  </cols>
  <sheetData>
    <row r="1" spans="2:21" ht="15" thickBot="1"/>
    <row r="2" spans="2:21" ht="14.5" customHeight="1">
      <c r="B2" s="101" t="s">
        <v>39</v>
      </c>
      <c r="C2" s="102"/>
      <c r="D2" s="107" t="s">
        <v>418</v>
      </c>
      <c r="E2" s="108"/>
      <c r="F2" s="108"/>
      <c r="G2" s="108"/>
      <c r="H2" s="108"/>
      <c r="I2" s="108"/>
      <c r="J2" s="108"/>
      <c r="K2" s="108"/>
      <c r="L2" s="108"/>
      <c r="M2" s="108"/>
      <c r="N2" s="108"/>
      <c r="O2" s="108"/>
      <c r="P2" s="109"/>
      <c r="R2" s="187" t="s">
        <v>41</v>
      </c>
      <c r="S2" s="188"/>
      <c r="T2" s="188"/>
      <c r="U2" s="188"/>
    </row>
    <row r="3" spans="2:21" ht="14.5" customHeight="1" thickBot="1">
      <c r="B3" s="103"/>
      <c r="C3" s="104"/>
      <c r="D3" s="110" t="s">
        <v>42</v>
      </c>
      <c r="E3" s="111"/>
      <c r="F3" s="111"/>
      <c r="G3" s="111"/>
      <c r="H3" s="111"/>
      <c r="I3" s="111"/>
      <c r="J3" s="111"/>
      <c r="K3" s="111"/>
      <c r="L3" s="111"/>
      <c r="M3" s="111"/>
      <c r="N3" s="111"/>
      <c r="O3" s="111"/>
      <c r="P3" s="112"/>
      <c r="R3" s="69">
        <v>0</v>
      </c>
      <c r="S3" s="186" t="s">
        <v>43</v>
      </c>
      <c r="T3" s="186"/>
      <c r="U3" s="114"/>
    </row>
    <row r="4" spans="2:21">
      <c r="R4" s="70">
        <v>1</v>
      </c>
      <c r="S4" s="185" t="s">
        <v>44</v>
      </c>
      <c r="T4" s="185"/>
      <c r="U4" s="116"/>
    </row>
    <row r="5" spans="2:21">
      <c r="R5" s="70">
        <v>2</v>
      </c>
      <c r="S5" s="185" t="s">
        <v>45</v>
      </c>
      <c r="T5" s="185"/>
      <c r="U5" s="116"/>
    </row>
    <row r="6" spans="2:21">
      <c r="R6" s="71">
        <v>3</v>
      </c>
      <c r="S6" s="117" t="s">
        <v>46</v>
      </c>
      <c r="T6" s="117"/>
      <c r="U6" s="118"/>
    </row>
    <row r="8" spans="2:21" ht="14.5" customHeight="1">
      <c r="B8" s="105" t="s">
        <v>415</v>
      </c>
      <c r="C8" s="105"/>
      <c r="D8" s="105"/>
      <c r="E8" s="105"/>
      <c r="F8" s="105"/>
      <c r="G8" s="105"/>
      <c r="I8" s="105" t="s">
        <v>416</v>
      </c>
      <c r="J8" s="105"/>
      <c r="K8" s="105"/>
      <c r="L8" s="105"/>
      <c r="M8" s="105"/>
      <c r="O8" s="105" t="s">
        <v>417</v>
      </c>
      <c r="P8" s="105"/>
      <c r="Q8" s="105"/>
      <c r="R8" s="105"/>
      <c r="S8" s="105"/>
    </row>
    <row r="9" spans="2:21" ht="15" customHeight="1" thickBot="1">
      <c r="B9" s="106"/>
      <c r="C9" s="106"/>
      <c r="D9" s="106"/>
      <c r="E9" s="106"/>
      <c r="F9" s="106"/>
      <c r="G9" s="106"/>
      <c r="I9" s="106"/>
      <c r="J9" s="106"/>
      <c r="K9" s="106"/>
      <c r="L9" s="106"/>
      <c r="M9" s="106"/>
      <c r="O9" s="106"/>
      <c r="P9" s="106"/>
      <c r="Q9" s="106"/>
      <c r="R9" s="106"/>
      <c r="S9" s="106"/>
    </row>
    <row r="10" spans="2:21" ht="15.5" thickTop="1" thickBot="1">
      <c r="B10" s="3" t="s">
        <v>3</v>
      </c>
      <c r="C10" s="99" t="s">
        <v>50</v>
      </c>
      <c r="D10" s="100"/>
      <c r="E10" s="99" t="s">
        <v>51</v>
      </c>
      <c r="F10" s="100"/>
      <c r="G10" s="3" t="s">
        <v>52</v>
      </c>
      <c r="I10" s="99" t="s">
        <v>50</v>
      </c>
      <c r="J10" s="100"/>
      <c r="K10" s="99" t="s">
        <v>51</v>
      </c>
      <c r="L10" s="100"/>
      <c r="M10" s="3" t="s">
        <v>52</v>
      </c>
      <c r="O10" s="99" t="s">
        <v>50</v>
      </c>
      <c r="P10" s="100"/>
      <c r="Q10" s="99" t="s">
        <v>51</v>
      </c>
      <c r="R10" s="100"/>
      <c r="S10" s="3" t="s">
        <v>52</v>
      </c>
    </row>
    <row r="11" spans="2:21" ht="15" thickTop="1">
      <c r="B11" s="175" t="s">
        <v>37</v>
      </c>
      <c r="C11" s="194" cm="1">
        <f t="array" ref="C11:C77">VLOOKUP(B11:B77,'R&amp;L_MinMax'!I2:K68,2,FALSE)</f>
        <v>2.9237328006062389</v>
      </c>
      <c r="D11" s="7" cm="1">
        <f t="array" ref="D11:D77">VLOOKUP(B11:B77,'R&amp;L_MinMax'!A2:G68,3,FALSE)</f>
        <v>1</v>
      </c>
      <c r="E11" s="67" cm="1">
        <f t="array" ref="E11:E77">VLOOKUP(B11:B77,'R&amp;L_MinMax'!I2:K68,3,FALSE)</f>
        <v>3.2944714857167812</v>
      </c>
      <c r="F11" s="7" cm="1">
        <f t="array" ref="F11:F77">VLOOKUP(B11:B77,'R&amp;L_MinMax'!A2:G68,5,FALSE)</f>
        <v>1</v>
      </c>
      <c r="G11" s="5" cm="1">
        <f t="array" ref="G11:G77">VLOOKUP(B11:B77,'R&amp;L_MinMax'!A2:G68,7,FALSE)</f>
        <v>2</v>
      </c>
      <c r="I11" s="67" cm="1">
        <f t="array" ref="I11:I77">VLOOKUP(B11:B77,'R&amp;L_Standard'!I2:K68,2,FALSE)</f>
        <v>3.205385334399018</v>
      </c>
      <c r="J11" s="7" cm="1">
        <f t="array" ref="J11:J77">VLOOKUP(B11:B77,'R&amp;L_Standard'!A2:G68,3,FALSE)</f>
        <v>1</v>
      </c>
      <c r="K11" s="67" cm="1">
        <f t="array" ref="K11:K77">VLOOKUP(B11:B77,'R&amp;L_Standard'!I2:K68,3,FALSE)</f>
        <v>3.2964882986208131</v>
      </c>
      <c r="L11" s="7" cm="1">
        <f t="array" ref="L11:L77">VLOOKUP(B11:B77,'R&amp;L_Standard'!A2:G68,5,FALSE)</f>
        <v>1</v>
      </c>
      <c r="M11" s="5" cm="1">
        <f t="array" ref="M11:M77">VLOOKUP(B11:B77,'R&amp;L_Standard'!A2:G68,7,FALSE)</f>
        <v>2</v>
      </c>
      <c r="O11" s="67" cm="1">
        <f t="array" ref="O11:O77">VLOOKUP(B11:B77,'R&amp;L_Robust'!I2:K68,2,FALSE)</f>
        <v>3.215018003954178</v>
      </c>
      <c r="P11" s="7" cm="1">
        <f t="array" ref="P11:P77">VLOOKUP(B11:B77,'R&amp;L_Robust'!A2:G69,3,FALSE)</f>
        <v>1</v>
      </c>
      <c r="Q11" s="67" cm="1">
        <f t="array" ref="Q11:Q77">VLOOKUP(B11:B77,'R&amp;L_Robust'!I2:K68,3,FALSE)</f>
        <v>3.2977956027326689</v>
      </c>
      <c r="R11" s="7" cm="1">
        <f t="array" ref="R11:R77">VLOOKUP(B11:B77,'R&amp;L_Robust'!A2:G69,5,FALSE)</f>
        <v>1</v>
      </c>
      <c r="S11" s="5" cm="1">
        <f t="array" ref="S11:S77">VLOOKUP(B11:B77,'R&amp;L_Robust'!A2:G69,7,FALSE)</f>
        <v>2</v>
      </c>
    </row>
    <row r="12" spans="2:21">
      <c r="B12" s="175" t="s">
        <v>28</v>
      </c>
      <c r="C12" s="194">
        <v>2.0088033698156531</v>
      </c>
      <c r="D12" s="7">
        <v>1</v>
      </c>
      <c r="E12" s="67">
        <v>2.0236960914770918</v>
      </c>
      <c r="F12" s="7">
        <v>1</v>
      </c>
      <c r="G12" s="5">
        <v>2</v>
      </c>
      <c r="I12" s="67">
        <v>2.088677749687291</v>
      </c>
      <c r="J12" s="7">
        <v>1</v>
      </c>
      <c r="K12" s="67">
        <v>2.0388947973928762</v>
      </c>
      <c r="L12" s="7">
        <v>1</v>
      </c>
      <c r="M12" s="5">
        <v>2</v>
      </c>
      <c r="O12" s="67">
        <v>2.105749107415317</v>
      </c>
      <c r="P12" s="7">
        <v>1</v>
      </c>
      <c r="Q12" s="67">
        <v>2.0375537053652319</v>
      </c>
      <c r="R12" s="7">
        <v>1</v>
      </c>
      <c r="S12" s="5">
        <v>2</v>
      </c>
    </row>
    <row r="13" spans="2:21">
      <c r="B13" s="175" t="s">
        <v>30</v>
      </c>
      <c r="C13" s="194">
        <v>1.949690538035471</v>
      </c>
      <c r="D13" s="7">
        <v>1</v>
      </c>
      <c r="E13" s="67">
        <v>1.857057957075863</v>
      </c>
      <c r="F13" s="7">
        <v>1</v>
      </c>
      <c r="G13" s="5">
        <v>2</v>
      </c>
      <c r="I13" s="67">
        <v>1.680999370219713</v>
      </c>
      <c r="J13" s="7">
        <v>1</v>
      </c>
      <c r="K13" s="67">
        <v>1.8342244136817789</v>
      </c>
      <c r="L13" s="7">
        <v>1</v>
      </c>
      <c r="M13" s="5">
        <v>2</v>
      </c>
      <c r="O13" s="67">
        <v>1.6994369315916731</v>
      </c>
      <c r="P13" s="7">
        <v>1</v>
      </c>
      <c r="Q13" s="67">
        <v>1.836771230889739</v>
      </c>
      <c r="R13" s="7">
        <v>1</v>
      </c>
      <c r="S13" s="5">
        <v>2</v>
      </c>
    </row>
    <row r="14" spans="2:21">
      <c r="B14" s="175" t="s">
        <v>59</v>
      </c>
      <c r="C14" s="194">
        <v>1.3431581700283539</v>
      </c>
      <c r="D14" s="7">
        <v>1</v>
      </c>
      <c r="E14" s="67">
        <v>1.235120409617116</v>
      </c>
      <c r="F14" s="7">
        <v>1</v>
      </c>
      <c r="G14" s="5">
        <v>2</v>
      </c>
      <c r="I14" s="67">
        <v>1.3677612138659461</v>
      </c>
      <c r="J14" s="7">
        <v>1</v>
      </c>
      <c r="K14" s="67">
        <v>1.2926034660519261</v>
      </c>
      <c r="L14" s="7">
        <v>1</v>
      </c>
      <c r="M14" s="5">
        <v>2</v>
      </c>
      <c r="O14" s="67">
        <v>1.361491842431271</v>
      </c>
      <c r="P14" s="7">
        <v>1</v>
      </c>
      <c r="Q14" s="67">
        <v>1.289202032008909</v>
      </c>
      <c r="R14" s="7">
        <v>1</v>
      </c>
      <c r="S14" s="5">
        <v>2</v>
      </c>
    </row>
    <row r="15" spans="2:21">
      <c r="B15" s="175" t="s">
        <v>53</v>
      </c>
      <c r="C15" s="194">
        <v>1.628022444248685</v>
      </c>
      <c r="D15" s="7">
        <v>1</v>
      </c>
      <c r="E15" s="67">
        <v>1.630505167492714</v>
      </c>
      <c r="F15" s="7">
        <v>1</v>
      </c>
      <c r="G15" s="5">
        <v>2</v>
      </c>
      <c r="I15" s="67">
        <v>1.3534482464549771</v>
      </c>
      <c r="J15" s="7">
        <v>1</v>
      </c>
      <c r="K15" s="67">
        <v>1.563294836529288</v>
      </c>
      <c r="L15" s="7">
        <v>1</v>
      </c>
      <c r="M15" s="5">
        <v>2</v>
      </c>
      <c r="O15" s="67">
        <v>1.3639840125146421</v>
      </c>
      <c r="P15" s="7">
        <v>1</v>
      </c>
      <c r="Q15" s="67">
        <v>1.571238907444763</v>
      </c>
      <c r="R15" s="7">
        <v>1</v>
      </c>
      <c r="S15" s="5">
        <v>2</v>
      </c>
    </row>
    <row r="16" spans="2:21">
      <c r="B16" s="175" t="s">
        <v>58</v>
      </c>
      <c r="C16" s="194">
        <v>1.2729370177459449</v>
      </c>
      <c r="D16" s="7">
        <v>1</v>
      </c>
      <c r="E16" s="67">
        <v>1.383341962509512</v>
      </c>
      <c r="F16" s="7">
        <v>1</v>
      </c>
      <c r="G16" s="5">
        <v>2</v>
      </c>
      <c r="I16" s="67">
        <v>1.2449673424539349</v>
      </c>
      <c r="J16" s="7">
        <v>1</v>
      </c>
      <c r="K16" s="67">
        <v>1.3938953197501891</v>
      </c>
      <c r="L16" s="7">
        <v>1</v>
      </c>
      <c r="M16" s="5">
        <v>2</v>
      </c>
      <c r="O16" s="67">
        <v>1.2515854724026969</v>
      </c>
      <c r="P16" s="7">
        <v>1</v>
      </c>
      <c r="Q16" s="67">
        <v>1.397262276733829</v>
      </c>
      <c r="R16" s="7">
        <v>1</v>
      </c>
      <c r="S16" s="5">
        <v>2</v>
      </c>
    </row>
    <row r="17" spans="2:19">
      <c r="B17" s="175" t="s">
        <v>56</v>
      </c>
      <c r="C17" s="194">
        <v>1.456754603499139</v>
      </c>
      <c r="D17" s="7">
        <v>1</v>
      </c>
      <c r="E17" s="67">
        <v>1.369724241389072</v>
      </c>
      <c r="F17" s="7">
        <v>1</v>
      </c>
      <c r="G17" s="5">
        <v>2</v>
      </c>
      <c r="I17" s="67">
        <v>1.1765738776870891</v>
      </c>
      <c r="J17" s="7">
        <v>1</v>
      </c>
      <c r="K17" s="67">
        <v>1.41354846614104</v>
      </c>
      <c r="L17" s="7">
        <v>1</v>
      </c>
      <c r="M17" s="5">
        <v>2</v>
      </c>
      <c r="O17" s="67">
        <v>1.206837949476687</v>
      </c>
      <c r="P17" s="7">
        <v>1</v>
      </c>
      <c r="Q17" s="67">
        <v>1.411579260597644</v>
      </c>
      <c r="R17" s="7">
        <v>1</v>
      </c>
      <c r="S17" s="5">
        <v>2</v>
      </c>
    </row>
    <row r="18" spans="2:19">
      <c r="B18" s="175" t="s">
        <v>60</v>
      </c>
      <c r="C18" s="194">
        <v>1.328492503189155</v>
      </c>
      <c r="D18" s="7">
        <v>1</v>
      </c>
      <c r="E18" s="67">
        <v>1.28348583087294</v>
      </c>
      <c r="F18" s="7">
        <v>1</v>
      </c>
      <c r="G18" s="5">
        <v>2</v>
      </c>
      <c r="I18" s="67">
        <v>1.1161458916934901</v>
      </c>
      <c r="J18" s="7">
        <v>1</v>
      </c>
      <c r="K18" s="67">
        <v>1.344494657969185</v>
      </c>
      <c r="L18" s="7">
        <v>1</v>
      </c>
      <c r="M18" s="5">
        <v>2</v>
      </c>
      <c r="O18" s="67">
        <v>1.143441984722209</v>
      </c>
      <c r="P18" s="7">
        <v>1</v>
      </c>
      <c r="Q18" s="67">
        <v>1.3425117621927951</v>
      </c>
      <c r="R18" s="7">
        <v>1</v>
      </c>
      <c r="S18" s="5">
        <v>2</v>
      </c>
    </row>
    <row r="19" spans="2:19">
      <c r="B19" s="175" t="s">
        <v>23</v>
      </c>
      <c r="C19" s="194">
        <v>0.8916668404707242</v>
      </c>
      <c r="D19" s="7">
        <v>0</v>
      </c>
      <c r="E19" s="67">
        <v>1.159735874253889</v>
      </c>
      <c r="F19" s="7">
        <v>1</v>
      </c>
      <c r="G19" s="5">
        <v>1</v>
      </c>
      <c r="I19" s="67">
        <v>1.105977833050853</v>
      </c>
      <c r="J19" s="7">
        <v>1</v>
      </c>
      <c r="K19" s="67">
        <v>1.1805868421944219</v>
      </c>
      <c r="L19" s="7">
        <v>1</v>
      </c>
      <c r="M19" s="5">
        <v>2</v>
      </c>
      <c r="O19" s="67">
        <v>1.099561598758507</v>
      </c>
      <c r="P19" s="7">
        <v>1</v>
      </c>
      <c r="Q19" s="67">
        <v>1.1727994388335929</v>
      </c>
      <c r="R19" s="7">
        <v>1</v>
      </c>
      <c r="S19" s="5">
        <v>2</v>
      </c>
    </row>
    <row r="20" spans="2:19">
      <c r="B20" s="175" t="s">
        <v>392</v>
      </c>
      <c r="C20" s="194">
        <v>1.039105000414938</v>
      </c>
      <c r="D20" s="7">
        <v>1</v>
      </c>
      <c r="E20" s="67">
        <v>1.031657633383821</v>
      </c>
      <c r="F20" s="7">
        <v>1</v>
      </c>
      <c r="G20" s="5">
        <v>2</v>
      </c>
      <c r="I20" s="67">
        <v>1.0949395616013979</v>
      </c>
      <c r="J20" s="7">
        <v>1</v>
      </c>
      <c r="K20" s="67">
        <v>1.0530777739622079</v>
      </c>
      <c r="L20" s="7">
        <v>1</v>
      </c>
      <c r="M20" s="5">
        <v>2</v>
      </c>
      <c r="O20" s="67">
        <v>1.0838204943477669</v>
      </c>
      <c r="P20" s="7">
        <v>1</v>
      </c>
      <c r="Q20" s="67">
        <v>1.0414829627359501</v>
      </c>
      <c r="R20" s="7">
        <v>1</v>
      </c>
      <c r="S20" s="5">
        <v>2</v>
      </c>
    </row>
    <row r="21" spans="2:19">
      <c r="B21" s="175" t="s">
        <v>390</v>
      </c>
      <c r="C21" s="194">
        <v>1.391367163138107</v>
      </c>
      <c r="D21" s="7">
        <v>1</v>
      </c>
      <c r="E21" s="67">
        <v>1.3139772879152229</v>
      </c>
      <c r="F21" s="7">
        <v>1</v>
      </c>
      <c r="G21" s="5">
        <v>2</v>
      </c>
      <c r="I21" s="67">
        <v>1.0894103588100319</v>
      </c>
      <c r="J21" s="7">
        <v>1</v>
      </c>
      <c r="K21" s="67">
        <v>1.320964112798287</v>
      </c>
      <c r="L21" s="7">
        <v>1</v>
      </c>
      <c r="M21" s="5">
        <v>2</v>
      </c>
      <c r="O21" s="67">
        <v>1.123784025959502</v>
      </c>
      <c r="P21" s="7">
        <v>1</v>
      </c>
      <c r="Q21" s="67">
        <v>1.3191215485088079</v>
      </c>
      <c r="R21" s="7">
        <v>1</v>
      </c>
      <c r="S21" s="5">
        <v>2</v>
      </c>
    </row>
    <row r="22" spans="2:19">
      <c r="B22" s="175" t="s">
        <v>65</v>
      </c>
      <c r="C22" s="194">
        <v>0.85252952686466643</v>
      </c>
      <c r="D22" s="7">
        <v>0</v>
      </c>
      <c r="E22" s="67">
        <v>1.123024925924248</v>
      </c>
      <c r="F22" s="7">
        <v>1</v>
      </c>
      <c r="G22" s="5">
        <v>1</v>
      </c>
      <c r="I22" s="67">
        <v>0.98440712884561421</v>
      </c>
      <c r="J22" s="7">
        <v>1</v>
      </c>
      <c r="K22" s="67">
        <v>1.141144283624804</v>
      </c>
      <c r="L22" s="7">
        <v>1</v>
      </c>
      <c r="M22" s="5">
        <v>2</v>
      </c>
      <c r="O22" s="67">
        <v>0.98102454549659202</v>
      </c>
      <c r="P22" s="7">
        <v>1</v>
      </c>
      <c r="Q22" s="67">
        <v>1.140785477249842</v>
      </c>
      <c r="R22" s="7">
        <v>1</v>
      </c>
      <c r="S22" s="5">
        <v>2</v>
      </c>
    </row>
    <row r="23" spans="2:19">
      <c r="B23" s="175" t="s">
        <v>75</v>
      </c>
      <c r="C23" s="194">
        <v>0.78544488255439793</v>
      </c>
      <c r="D23" s="7">
        <v>0</v>
      </c>
      <c r="E23" s="67">
        <v>0.79967337971789321</v>
      </c>
      <c r="F23" s="7">
        <v>0</v>
      </c>
      <c r="G23" s="5">
        <v>0</v>
      </c>
      <c r="I23" s="67">
        <v>0.97630529663690779</v>
      </c>
      <c r="J23" s="7">
        <v>1</v>
      </c>
      <c r="K23" s="67">
        <v>0.7811114481665492</v>
      </c>
      <c r="L23" s="7">
        <v>1</v>
      </c>
      <c r="M23" s="5">
        <v>2</v>
      </c>
      <c r="O23" s="67">
        <v>0.99066550283255828</v>
      </c>
      <c r="P23" s="7">
        <v>1</v>
      </c>
      <c r="Q23" s="67">
        <v>0.78107520373450479</v>
      </c>
      <c r="R23" s="7">
        <v>0</v>
      </c>
      <c r="S23" s="5">
        <v>1</v>
      </c>
    </row>
    <row r="24" spans="2:19">
      <c r="B24" s="175" t="s">
        <v>71</v>
      </c>
      <c r="C24" s="194">
        <v>0.7076989942450882</v>
      </c>
      <c r="D24" s="7">
        <v>0</v>
      </c>
      <c r="E24" s="67">
        <v>0.80595944896549321</v>
      </c>
      <c r="F24" s="7">
        <v>0</v>
      </c>
      <c r="G24" s="5">
        <v>0</v>
      </c>
      <c r="I24" s="67">
        <v>0.85978197761774111</v>
      </c>
      <c r="J24" s="7">
        <v>1</v>
      </c>
      <c r="K24" s="67">
        <v>0.8593529165039413</v>
      </c>
      <c r="L24" s="7">
        <v>1</v>
      </c>
      <c r="M24" s="5">
        <v>2</v>
      </c>
      <c r="O24" s="67">
        <v>0.86807572995657389</v>
      </c>
      <c r="P24" s="7">
        <v>1</v>
      </c>
      <c r="Q24" s="67">
        <v>0.85992623570324656</v>
      </c>
      <c r="R24" s="7">
        <v>1</v>
      </c>
      <c r="S24" s="5">
        <v>2</v>
      </c>
    </row>
    <row r="25" spans="2:19">
      <c r="B25" s="175" t="s">
        <v>61</v>
      </c>
      <c r="C25" s="194">
        <v>1.203890265654338</v>
      </c>
      <c r="D25" s="7">
        <v>1</v>
      </c>
      <c r="E25" s="67">
        <v>1.028068246348677</v>
      </c>
      <c r="F25" s="7">
        <v>1</v>
      </c>
      <c r="G25" s="5">
        <v>2</v>
      </c>
      <c r="I25" s="67">
        <v>0.84891857114515146</v>
      </c>
      <c r="J25" s="7">
        <v>1</v>
      </c>
      <c r="K25" s="67">
        <v>1.0900676253461621</v>
      </c>
      <c r="L25" s="7">
        <v>1</v>
      </c>
      <c r="M25" s="5">
        <v>2</v>
      </c>
      <c r="O25" s="67">
        <v>0.8768470719787681</v>
      </c>
      <c r="P25" s="7">
        <v>1</v>
      </c>
      <c r="Q25" s="67">
        <v>1.0892291802853931</v>
      </c>
      <c r="R25" s="7">
        <v>1</v>
      </c>
      <c r="S25" s="5">
        <v>2</v>
      </c>
    </row>
    <row r="26" spans="2:19">
      <c r="B26" s="175" t="s">
        <v>57</v>
      </c>
      <c r="C26" s="194">
        <v>0.78524821390620436</v>
      </c>
      <c r="D26" s="7">
        <v>0</v>
      </c>
      <c r="E26" s="67">
        <v>0.8314027613590641</v>
      </c>
      <c r="F26" s="7">
        <v>0</v>
      </c>
      <c r="G26" s="5">
        <v>0</v>
      </c>
      <c r="I26" s="67">
        <v>0.83877805316289911</v>
      </c>
      <c r="J26" s="7">
        <v>1</v>
      </c>
      <c r="K26" s="67">
        <v>0.84495842402246657</v>
      </c>
      <c r="L26" s="7">
        <v>1</v>
      </c>
      <c r="M26" s="5">
        <v>2</v>
      </c>
      <c r="O26" s="67">
        <v>0.83394030787722562</v>
      </c>
      <c r="P26" s="7">
        <v>1</v>
      </c>
      <c r="Q26" s="67">
        <v>0.84336349765233276</v>
      </c>
      <c r="R26" s="7">
        <v>1</v>
      </c>
      <c r="S26" s="5">
        <v>2</v>
      </c>
    </row>
    <row r="27" spans="2:19">
      <c r="B27" s="175" t="s">
        <v>68</v>
      </c>
      <c r="C27" s="194">
        <v>0.76570993256163655</v>
      </c>
      <c r="D27" s="7">
        <v>0</v>
      </c>
      <c r="E27" s="67">
        <v>0.90706855021862798</v>
      </c>
      <c r="F27" s="7">
        <v>0</v>
      </c>
      <c r="G27" s="5">
        <v>0</v>
      </c>
      <c r="I27" s="67">
        <v>0.82941187340171396</v>
      </c>
      <c r="J27" s="7">
        <v>1</v>
      </c>
      <c r="K27" s="67">
        <v>0.94828197705097939</v>
      </c>
      <c r="L27" s="7">
        <v>1</v>
      </c>
      <c r="M27" s="5">
        <v>2</v>
      </c>
      <c r="O27" s="67">
        <v>0.83245437168230429</v>
      </c>
      <c r="P27" s="7">
        <v>1</v>
      </c>
      <c r="Q27" s="67">
        <v>0.94767032779417693</v>
      </c>
      <c r="R27" s="7">
        <v>1</v>
      </c>
      <c r="S27" s="5">
        <v>2</v>
      </c>
    </row>
    <row r="28" spans="2:19">
      <c r="B28" s="175" t="s">
        <v>73</v>
      </c>
      <c r="C28" s="194">
        <v>0.62299064766705636</v>
      </c>
      <c r="D28" s="7">
        <v>0</v>
      </c>
      <c r="E28" s="67">
        <v>0.71929763030955784</v>
      </c>
      <c r="F28" s="7">
        <v>0</v>
      </c>
      <c r="G28" s="5">
        <v>0</v>
      </c>
      <c r="I28" s="67">
        <v>0.82633531908921765</v>
      </c>
      <c r="J28" s="7">
        <v>1</v>
      </c>
      <c r="K28" s="67">
        <v>0.76582402386824466</v>
      </c>
      <c r="L28" s="7">
        <v>0</v>
      </c>
      <c r="M28" s="5">
        <v>1</v>
      </c>
      <c r="O28" s="67">
        <v>0.82204455605913695</v>
      </c>
      <c r="P28" s="7">
        <v>1</v>
      </c>
      <c r="Q28" s="67">
        <v>0.76586657015782844</v>
      </c>
      <c r="R28" s="7">
        <v>0</v>
      </c>
      <c r="S28" s="5">
        <v>1</v>
      </c>
    </row>
    <row r="29" spans="2:19">
      <c r="B29" s="175" t="s">
        <v>54</v>
      </c>
      <c r="C29" s="194">
        <v>0.7272136612535568</v>
      </c>
      <c r="D29" s="7">
        <v>0</v>
      </c>
      <c r="E29" s="67">
        <v>0.89839135308052898</v>
      </c>
      <c r="F29" s="7">
        <v>0</v>
      </c>
      <c r="G29" s="5">
        <v>0</v>
      </c>
      <c r="I29" s="67">
        <v>0.77737293127541651</v>
      </c>
      <c r="J29" s="7">
        <v>1</v>
      </c>
      <c r="K29" s="67">
        <v>0.91442379759188508</v>
      </c>
      <c r="L29" s="7">
        <v>1</v>
      </c>
      <c r="M29" s="5">
        <v>2</v>
      </c>
      <c r="O29" s="67">
        <v>0.79548663648697349</v>
      </c>
      <c r="P29" s="7">
        <v>1</v>
      </c>
      <c r="Q29" s="67">
        <v>0.91647114551954734</v>
      </c>
      <c r="R29" s="7">
        <v>1</v>
      </c>
      <c r="S29" s="5">
        <v>2</v>
      </c>
    </row>
    <row r="30" spans="2:19">
      <c r="B30" s="175" t="s">
        <v>83</v>
      </c>
      <c r="C30" s="194">
        <v>0.63944006911830242</v>
      </c>
      <c r="D30" s="7">
        <v>0</v>
      </c>
      <c r="E30" s="67">
        <v>0.89403565710445054</v>
      </c>
      <c r="F30" s="7">
        <v>0</v>
      </c>
      <c r="G30" s="5">
        <v>0</v>
      </c>
      <c r="I30" s="67">
        <v>0.61976578217355061</v>
      </c>
      <c r="J30" s="7">
        <v>0</v>
      </c>
      <c r="K30" s="67">
        <v>0.91729317914885389</v>
      </c>
      <c r="L30" s="7">
        <v>1</v>
      </c>
      <c r="M30" s="5">
        <v>1</v>
      </c>
      <c r="O30" s="67">
        <v>0.62350730535417598</v>
      </c>
      <c r="P30" s="7">
        <v>0</v>
      </c>
      <c r="Q30" s="67">
        <v>0.91500623987812235</v>
      </c>
      <c r="R30" s="7">
        <v>1</v>
      </c>
      <c r="S30" s="5">
        <v>1</v>
      </c>
    </row>
    <row r="31" spans="2:19">
      <c r="B31" s="175" t="s">
        <v>89</v>
      </c>
      <c r="C31" s="194">
        <v>0.60514506200699558</v>
      </c>
      <c r="D31" s="7">
        <v>0</v>
      </c>
      <c r="E31" s="67">
        <v>0.90921315980742279</v>
      </c>
      <c r="F31" s="7">
        <v>0</v>
      </c>
      <c r="G31" s="5">
        <v>0</v>
      </c>
      <c r="I31" s="67">
        <v>0.60965897457471208</v>
      </c>
      <c r="J31" s="7">
        <v>0</v>
      </c>
      <c r="K31" s="67">
        <v>0.91588449178346787</v>
      </c>
      <c r="L31" s="7">
        <v>1</v>
      </c>
      <c r="M31" s="5">
        <v>1</v>
      </c>
      <c r="O31" s="67">
        <v>0.61894291965404657</v>
      </c>
      <c r="P31" s="7">
        <v>0</v>
      </c>
      <c r="Q31" s="67">
        <v>0.91604228100953367</v>
      </c>
      <c r="R31" s="7">
        <v>1</v>
      </c>
      <c r="S31" s="5">
        <v>1</v>
      </c>
    </row>
    <row r="32" spans="2:19">
      <c r="B32" s="175" t="s">
        <v>74</v>
      </c>
      <c r="C32" s="194">
        <v>0.68083946287165897</v>
      </c>
      <c r="D32" s="7">
        <v>0</v>
      </c>
      <c r="E32" s="67">
        <v>0.66381299388714499</v>
      </c>
      <c r="F32" s="7">
        <v>0</v>
      </c>
      <c r="G32" s="5">
        <v>0</v>
      </c>
      <c r="I32" s="67">
        <v>0.53491183078535298</v>
      </c>
      <c r="J32" s="7">
        <v>0</v>
      </c>
      <c r="K32" s="67">
        <v>0.73296038583047673</v>
      </c>
      <c r="L32" s="7">
        <v>0</v>
      </c>
      <c r="M32" s="5">
        <v>0</v>
      </c>
      <c r="O32" s="67">
        <v>0.5573556752054788</v>
      </c>
      <c r="P32" s="7">
        <v>0</v>
      </c>
      <c r="Q32" s="67">
        <v>0.73440450913729216</v>
      </c>
      <c r="R32" s="7">
        <v>0</v>
      </c>
      <c r="S32" s="5">
        <v>0</v>
      </c>
    </row>
    <row r="33" spans="2:19">
      <c r="B33" s="175" t="s">
        <v>82</v>
      </c>
      <c r="C33" s="194">
        <v>0.50855061960553738</v>
      </c>
      <c r="D33" s="7">
        <v>0</v>
      </c>
      <c r="E33" s="67">
        <v>0.53892438018255806</v>
      </c>
      <c r="F33" s="7">
        <v>0</v>
      </c>
      <c r="G33" s="5">
        <v>0</v>
      </c>
      <c r="I33" s="67">
        <v>0.49414778195044029</v>
      </c>
      <c r="J33" s="7">
        <v>0</v>
      </c>
      <c r="K33" s="67">
        <v>0.55440226532011383</v>
      </c>
      <c r="L33" s="7">
        <v>0</v>
      </c>
      <c r="M33" s="5">
        <v>0</v>
      </c>
      <c r="O33" s="67">
        <v>0.4972870346437861</v>
      </c>
      <c r="P33" s="7">
        <v>0</v>
      </c>
      <c r="Q33" s="67">
        <v>0.55347852350432447</v>
      </c>
      <c r="R33" s="7">
        <v>0</v>
      </c>
      <c r="S33" s="5">
        <v>0</v>
      </c>
    </row>
    <row r="34" spans="2:19">
      <c r="B34" s="175" t="s">
        <v>66</v>
      </c>
      <c r="C34" s="194">
        <v>0.80176771489911303</v>
      </c>
      <c r="D34" s="7">
        <v>0</v>
      </c>
      <c r="E34" s="67">
        <v>0.79216767851534187</v>
      </c>
      <c r="F34" s="7">
        <v>0</v>
      </c>
      <c r="G34" s="5">
        <v>0</v>
      </c>
      <c r="I34" s="67">
        <v>0.49230570363187448</v>
      </c>
      <c r="J34" s="7">
        <v>0</v>
      </c>
      <c r="K34" s="67">
        <v>0.71683811621489091</v>
      </c>
      <c r="L34" s="7">
        <v>0</v>
      </c>
      <c r="M34" s="5">
        <v>0</v>
      </c>
      <c r="O34" s="67">
        <v>0.50307442735849073</v>
      </c>
      <c r="P34" s="7">
        <v>0</v>
      </c>
      <c r="Q34" s="67">
        <v>0.73505658878699431</v>
      </c>
      <c r="R34" s="7">
        <v>0</v>
      </c>
      <c r="S34" s="5">
        <v>0</v>
      </c>
    </row>
    <row r="35" spans="2:19">
      <c r="B35" s="175" t="s">
        <v>17</v>
      </c>
      <c r="C35" s="194">
        <v>0.95691043999095693</v>
      </c>
      <c r="D35" s="7">
        <v>1</v>
      </c>
      <c r="E35" s="67">
        <v>0.92671664347686789</v>
      </c>
      <c r="F35" s="7">
        <v>0</v>
      </c>
      <c r="G35" s="5">
        <v>1</v>
      </c>
      <c r="I35" s="67">
        <v>0.46788893832946321</v>
      </c>
      <c r="J35" s="7">
        <v>0</v>
      </c>
      <c r="K35" s="67">
        <v>0.54062704076604828</v>
      </c>
      <c r="L35" s="7">
        <v>0</v>
      </c>
      <c r="M35" s="5">
        <v>0</v>
      </c>
      <c r="O35" s="67">
        <v>1.0098734617853471</v>
      </c>
      <c r="P35" s="7">
        <v>1</v>
      </c>
      <c r="Q35" s="67">
        <v>1.1986968714365831</v>
      </c>
      <c r="R35" s="7">
        <v>1</v>
      </c>
      <c r="S35" s="5">
        <v>2</v>
      </c>
    </row>
    <row r="36" spans="2:19">
      <c r="B36" s="175" t="s">
        <v>80</v>
      </c>
      <c r="C36" s="194">
        <v>0.51055651422254666</v>
      </c>
      <c r="D36" s="7">
        <v>0</v>
      </c>
      <c r="E36" s="67">
        <v>0.56278553884709948</v>
      </c>
      <c r="F36" s="7">
        <v>0</v>
      </c>
      <c r="G36" s="5">
        <v>0</v>
      </c>
      <c r="I36" s="67">
        <v>0.46536206156133819</v>
      </c>
      <c r="J36" s="7">
        <v>0</v>
      </c>
      <c r="K36" s="67">
        <v>0.50809757962155078</v>
      </c>
      <c r="L36" s="7">
        <v>0</v>
      </c>
      <c r="M36" s="5">
        <v>0</v>
      </c>
      <c r="O36" s="67">
        <v>0.46607640814730278</v>
      </c>
      <c r="P36" s="7">
        <v>0</v>
      </c>
      <c r="Q36" s="67">
        <v>0.51523641416966981</v>
      </c>
      <c r="R36" s="7">
        <v>0</v>
      </c>
      <c r="S36" s="5">
        <v>0</v>
      </c>
    </row>
    <row r="37" spans="2:19">
      <c r="B37" s="175" t="s">
        <v>69</v>
      </c>
      <c r="C37" s="194">
        <v>0.43330671080245359</v>
      </c>
      <c r="D37" s="7">
        <v>0</v>
      </c>
      <c r="E37" s="67">
        <v>0.65490309075022179</v>
      </c>
      <c r="F37" s="7">
        <v>0</v>
      </c>
      <c r="G37" s="5">
        <v>0</v>
      </c>
      <c r="I37" s="67">
        <v>0.46000957764394101</v>
      </c>
      <c r="J37" s="7">
        <v>0</v>
      </c>
      <c r="K37" s="67">
        <v>0.65732745603319565</v>
      </c>
      <c r="L37" s="7">
        <v>0</v>
      </c>
      <c r="M37" s="5">
        <v>0</v>
      </c>
      <c r="O37" s="67">
        <v>0.4558692809227935</v>
      </c>
      <c r="P37" s="7">
        <v>0</v>
      </c>
      <c r="Q37" s="67">
        <v>0.65425625314103664</v>
      </c>
      <c r="R37" s="7">
        <v>0</v>
      </c>
      <c r="S37" s="5">
        <v>0</v>
      </c>
    </row>
    <row r="38" spans="2:19">
      <c r="B38" s="175" t="s">
        <v>67</v>
      </c>
      <c r="C38" s="194">
        <v>0.55307545798042812</v>
      </c>
      <c r="D38" s="7">
        <v>0</v>
      </c>
      <c r="E38" s="67">
        <v>0.49803309068547302</v>
      </c>
      <c r="F38" s="7">
        <v>0</v>
      </c>
      <c r="G38" s="5">
        <v>0</v>
      </c>
      <c r="I38" s="67">
        <v>0.43886386962014901</v>
      </c>
      <c r="J38" s="7">
        <v>0</v>
      </c>
      <c r="K38" s="67">
        <v>0.48917389696574137</v>
      </c>
      <c r="L38" s="7">
        <v>0</v>
      </c>
      <c r="M38" s="5">
        <v>0</v>
      </c>
      <c r="O38" s="67">
        <v>0.44630679827717579</v>
      </c>
      <c r="P38" s="7">
        <v>0</v>
      </c>
      <c r="Q38" s="67">
        <v>0.48949547198905768</v>
      </c>
      <c r="R38" s="7">
        <v>0</v>
      </c>
      <c r="S38" s="5">
        <v>0</v>
      </c>
    </row>
    <row r="39" spans="2:19">
      <c r="B39" s="175" t="s">
        <v>55</v>
      </c>
      <c r="C39" s="194">
        <v>0.64882006204289921</v>
      </c>
      <c r="D39" s="7">
        <v>0</v>
      </c>
      <c r="E39" s="67">
        <v>0.54016837489522618</v>
      </c>
      <c r="F39" s="7">
        <v>0</v>
      </c>
      <c r="G39" s="5">
        <v>0</v>
      </c>
      <c r="I39" s="67">
        <v>0.431745584487774</v>
      </c>
      <c r="J39" s="7">
        <v>0</v>
      </c>
      <c r="K39" s="67">
        <v>0.53183197937241489</v>
      </c>
      <c r="L39" s="7">
        <v>0</v>
      </c>
      <c r="M39" s="5">
        <v>0</v>
      </c>
      <c r="O39" s="67">
        <v>0.42894109702601801</v>
      </c>
      <c r="P39" s="7">
        <v>0</v>
      </c>
      <c r="Q39" s="67">
        <v>0.53450906840852908</v>
      </c>
      <c r="R39" s="7">
        <v>0</v>
      </c>
      <c r="S39" s="5">
        <v>0</v>
      </c>
    </row>
    <row r="40" spans="2:19">
      <c r="B40" s="175" t="s">
        <v>63</v>
      </c>
      <c r="C40" s="194">
        <v>0.45219978892258311</v>
      </c>
      <c r="D40" s="7">
        <v>0</v>
      </c>
      <c r="E40" s="67">
        <v>0.62838267767512124</v>
      </c>
      <c r="F40" s="7">
        <v>0</v>
      </c>
      <c r="G40" s="5">
        <v>0</v>
      </c>
      <c r="I40" s="67">
        <v>0.37697548650250912</v>
      </c>
      <c r="J40" s="7">
        <v>0</v>
      </c>
      <c r="K40" s="67">
        <v>0.65643818655727715</v>
      </c>
      <c r="L40" s="7">
        <v>0</v>
      </c>
      <c r="M40" s="5">
        <v>0</v>
      </c>
      <c r="O40" s="67">
        <v>0.39067634763719672</v>
      </c>
      <c r="P40" s="7">
        <v>0</v>
      </c>
      <c r="Q40" s="67">
        <v>0.66005293543616217</v>
      </c>
      <c r="R40" s="7">
        <v>0</v>
      </c>
      <c r="S40" s="5">
        <v>0</v>
      </c>
    </row>
    <row r="41" spans="2:19">
      <c r="B41" s="175" t="s">
        <v>101</v>
      </c>
      <c r="C41" s="194">
        <v>0.38162347540368319</v>
      </c>
      <c r="D41" s="7">
        <v>0</v>
      </c>
      <c r="E41" s="67">
        <v>0.40424676604103932</v>
      </c>
      <c r="F41" s="7">
        <v>0</v>
      </c>
      <c r="G41" s="5">
        <v>0</v>
      </c>
      <c r="I41" s="67">
        <v>0.37218795141904693</v>
      </c>
      <c r="J41" s="7">
        <v>0</v>
      </c>
      <c r="K41" s="67">
        <v>0.39479773598418139</v>
      </c>
      <c r="L41" s="7">
        <v>0</v>
      </c>
      <c r="M41" s="5">
        <v>0</v>
      </c>
      <c r="O41" s="67">
        <v>0.37076015131850432</v>
      </c>
      <c r="P41" s="7">
        <v>0</v>
      </c>
      <c r="Q41" s="67">
        <v>0.39542789141992069</v>
      </c>
      <c r="R41" s="7">
        <v>0</v>
      </c>
      <c r="S41" s="5">
        <v>0</v>
      </c>
    </row>
    <row r="42" spans="2:19">
      <c r="B42" s="175" t="s">
        <v>22</v>
      </c>
      <c r="C42" s="194">
        <v>4.6048168294052783</v>
      </c>
      <c r="D42" s="7">
        <v>1</v>
      </c>
      <c r="E42" s="67">
        <v>3.0871785979954942</v>
      </c>
      <c r="F42" s="7">
        <v>1</v>
      </c>
      <c r="G42" s="5">
        <v>2</v>
      </c>
      <c r="I42" s="67">
        <v>0.34593412971842918</v>
      </c>
      <c r="J42" s="7">
        <v>0</v>
      </c>
      <c r="K42" s="67">
        <v>0.50421367839849418</v>
      </c>
      <c r="L42" s="7">
        <v>0</v>
      </c>
      <c r="M42" s="5">
        <v>0</v>
      </c>
      <c r="O42" s="67">
        <v>0.50417374285085481</v>
      </c>
      <c r="P42" s="7">
        <v>0</v>
      </c>
      <c r="Q42" s="67">
        <v>0.78174525974729425</v>
      </c>
      <c r="R42" s="7">
        <v>0</v>
      </c>
      <c r="S42" s="5">
        <v>0</v>
      </c>
    </row>
    <row r="43" spans="2:19">
      <c r="B43" s="175" t="s">
        <v>87</v>
      </c>
      <c r="C43" s="194">
        <v>0.44467560166852937</v>
      </c>
      <c r="D43" s="7">
        <v>0</v>
      </c>
      <c r="E43" s="67">
        <v>0.44873307943054452</v>
      </c>
      <c r="F43" s="7">
        <v>0</v>
      </c>
      <c r="G43" s="5">
        <v>0</v>
      </c>
      <c r="I43" s="67">
        <v>0.3456189573861731</v>
      </c>
      <c r="J43" s="7">
        <v>0</v>
      </c>
      <c r="K43" s="67">
        <v>0.45993439201371328</v>
      </c>
      <c r="L43" s="7">
        <v>0</v>
      </c>
      <c r="M43" s="5">
        <v>0</v>
      </c>
      <c r="O43" s="67">
        <v>0.35348932806370559</v>
      </c>
      <c r="P43" s="7">
        <v>0</v>
      </c>
      <c r="Q43" s="67">
        <v>0.45908096463535247</v>
      </c>
      <c r="R43" s="7">
        <v>0</v>
      </c>
      <c r="S43" s="5">
        <v>0</v>
      </c>
    </row>
    <row r="44" spans="2:19">
      <c r="B44" s="175" t="s">
        <v>64</v>
      </c>
      <c r="C44" s="194">
        <v>0.40433211042470601</v>
      </c>
      <c r="D44" s="7">
        <v>0</v>
      </c>
      <c r="E44" s="67">
        <v>0.44746681788728221</v>
      </c>
      <c r="F44" s="7">
        <v>0</v>
      </c>
      <c r="G44" s="5">
        <v>0</v>
      </c>
      <c r="I44" s="67">
        <v>0.33383851653781538</v>
      </c>
      <c r="J44" s="7">
        <v>0</v>
      </c>
      <c r="K44" s="67">
        <v>0.43754197853988153</v>
      </c>
      <c r="L44" s="7">
        <v>0</v>
      </c>
      <c r="M44" s="5">
        <v>0</v>
      </c>
      <c r="O44" s="67">
        <v>0.33875084719369958</v>
      </c>
      <c r="P44" s="7">
        <v>0</v>
      </c>
      <c r="Q44" s="67">
        <v>0.43761761121214821</v>
      </c>
      <c r="R44" s="7">
        <v>0</v>
      </c>
      <c r="S44" s="5">
        <v>0</v>
      </c>
    </row>
    <row r="45" spans="2:19">
      <c r="B45" s="175" t="s">
        <v>70</v>
      </c>
      <c r="C45" s="194">
        <v>0.3224362909638957</v>
      </c>
      <c r="D45" s="7">
        <v>0</v>
      </c>
      <c r="E45" s="67">
        <v>0.32585061051363062</v>
      </c>
      <c r="F45" s="7">
        <v>0</v>
      </c>
      <c r="G45" s="5">
        <v>0</v>
      </c>
      <c r="I45" s="67">
        <v>0.31508847615762953</v>
      </c>
      <c r="J45" s="7">
        <v>0</v>
      </c>
      <c r="K45" s="67">
        <v>0.32344844199902018</v>
      </c>
      <c r="L45" s="7">
        <v>0</v>
      </c>
      <c r="M45" s="5">
        <v>0</v>
      </c>
      <c r="O45" s="67">
        <v>0.31505083364009961</v>
      </c>
      <c r="P45" s="7">
        <v>0</v>
      </c>
      <c r="Q45" s="67">
        <v>0.32419426449894639</v>
      </c>
      <c r="R45" s="7">
        <v>0</v>
      </c>
      <c r="S45" s="5">
        <v>0</v>
      </c>
    </row>
    <row r="46" spans="2:19">
      <c r="B46" s="175" t="s">
        <v>78</v>
      </c>
      <c r="C46" s="194">
        <v>0.31911009909728499</v>
      </c>
      <c r="D46" s="7">
        <v>0</v>
      </c>
      <c r="E46" s="67">
        <v>0.4804806169042467</v>
      </c>
      <c r="F46" s="7">
        <v>0</v>
      </c>
      <c r="G46" s="5">
        <v>0</v>
      </c>
      <c r="I46" s="67">
        <v>0.29827326303505919</v>
      </c>
      <c r="J46" s="7">
        <v>0</v>
      </c>
      <c r="K46" s="67">
        <v>0.49467174876152892</v>
      </c>
      <c r="L46" s="7">
        <v>0</v>
      </c>
      <c r="M46" s="5">
        <v>0</v>
      </c>
      <c r="O46" s="67">
        <v>0.30656301865678159</v>
      </c>
      <c r="P46" s="7">
        <v>0</v>
      </c>
      <c r="Q46" s="67">
        <v>0.4944466290912487</v>
      </c>
      <c r="R46" s="7">
        <v>0</v>
      </c>
      <c r="S46" s="5">
        <v>0</v>
      </c>
    </row>
    <row r="47" spans="2:19">
      <c r="B47" s="175" t="s">
        <v>84</v>
      </c>
      <c r="C47" s="194">
        <v>0.4023887246601357</v>
      </c>
      <c r="D47" s="7">
        <v>0</v>
      </c>
      <c r="E47" s="67">
        <v>0.493016371427074</v>
      </c>
      <c r="F47" s="7">
        <v>0</v>
      </c>
      <c r="G47" s="5">
        <v>0</v>
      </c>
      <c r="I47" s="67">
        <v>0.29036451154092652</v>
      </c>
      <c r="J47" s="7">
        <v>0</v>
      </c>
      <c r="K47" s="67">
        <v>0.49331629220251849</v>
      </c>
      <c r="L47" s="7">
        <v>0</v>
      </c>
      <c r="M47" s="5">
        <v>0</v>
      </c>
      <c r="O47" s="67">
        <v>0.30314692680056737</v>
      </c>
      <c r="P47" s="7">
        <v>0</v>
      </c>
      <c r="Q47" s="67">
        <v>0.49102226461436399</v>
      </c>
      <c r="R47" s="7">
        <v>0</v>
      </c>
      <c r="S47" s="5">
        <v>0</v>
      </c>
    </row>
    <row r="48" spans="2:19">
      <c r="B48" s="175" t="s">
        <v>77</v>
      </c>
      <c r="C48" s="194">
        <v>0.50720130041425471</v>
      </c>
      <c r="D48" s="7">
        <v>0</v>
      </c>
      <c r="E48" s="67">
        <v>0.4694845076812838</v>
      </c>
      <c r="F48" s="7">
        <v>0</v>
      </c>
      <c r="G48" s="5">
        <v>0</v>
      </c>
      <c r="I48" s="67">
        <v>0.28209549373550541</v>
      </c>
      <c r="J48" s="7">
        <v>0</v>
      </c>
      <c r="K48" s="67">
        <v>0.45747762449996782</v>
      </c>
      <c r="L48" s="7">
        <v>0</v>
      </c>
      <c r="M48" s="5">
        <v>0</v>
      </c>
      <c r="O48" s="67">
        <v>0.29036108933153848</v>
      </c>
      <c r="P48" s="7">
        <v>0</v>
      </c>
      <c r="Q48" s="67">
        <v>0.46160831996394552</v>
      </c>
      <c r="R48" s="7">
        <v>0</v>
      </c>
      <c r="S48" s="5">
        <v>0</v>
      </c>
    </row>
    <row r="49" spans="2:19">
      <c r="B49" s="175" t="s">
        <v>99</v>
      </c>
      <c r="C49" s="194">
        <v>0.31979953815627638</v>
      </c>
      <c r="D49" s="7">
        <v>0</v>
      </c>
      <c r="E49" s="67">
        <v>0.36498525563005729</v>
      </c>
      <c r="F49" s="7">
        <v>0</v>
      </c>
      <c r="G49" s="5">
        <v>0</v>
      </c>
      <c r="I49" s="67">
        <v>0.28020543794442021</v>
      </c>
      <c r="J49" s="7">
        <v>0</v>
      </c>
      <c r="K49" s="67">
        <v>0.35239604022290438</v>
      </c>
      <c r="L49" s="7">
        <v>0</v>
      </c>
      <c r="M49" s="5">
        <v>0</v>
      </c>
      <c r="O49" s="67">
        <v>0.27689850398425181</v>
      </c>
      <c r="P49" s="7">
        <v>0</v>
      </c>
      <c r="Q49" s="67">
        <v>0.35263230542893509</v>
      </c>
      <c r="R49" s="7">
        <v>0</v>
      </c>
      <c r="S49" s="5">
        <v>0</v>
      </c>
    </row>
    <row r="50" spans="2:19">
      <c r="B50" s="175" t="s">
        <v>91</v>
      </c>
      <c r="C50" s="194">
        <v>0.30472596977285887</v>
      </c>
      <c r="D50" s="7">
        <v>0</v>
      </c>
      <c r="E50" s="67">
        <v>0.31777088152480681</v>
      </c>
      <c r="F50" s="7">
        <v>0</v>
      </c>
      <c r="G50" s="5">
        <v>0</v>
      </c>
      <c r="I50" s="67">
        <v>0.27921264214445762</v>
      </c>
      <c r="J50" s="7">
        <v>0</v>
      </c>
      <c r="K50" s="67">
        <v>0.3231832159786151</v>
      </c>
      <c r="L50" s="7">
        <v>0</v>
      </c>
      <c r="M50" s="5">
        <v>0</v>
      </c>
      <c r="O50" s="67">
        <v>0.28371513434137668</v>
      </c>
      <c r="P50" s="7">
        <v>0</v>
      </c>
      <c r="Q50" s="67">
        <v>0.32298186919314009</v>
      </c>
      <c r="R50" s="7">
        <v>0</v>
      </c>
      <c r="S50" s="5">
        <v>0</v>
      </c>
    </row>
    <row r="51" spans="2:19">
      <c r="B51" s="175" t="s">
        <v>76</v>
      </c>
      <c r="C51" s="194">
        <v>0.18986355482062001</v>
      </c>
      <c r="D51" s="7">
        <v>0</v>
      </c>
      <c r="E51" s="67">
        <v>0.2062993028063495</v>
      </c>
      <c r="F51" s="7">
        <v>0</v>
      </c>
      <c r="G51" s="5">
        <v>0</v>
      </c>
      <c r="I51" s="67">
        <v>0.27569784861271412</v>
      </c>
      <c r="J51" s="7">
        <v>0</v>
      </c>
      <c r="K51" s="67">
        <v>0.22421414080285079</v>
      </c>
      <c r="L51" s="7">
        <v>0</v>
      </c>
      <c r="M51" s="5">
        <v>0</v>
      </c>
      <c r="O51" s="67">
        <v>0.26503100060169382</v>
      </c>
      <c r="P51" s="7">
        <v>0</v>
      </c>
      <c r="Q51" s="67">
        <v>0.21978924329963209</v>
      </c>
      <c r="R51" s="7">
        <v>0</v>
      </c>
      <c r="S51" s="5">
        <v>0</v>
      </c>
    </row>
    <row r="52" spans="2:19">
      <c r="B52" s="175" t="s">
        <v>393</v>
      </c>
      <c r="C52" s="194">
        <v>1.0980178183527209</v>
      </c>
      <c r="D52" s="7">
        <v>1</v>
      </c>
      <c r="E52" s="67">
        <v>1.201225440271358</v>
      </c>
      <c r="F52" s="7">
        <v>1</v>
      </c>
      <c r="G52" s="5">
        <v>2</v>
      </c>
      <c r="I52" s="67">
        <v>0.25776804460363179</v>
      </c>
      <c r="J52" s="7">
        <v>0</v>
      </c>
      <c r="K52" s="67">
        <v>0.34828531893923281</v>
      </c>
      <c r="L52" s="7">
        <v>0</v>
      </c>
      <c r="M52" s="5">
        <v>0</v>
      </c>
      <c r="O52" s="67">
        <v>0.44591406150395702</v>
      </c>
      <c r="P52" s="7">
        <v>0</v>
      </c>
      <c r="Q52" s="67">
        <v>0.58345635655005512</v>
      </c>
      <c r="R52" s="7">
        <v>0</v>
      </c>
      <c r="S52" s="5">
        <v>0</v>
      </c>
    </row>
    <row r="53" spans="2:19">
      <c r="B53" s="175" t="s">
        <v>104</v>
      </c>
      <c r="C53" s="194">
        <v>0.25869684981902019</v>
      </c>
      <c r="D53" s="7">
        <v>0</v>
      </c>
      <c r="E53" s="67">
        <v>0.35467967383638221</v>
      </c>
      <c r="F53" s="7">
        <v>0</v>
      </c>
      <c r="G53" s="5">
        <v>0</v>
      </c>
      <c r="I53" s="67">
        <v>0.25569366604803662</v>
      </c>
      <c r="J53" s="7">
        <v>0</v>
      </c>
      <c r="K53" s="67">
        <v>0.35291020341622048</v>
      </c>
      <c r="L53" s="7">
        <v>0</v>
      </c>
      <c r="M53" s="5">
        <v>0</v>
      </c>
      <c r="O53" s="67">
        <v>0.25391580803695318</v>
      </c>
      <c r="P53" s="7">
        <v>0</v>
      </c>
      <c r="Q53" s="67">
        <v>0.35384734756909891</v>
      </c>
      <c r="R53" s="7">
        <v>0</v>
      </c>
      <c r="S53" s="5">
        <v>0</v>
      </c>
    </row>
    <row r="54" spans="2:19">
      <c r="B54" s="175" t="s">
        <v>62</v>
      </c>
      <c r="C54" s="194">
        <v>0.21283864951704901</v>
      </c>
      <c r="D54" s="7">
        <v>0</v>
      </c>
      <c r="E54" s="67">
        <v>0.37759358513598468</v>
      </c>
      <c r="F54" s="7">
        <v>0</v>
      </c>
      <c r="G54" s="5">
        <v>0</v>
      </c>
      <c r="I54" s="67">
        <v>0.2486331484478074</v>
      </c>
      <c r="J54" s="7">
        <v>0</v>
      </c>
      <c r="K54" s="67">
        <v>0.40053739291741508</v>
      </c>
      <c r="L54" s="7">
        <v>0</v>
      </c>
      <c r="M54" s="5">
        <v>0</v>
      </c>
      <c r="O54" s="67">
        <v>0.24744706889634591</v>
      </c>
      <c r="P54" s="7">
        <v>0</v>
      </c>
      <c r="Q54" s="67">
        <v>0.39718746798642979</v>
      </c>
      <c r="R54" s="7">
        <v>0</v>
      </c>
      <c r="S54" s="5">
        <v>0</v>
      </c>
    </row>
    <row r="55" spans="2:19">
      <c r="B55" s="175" t="s">
        <v>79</v>
      </c>
      <c r="C55" s="194">
        <v>0.24706712744752071</v>
      </c>
      <c r="D55" s="7">
        <v>0</v>
      </c>
      <c r="E55" s="67">
        <v>0.27967158755513932</v>
      </c>
      <c r="F55" s="7">
        <v>0</v>
      </c>
      <c r="G55" s="5">
        <v>0</v>
      </c>
      <c r="I55" s="67">
        <v>0.24403449911199551</v>
      </c>
      <c r="J55" s="7">
        <v>0</v>
      </c>
      <c r="K55" s="67">
        <v>0.27875969232076853</v>
      </c>
      <c r="L55" s="7">
        <v>0</v>
      </c>
      <c r="M55" s="5">
        <v>0</v>
      </c>
      <c r="O55" s="67">
        <v>0.2441034157306092</v>
      </c>
      <c r="P55" s="7">
        <v>0</v>
      </c>
      <c r="Q55" s="67">
        <v>0.28129841170188508</v>
      </c>
      <c r="R55" s="7">
        <v>0</v>
      </c>
      <c r="S55" s="5">
        <v>0</v>
      </c>
    </row>
    <row r="56" spans="2:19">
      <c r="B56" s="175" t="s">
        <v>102</v>
      </c>
      <c r="C56" s="194">
        <v>0.3057366612401512</v>
      </c>
      <c r="D56" s="7">
        <v>0</v>
      </c>
      <c r="E56" s="67">
        <v>0.5293453335308741</v>
      </c>
      <c r="F56" s="7">
        <v>0</v>
      </c>
      <c r="G56" s="5">
        <v>0</v>
      </c>
      <c r="I56" s="67">
        <v>0.24374040899442759</v>
      </c>
      <c r="J56" s="7">
        <v>0</v>
      </c>
      <c r="K56" s="67">
        <v>0.53207607223143016</v>
      </c>
      <c r="L56" s="7">
        <v>0</v>
      </c>
      <c r="M56" s="5">
        <v>0</v>
      </c>
      <c r="O56" s="67">
        <v>0.26421956111619133</v>
      </c>
      <c r="P56" s="7">
        <v>0</v>
      </c>
      <c r="Q56" s="67">
        <v>0.53218835491921868</v>
      </c>
      <c r="R56" s="7">
        <v>0</v>
      </c>
      <c r="S56" s="5">
        <v>0</v>
      </c>
    </row>
    <row r="57" spans="2:19">
      <c r="B57" s="175" t="s">
        <v>12</v>
      </c>
      <c r="C57" s="194">
        <v>1.7731636384528791</v>
      </c>
      <c r="D57" s="7">
        <v>1</v>
      </c>
      <c r="E57" s="67">
        <v>1.501527335527965</v>
      </c>
      <c r="F57" s="7">
        <v>1</v>
      </c>
      <c r="G57" s="5">
        <v>2</v>
      </c>
      <c r="I57" s="67">
        <v>0.2374019670417149</v>
      </c>
      <c r="J57" s="7">
        <v>0</v>
      </c>
      <c r="K57" s="67">
        <v>0.27456434792052481</v>
      </c>
      <c r="L57" s="7">
        <v>0</v>
      </c>
      <c r="M57" s="5">
        <v>0</v>
      </c>
      <c r="O57" s="67">
        <v>0.33499246268094029</v>
      </c>
      <c r="P57" s="7">
        <v>0</v>
      </c>
      <c r="Q57" s="67">
        <v>0.43597330235753301</v>
      </c>
      <c r="R57" s="7">
        <v>0</v>
      </c>
      <c r="S57" s="5">
        <v>0</v>
      </c>
    </row>
    <row r="58" spans="2:19">
      <c r="B58" s="175" t="s">
        <v>113</v>
      </c>
      <c r="C58" s="194">
        <v>0.2243803462157973</v>
      </c>
      <c r="D58" s="7">
        <v>0</v>
      </c>
      <c r="E58" s="67">
        <v>0.26911578879522841</v>
      </c>
      <c r="F58" s="7">
        <v>0</v>
      </c>
      <c r="G58" s="5">
        <v>0</v>
      </c>
      <c r="I58" s="67">
        <v>0.20853502817893441</v>
      </c>
      <c r="J58" s="7">
        <v>0</v>
      </c>
      <c r="K58" s="67">
        <v>0.27881765906113148</v>
      </c>
      <c r="L58" s="7">
        <v>0</v>
      </c>
      <c r="M58" s="5">
        <v>0</v>
      </c>
      <c r="O58" s="67">
        <v>0.2103458312941725</v>
      </c>
      <c r="P58" s="7">
        <v>0</v>
      </c>
      <c r="Q58" s="67">
        <v>0.277558241125896</v>
      </c>
      <c r="R58" s="7">
        <v>0</v>
      </c>
      <c r="S58" s="5">
        <v>0</v>
      </c>
    </row>
    <row r="59" spans="2:19">
      <c r="B59" s="175" t="s">
        <v>93</v>
      </c>
      <c r="C59" s="194">
        <v>0.33023510216758539</v>
      </c>
      <c r="D59" s="7">
        <v>0</v>
      </c>
      <c r="E59" s="67">
        <v>0.4328637727174845</v>
      </c>
      <c r="F59" s="7">
        <v>0</v>
      </c>
      <c r="G59" s="5">
        <v>0</v>
      </c>
      <c r="I59" s="67">
        <v>0.20426567827773029</v>
      </c>
      <c r="J59" s="7">
        <v>0</v>
      </c>
      <c r="K59" s="67">
        <v>0.43076904483939171</v>
      </c>
      <c r="L59" s="7">
        <v>0</v>
      </c>
      <c r="M59" s="5">
        <v>0</v>
      </c>
      <c r="O59" s="67">
        <v>0.22020729202799791</v>
      </c>
      <c r="P59" s="7">
        <v>0</v>
      </c>
      <c r="Q59" s="67">
        <v>0.43112843886307822</v>
      </c>
      <c r="R59" s="7">
        <v>0</v>
      </c>
      <c r="S59" s="5">
        <v>0</v>
      </c>
    </row>
    <row r="60" spans="2:19">
      <c r="B60" s="175" t="s">
        <v>96</v>
      </c>
      <c r="C60" s="194">
        <v>0.13879955230617169</v>
      </c>
      <c r="D60" s="7">
        <v>0</v>
      </c>
      <c r="E60" s="67">
        <v>0.19795079077365571</v>
      </c>
      <c r="F60" s="7">
        <v>0</v>
      </c>
      <c r="G60" s="5">
        <v>0</v>
      </c>
      <c r="I60" s="67">
        <v>0.192319300605541</v>
      </c>
      <c r="J60" s="7">
        <v>0</v>
      </c>
      <c r="K60" s="67">
        <v>0.20002657307773669</v>
      </c>
      <c r="L60" s="7">
        <v>0</v>
      </c>
      <c r="M60" s="5">
        <v>0</v>
      </c>
      <c r="O60" s="67">
        <v>0.18195325022474629</v>
      </c>
      <c r="P60" s="7">
        <v>0</v>
      </c>
      <c r="Q60" s="67">
        <v>0.1998195675203388</v>
      </c>
      <c r="R60" s="7">
        <v>0</v>
      </c>
      <c r="S60" s="5">
        <v>0</v>
      </c>
    </row>
    <row r="61" spans="2:19">
      <c r="B61" s="175" t="s">
        <v>103</v>
      </c>
      <c r="C61" s="194">
        <v>0.19286611951983121</v>
      </c>
      <c r="D61" s="7">
        <v>0</v>
      </c>
      <c r="E61" s="67">
        <v>0.22852591064814681</v>
      </c>
      <c r="F61" s="7">
        <v>0</v>
      </c>
      <c r="G61" s="5">
        <v>0</v>
      </c>
      <c r="I61" s="67">
        <v>0.1898755590686135</v>
      </c>
      <c r="J61" s="7">
        <v>0</v>
      </c>
      <c r="K61" s="67">
        <v>0.220973864460346</v>
      </c>
      <c r="L61" s="7">
        <v>0</v>
      </c>
      <c r="M61" s="5">
        <v>0</v>
      </c>
      <c r="O61" s="67">
        <v>0.1885557650475605</v>
      </c>
      <c r="P61" s="7">
        <v>0</v>
      </c>
      <c r="Q61" s="67">
        <v>0.22297759856439639</v>
      </c>
      <c r="R61" s="7">
        <v>0</v>
      </c>
      <c r="S61" s="5">
        <v>0</v>
      </c>
    </row>
    <row r="62" spans="2:19">
      <c r="B62" s="175" t="s">
        <v>15</v>
      </c>
      <c r="C62" s="194">
        <v>0.37443418160686892</v>
      </c>
      <c r="D62" s="7">
        <v>0</v>
      </c>
      <c r="E62" s="67">
        <v>0.41751553686580511</v>
      </c>
      <c r="F62" s="7">
        <v>0</v>
      </c>
      <c r="G62" s="5">
        <v>0</v>
      </c>
      <c r="I62" s="67">
        <v>0.1642962334917121</v>
      </c>
      <c r="J62" s="7">
        <v>0</v>
      </c>
      <c r="K62" s="67">
        <v>0.2100552285119103</v>
      </c>
      <c r="L62" s="7">
        <v>0</v>
      </c>
      <c r="M62" s="5">
        <v>0</v>
      </c>
      <c r="O62" s="67">
        <v>0.25301421105295319</v>
      </c>
      <c r="P62" s="7">
        <v>0</v>
      </c>
      <c r="Q62" s="67">
        <v>0.34073008130882348</v>
      </c>
      <c r="R62" s="7">
        <v>0</v>
      </c>
      <c r="S62" s="5">
        <v>0</v>
      </c>
    </row>
    <row r="63" spans="2:19">
      <c r="B63" s="175" t="s">
        <v>31</v>
      </c>
      <c r="C63" s="194">
        <v>0.66662741757347521</v>
      </c>
      <c r="D63" s="7">
        <v>0</v>
      </c>
      <c r="E63" s="67">
        <v>0.69036488420875841</v>
      </c>
      <c r="F63" s="7">
        <v>0</v>
      </c>
      <c r="G63" s="5">
        <v>0</v>
      </c>
      <c r="I63" s="67">
        <v>0.14853524794302131</v>
      </c>
      <c r="J63" s="7">
        <v>0</v>
      </c>
      <c r="K63" s="67">
        <v>0.1607175631703586</v>
      </c>
      <c r="L63" s="7">
        <v>0</v>
      </c>
      <c r="M63" s="5">
        <v>0</v>
      </c>
      <c r="O63" s="67">
        <v>0.1284552797119656</v>
      </c>
      <c r="P63" s="7">
        <v>0</v>
      </c>
      <c r="Q63" s="67">
        <v>0.13846255061820739</v>
      </c>
      <c r="R63" s="7">
        <v>0</v>
      </c>
      <c r="S63" s="5">
        <v>0</v>
      </c>
    </row>
    <row r="64" spans="2:19">
      <c r="B64" s="175" t="s">
        <v>395</v>
      </c>
      <c r="C64" s="194">
        <v>0.59376051772397076</v>
      </c>
      <c r="D64" s="7">
        <v>0</v>
      </c>
      <c r="E64" s="67">
        <v>0.71232042542103957</v>
      </c>
      <c r="F64" s="7">
        <v>0</v>
      </c>
      <c r="G64" s="5">
        <v>0</v>
      </c>
      <c r="I64" s="67">
        <v>0.1433449034753761</v>
      </c>
      <c r="J64" s="7">
        <v>0</v>
      </c>
      <c r="K64" s="67">
        <v>0.17995173118962679</v>
      </c>
      <c r="L64" s="7">
        <v>0</v>
      </c>
      <c r="M64" s="5">
        <v>0</v>
      </c>
      <c r="O64" s="67">
        <v>0.1332164035488918</v>
      </c>
      <c r="P64" s="7">
        <v>0</v>
      </c>
      <c r="Q64" s="67">
        <v>0.16355756548426201</v>
      </c>
      <c r="R64" s="7">
        <v>0</v>
      </c>
      <c r="S64" s="5">
        <v>0</v>
      </c>
    </row>
    <row r="65" spans="2:19">
      <c r="B65" s="175" t="s">
        <v>11</v>
      </c>
      <c r="C65" s="194">
        <v>2.7664300568524109</v>
      </c>
      <c r="D65" s="7">
        <v>1</v>
      </c>
      <c r="E65" s="67">
        <v>2.8581225442985199</v>
      </c>
      <c r="F65" s="7">
        <v>1</v>
      </c>
      <c r="G65" s="5">
        <v>2</v>
      </c>
      <c r="I65" s="67">
        <v>0.1088190517917548</v>
      </c>
      <c r="J65" s="7">
        <v>0</v>
      </c>
      <c r="K65" s="67">
        <v>0.12585474504169339</v>
      </c>
      <c r="L65" s="7">
        <v>0</v>
      </c>
      <c r="M65" s="5">
        <v>0</v>
      </c>
      <c r="O65" s="67">
        <v>0.1187697354931348</v>
      </c>
      <c r="P65" s="7">
        <v>0</v>
      </c>
      <c r="Q65" s="67">
        <v>0.13517641375216169</v>
      </c>
      <c r="R65" s="7">
        <v>0</v>
      </c>
      <c r="S65" s="5">
        <v>0</v>
      </c>
    </row>
    <row r="66" spans="2:19">
      <c r="B66" s="175" t="s">
        <v>20</v>
      </c>
      <c r="C66" s="194">
        <v>0.2297078430950393</v>
      </c>
      <c r="D66" s="7">
        <v>0</v>
      </c>
      <c r="E66" s="67">
        <v>0.19735918533994559</v>
      </c>
      <c r="F66" s="7">
        <v>0</v>
      </c>
      <c r="G66" s="5">
        <v>0</v>
      </c>
      <c r="I66" s="67">
        <v>9.8451332184551224E-2</v>
      </c>
      <c r="J66" s="7">
        <v>0</v>
      </c>
      <c r="K66" s="67">
        <v>0.1641459278839211</v>
      </c>
      <c r="L66" s="7">
        <v>0</v>
      </c>
      <c r="M66" s="5">
        <v>0</v>
      </c>
      <c r="O66" s="67">
        <v>0.13520267327175589</v>
      </c>
      <c r="P66" s="7">
        <v>0</v>
      </c>
      <c r="Q66" s="67">
        <v>0.25731738856730418</v>
      </c>
      <c r="R66" s="7">
        <v>0</v>
      </c>
      <c r="S66" s="5">
        <v>0</v>
      </c>
    </row>
    <row r="67" spans="2:19">
      <c r="B67" s="175" t="s">
        <v>394</v>
      </c>
      <c r="C67" s="194">
        <v>0.25511713372719808</v>
      </c>
      <c r="D67" s="7">
        <v>0</v>
      </c>
      <c r="E67" s="67">
        <v>0.30260871472300171</v>
      </c>
      <c r="F67" s="7">
        <v>0</v>
      </c>
      <c r="G67" s="5">
        <v>0</v>
      </c>
      <c r="I67" s="67">
        <v>9.4195208890645893E-2</v>
      </c>
      <c r="J67" s="7">
        <v>0</v>
      </c>
      <c r="K67" s="67">
        <v>7.8203103627683609E-2</v>
      </c>
      <c r="L67" s="7">
        <v>0</v>
      </c>
      <c r="M67" s="5">
        <v>0</v>
      </c>
      <c r="O67" s="67">
        <v>0.15535083160240079</v>
      </c>
      <c r="P67" s="7">
        <v>0</v>
      </c>
      <c r="Q67" s="67">
        <v>0.13899609447409431</v>
      </c>
      <c r="R67" s="7">
        <v>0</v>
      </c>
      <c r="S67" s="5">
        <v>0</v>
      </c>
    </row>
    <row r="68" spans="2:19">
      <c r="B68" s="175" t="s">
        <v>8</v>
      </c>
      <c r="C68" s="194">
        <v>0.18303356577648669</v>
      </c>
      <c r="D68" s="7">
        <v>0</v>
      </c>
      <c r="E68" s="67">
        <v>0.25791835701142679</v>
      </c>
      <c r="F68" s="7">
        <v>0</v>
      </c>
      <c r="G68" s="5">
        <v>0</v>
      </c>
      <c r="I68" s="67">
        <v>5.7529053325470578E-2</v>
      </c>
      <c r="J68" s="7">
        <v>0</v>
      </c>
      <c r="K68" s="67">
        <v>8.6355924731091716E-2</v>
      </c>
      <c r="L68" s="7">
        <v>0</v>
      </c>
      <c r="M68" s="5">
        <v>0</v>
      </c>
      <c r="O68" s="67">
        <v>9.3715448220218003E-2</v>
      </c>
      <c r="P68" s="7">
        <v>0</v>
      </c>
      <c r="Q68" s="67">
        <v>0.14375104795186161</v>
      </c>
      <c r="R68" s="7">
        <v>0</v>
      </c>
      <c r="S68" s="5">
        <v>0</v>
      </c>
    </row>
    <row r="69" spans="2:19">
      <c r="B69" s="175" t="s">
        <v>10</v>
      </c>
      <c r="C69" s="194">
        <v>0.1686389290010521</v>
      </c>
      <c r="D69" s="7">
        <v>0</v>
      </c>
      <c r="E69" s="67">
        <v>0.18314630005526719</v>
      </c>
      <c r="F69" s="7">
        <v>0</v>
      </c>
      <c r="G69" s="5">
        <v>0</v>
      </c>
      <c r="I69" s="67">
        <v>5.3851783340827943E-2</v>
      </c>
      <c r="J69" s="7">
        <v>0</v>
      </c>
      <c r="K69" s="67">
        <v>5.8621270291840652E-2</v>
      </c>
      <c r="L69" s="7">
        <v>0</v>
      </c>
      <c r="M69" s="5">
        <v>0</v>
      </c>
      <c r="O69" s="67">
        <v>9.110619564866565E-2</v>
      </c>
      <c r="P69" s="7">
        <v>0</v>
      </c>
      <c r="Q69" s="67">
        <v>9.6666111880334984E-2</v>
      </c>
      <c r="R69" s="7">
        <v>0</v>
      </c>
      <c r="S69" s="5">
        <v>0</v>
      </c>
    </row>
    <row r="70" spans="2:19">
      <c r="B70" s="175" t="s">
        <v>391</v>
      </c>
      <c r="C70" s="194">
        <v>0.45323214023436381</v>
      </c>
      <c r="D70" s="7">
        <v>0</v>
      </c>
      <c r="E70" s="67">
        <v>0.74629789774062094</v>
      </c>
      <c r="F70" s="7">
        <v>0</v>
      </c>
      <c r="G70" s="5">
        <v>0</v>
      </c>
      <c r="I70" s="67">
        <v>5.1479065038030312E-2</v>
      </c>
      <c r="J70" s="7">
        <v>0</v>
      </c>
      <c r="K70" s="67">
        <v>5.7730757799654621E-2</v>
      </c>
      <c r="L70" s="7">
        <v>0</v>
      </c>
      <c r="M70" s="5">
        <v>0</v>
      </c>
      <c r="O70" s="67">
        <v>0.1131585659566464</v>
      </c>
      <c r="P70" s="7">
        <v>0</v>
      </c>
      <c r="Q70" s="67">
        <v>9.3334608495590707E-2</v>
      </c>
      <c r="R70" s="7">
        <v>0</v>
      </c>
      <c r="S70" s="5">
        <v>0</v>
      </c>
    </row>
    <row r="71" spans="2:19">
      <c r="B71" s="175" t="s">
        <v>112</v>
      </c>
      <c r="C71" s="194">
        <v>0.22661523314306631</v>
      </c>
      <c r="D71" s="7">
        <v>0</v>
      </c>
      <c r="E71" s="67">
        <v>0.28025958052868299</v>
      </c>
      <c r="F71" s="7">
        <v>0</v>
      </c>
      <c r="G71" s="5">
        <v>0</v>
      </c>
      <c r="I71" s="67">
        <v>5.1172484876447731E-2</v>
      </c>
      <c r="J71" s="7">
        <v>0</v>
      </c>
      <c r="K71" s="67">
        <v>0.27716998607828641</v>
      </c>
      <c r="L71" s="7">
        <v>0</v>
      </c>
      <c r="M71" s="5">
        <v>0</v>
      </c>
      <c r="O71" s="67">
        <v>5.8529182966315062E-2</v>
      </c>
      <c r="P71" s="7">
        <v>0</v>
      </c>
      <c r="Q71" s="67">
        <v>0.27809381704390079</v>
      </c>
      <c r="R71" s="7">
        <v>0</v>
      </c>
      <c r="S71" s="5">
        <v>0</v>
      </c>
    </row>
    <row r="72" spans="2:19">
      <c r="B72" s="175" t="s">
        <v>19</v>
      </c>
      <c r="C72" s="194">
        <v>0.1049488369025609</v>
      </c>
      <c r="D72" s="7">
        <v>0</v>
      </c>
      <c r="E72" s="67">
        <v>0.13229183302137071</v>
      </c>
      <c r="F72" s="7">
        <v>0</v>
      </c>
      <c r="G72" s="5">
        <v>0</v>
      </c>
      <c r="I72" s="67">
        <v>3.1740021359462148E-2</v>
      </c>
      <c r="J72" s="7">
        <v>0</v>
      </c>
      <c r="K72" s="67">
        <v>3.8695403167771397E-2</v>
      </c>
      <c r="L72" s="7">
        <v>0</v>
      </c>
      <c r="M72" s="5">
        <v>0</v>
      </c>
      <c r="O72" s="67">
        <v>5.6383658327465849E-2</v>
      </c>
      <c r="P72" s="7">
        <v>0</v>
      </c>
      <c r="Q72" s="67">
        <v>6.7524036076759414E-2</v>
      </c>
      <c r="R72" s="7">
        <v>0</v>
      </c>
      <c r="S72" s="5">
        <v>0</v>
      </c>
    </row>
    <row r="73" spans="2:19">
      <c r="B73" s="175" t="s">
        <v>21</v>
      </c>
      <c r="C73" s="194">
        <v>7.782118113600045E-2</v>
      </c>
      <c r="D73" s="7">
        <v>0</v>
      </c>
      <c r="E73" s="67">
        <v>0.1278791198878369</v>
      </c>
      <c r="F73" s="7">
        <v>0</v>
      </c>
      <c r="G73" s="5">
        <v>0</v>
      </c>
      <c r="I73" s="67">
        <v>2.8769120216997821E-2</v>
      </c>
      <c r="J73" s="7">
        <v>0</v>
      </c>
      <c r="K73" s="67">
        <v>3.6805669130903107E-2</v>
      </c>
      <c r="L73" s="7">
        <v>0</v>
      </c>
      <c r="M73" s="5">
        <v>0</v>
      </c>
      <c r="O73" s="67">
        <v>3.4543310990239197E-2</v>
      </c>
      <c r="P73" s="7">
        <v>0</v>
      </c>
      <c r="Q73" s="67">
        <v>4.936843435672067E-2</v>
      </c>
      <c r="R73" s="7">
        <v>0</v>
      </c>
      <c r="S73" s="5">
        <v>0</v>
      </c>
    </row>
    <row r="74" spans="2:19">
      <c r="B74" s="175" t="s">
        <v>9</v>
      </c>
      <c r="C74" s="194">
        <v>7.312677127672354E-2</v>
      </c>
      <c r="D74" s="7">
        <v>0</v>
      </c>
      <c r="E74" s="67">
        <v>0.12614673208882329</v>
      </c>
      <c r="F74" s="7">
        <v>0</v>
      </c>
      <c r="G74" s="5">
        <v>0</v>
      </c>
      <c r="I74" s="67">
        <v>2.820580905924288E-2</v>
      </c>
      <c r="J74" s="7">
        <v>0</v>
      </c>
      <c r="K74" s="67">
        <v>3.5890044599279747E-2</v>
      </c>
      <c r="L74" s="7">
        <v>0</v>
      </c>
      <c r="M74" s="5">
        <v>0</v>
      </c>
      <c r="O74" s="67">
        <v>4.3912106680836727E-2</v>
      </c>
      <c r="P74" s="7">
        <v>0</v>
      </c>
      <c r="Q74" s="67">
        <v>6.0952363669531773E-2</v>
      </c>
      <c r="R74" s="7">
        <v>0</v>
      </c>
      <c r="S74" s="5">
        <v>0</v>
      </c>
    </row>
    <row r="75" spans="2:19">
      <c r="B75" s="175" t="s">
        <v>14</v>
      </c>
      <c r="C75" s="194">
        <v>8.7348991788360822E-2</v>
      </c>
      <c r="D75" s="7">
        <v>0</v>
      </c>
      <c r="E75" s="67">
        <v>0.1194692392108679</v>
      </c>
      <c r="F75" s="7">
        <v>0</v>
      </c>
      <c r="G75" s="5">
        <v>0</v>
      </c>
      <c r="I75" s="67">
        <v>2.7540232129735609E-2</v>
      </c>
      <c r="J75" s="7">
        <v>0</v>
      </c>
      <c r="K75" s="67">
        <v>3.3842303175559398E-2</v>
      </c>
      <c r="L75" s="7">
        <v>0</v>
      </c>
      <c r="M75" s="5">
        <v>0</v>
      </c>
      <c r="O75" s="67">
        <v>4.7519549701120448E-2</v>
      </c>
      <c r="P75" s="7">
        <v>0</v>
      </c>
      <c r="Q75" s="67">
        <v>5.7969868771641203E-2</v>
      </c>
      <c r="R75" s="7">
        <v>0</v>
      </c>
      <c r="S75" s="5">
        <v>0</v>
      </c>
    </row>
    <row r="76" spans="2:19">
      <c r="B76" s="175" t="s">
        <v>33</v>
      </c>
      <c r="C76" s="192">
        <v>6.967790590819084E-2</v>
      </c>
      <c r="D76" s="7">
        <v>0</v>
      </c>
      <c r="E76" s="67">
        <v>0.1156082941861211</v>
      </c>
      <c r="F76" s="7">
        <v>0</v>
      </c>
      <c r="G76" s="195">
        <v>0</v>
      </c>
      <c r="I76" s="67">
        <v>2.6004567743083781E-2</v>
      </c>
      <c r="J76" s="7">
        <v>0</v>
      </c>
      <c r="K76" s="192">
        <v>4.1570814226920418E-2</v>
      </c>
      <c r="L76" s="7">
        <v>0</v>
      </c>
      <c r="M76" s="5">
        <v>0</v>
      </c>
      <c r="O76" s="67">
        <v>4.6949155538956913E-2</v>
      </c>
      <c r="P76" s="7">
        <v>0</v>
      </c>
      <c r="Q76" s="192">
        <v>7.9919235433071001E-2</v>
      </c>
      <c r="R76" s="7">
        <v>0</v>
      </c>
      <c r="S76" s="5">
        <v>0</v>
      </c>
    </row>
    <row r="77" spans="2:19" ht="15" thickBot="1">
      <c r="B77" s="2" t="s">
        <v>16</v>
      </c>
      <c r="C77" s="191">
        <v>4.3106275925804287E-2</v>
      </c>
      <c r="D77" s="8">
        <v>0</v>
      </c>
      <c r="E77" s="68">
        <v>0.1089320909461115</v>
      </c>
      <c r="F77" s="8">
        <v>0</v>
      </c>
      <c r="G77" s="196">
        <v>0</v>
      </c>
      <c r="I77" s="68">
        <v>2.0860516275698859E-2</v>
      </c>
      <c r="J77" s="8">
        <v>0</v>
      </c>
      <c r="K77" s="191">
        <v>3.2711042980221927E-2</v>
      </c>
      <c r="L77" s="8">
        <v>0</v>
      </c>
      <c r="M77" s="6">
        <v>0</v>
      </c>
      <c r="O77" s="68">
        <v>2.5681831130429659E-2</v>
      </c>
      <c r="P77" s="8">
        <v>0</v>
      </c>
      <c r="Q77" s="191">
        <v>4.4883880471989837E-2</v>
      </c>
      <c r="R77" s="8">
        <v>0</v>
      </c>
      <c r="S77" s="6">
        <v>0</v>
      </c>
    </row>
    <row r="78" spans="2:19">
      <c r="C78" s="175"/>
    </row>
    <row r="79" spans="2:19">
      <c r="B79" s="193" t="s">
        <v>412</v>
      </c>
      <c r="D79">
        <f>SUM(D11:D77)</f>
        <v>16</v>
      </c>
      <c r="F79">
        <f>SUM(F11:F77)</f>
        <v>17</v>
      </c>
      <c r="G79">
        <f>SUM(G11:G77)</f>
        <v>33</v>
      </c>
      <c r="J79">
        <f>SUM(J11:J77)</f>
        <v>19</v>
      </c>
      <c r="L79">
        <f>SUM(L11:L77)</f>
        <v>20</v>
      </c>
      <c r="M79">
        <f>SUM(M11:M77)</f>
        <v>39</v>
      </c>
      <c r="P79">
        <f>SUM(P11:P77)</f>
        <v>20</v>
      </c>
      <c r="R79">
        <f>SUM(R11:R77)</f>
        <v>20</v>
      </c>
      <c r="S79">
        <f>SUM(S11:S77)</f>
        <v>40</v>
      </c>
    </row>
  </sheetData>
  <mergeCells count="17">
    <mergeCell ref="S4:U4"/>
    <mergeCell ref="S3:U3"/>
    <mergeCell ref="R2:U2"/>
    <mergeCell ref="K10:L10"/>
    <mergeCell ref="I8:M9"/>
    <mergeCell ref="O8:S9"/>
    <mergeCell ref="O10:P10"/>
    <mergeCell ref="Q10:R10"/>
    <mergeCell ref="S5:U5"/>
    <mergeCell ref="S6:U6"/>
    <mergeCell ref="B8:G9"/>
    <mergeCell ref="C10:D10"/>
    <mergeCell ref="E10:F10"/>
    <mergeCell ref="I10:J10"/>
    <mergeCell ref="B2:C3"/>
    <mergeCell ref="D2:P2"/>
    <mergeCell ref="D3:P3"/>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4" id="{0619E183-8ED5-4DF7-BE6A-CBFAB8630ECB}">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R3:R6</xm:sqref>
        </x14:conditionalFormatting>
        <x14:conditionalFormatting xmlns:xm="http://schemas.microsoft.com/office/excel/2006/main">
          <x14:cfRule type="iconSet" priority="35" id="{9FE52B34-61B1-4110-B6D5-AE0B11AC2B2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D11:D77</xm:sqref>
        </x14:conditionalFormatting>
        <x14:conditionalFormatting xmlns:xm="http://schemas.microsoft.com/office/excel/2006/main">
          <x14:cfRule type="iconSet" priority="36" id="{B8495DAD-30F2-4861-9EA5-B98445B54F94}">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F11:F77</xm:sqref>
        </x14:conditionalFormatting>
        <x14:conditionalFormatting xmlns:xm="http://schemas.microsoft.com/office/excel/2006/main">
          <x14:cfRule type="iconSet" priority="37" id="{FDEC44B9-A6E4-4082-9942-B798165FD4B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G11:G75</xm:sqref>
        </x14:conditionalFormatting>
        <x14:conditionalFormatting xmlns:xm="http://schemas.microsoft.com/office/excel/2006/main">
          <x14:cfRule type="iconSet" priority="38" id="{89E39EB2-8DD1-4D52-A481-D49A6D9698FD}">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J11:J77</xm:sqref>
        </x14:conditionalFormatting>
        <x14:conditionalFormatting xmlns:xm="http://schemas.microsoft.com/office/excel/2006/main">
          <x14:cfRule type="iconSet" priority="39" id="{8D830023-2E65-4D06-BF9C-36EA4EB16373}">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L11:L77</xm:sqref>
        </x14:conditionalFormatting>
        <x14:conditionalFormatting xmlns:xm="http://schemas.microsoft.com/office/excel/2006/main">
          <x14:cfRule type="iconSet" priority="40" id="{24C6F7D8-AC19-410E-AB1B-D508F3254D53}">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M11:M77</xm:sqref>
        </x14:conditionalFormatting>
        <x14:conditionalFormatting xmlns:xm="http://schemas.microsoft.com/office/excel/2006/main">
          <x14:cfRule type="iconSet" priority="1" id="{C9064F23-815A-4343-B13F-1A5691860FC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P11:P77</xm:sqref>
        </x14:conditionalFormatting>
        <x14:conditionalFormatting xmlns:xm="http://schemas.microsoft.com/office/excel/2006/main">
          <x14:cfRule type="iconSet" priority="2" id="{DB947070-ABE7-4EA8-9002-7AA06E14FD0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R11:R77</xm:sqref>
        </x14:conditionalFormatting>
        <x14:conditionalFormatting xmlns:xm="http://schemas.microsoft.com/office/excel/2006/main">
          <x14:cfRule type="iconSet" priority="3" id="{E7328FBD-8796-4DA1-B8AC-1B06306A47B4}">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S11:S77</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0090-7923-436E-BC20-5B99108FEB0B}">
  <sheetPr>
    <tabColor theme="4" tint="-0.249977111117893"/>
  </sheetPr>
  <dimension ref="A1:R91"/>
  <sheetViews>
    <sheetView tabSelected="1" zoomScale="71" zoomScaleNormal="70" workbookViewId="0">
      <selection activeCell="B2" sqref="B2:C3"/>
    </sheetView>
  </sheetViews>
  <sheetFormatPr defaultRowHeight="14.5"/>
  <cols>
    <col min="2" max="2" width="50.81640625" bestFit="1" customWidth="1"/>
    <col min="3" max="3" width="18.36328125" style="10" customWidth="1"/>
    <col min="4" max="4" width="17.90625" style="10" customWidth="1"/>
    <col min="5" max="5" width="20.08984375" style="10" customWidth="1"/>
    <col min="6" max="6" width="17.453125" style="10" bestFit="1" customWidth="1"/>
    <col min="7" max="7" width="14.1796875" style="10" bestFit="1" customWidth="1"/>
    <col min="8" max="8" width="14.7265625" style="10" bestFit="1" customWidth="1"/>
    <col min="9" max="9" width="13" style="10" bestFit="1" customWidth="1"/>
    <col min="10" max="10" width="13.36328125" style="10" bestFit="1" customWidth="1"/>
    <col min="11" max="11" width="13.90625" style="10" bestFit="1" customWidth="1"/>
    <col min="12" max="12" width="12.1796875" style="10" bestFit="1" customWidth="1"/>
    <col min="13" max="13" width="13.1796875" style="10" bestFit="1" customWidth="1"/>
    <col min="14" max="14" width="13.54296875" style="10" bestFit="1" customWidth="1"/>
    <col min="15" max="15" width="12" style="10" bestFit="1" customWidth="1"/>
    <col min="16" max="16" width="23.1796875" style="10" customWidth="1"/>
    <col min="17" max="17" width="24.81640625" style="10" customWidth="1"/>
    <col min="18" max="16384" width="8.7265625" style="10"/>
  </cols>
  <sheetData>
    <row r="1" spans="2:17" customFormat="1" ht="15" thickBot="1"/>
    <row r="2" spans="2:17" customFormat="1" ht="14.5" customHeight="1">
      <c r="B2" s="155" t="s">
        <v>386</v>
      </c>
      <c r="C2" s="156"/>
      <c r="D2" s="93" t="s">
        <v>167</v>
      </c>
      <c r="E2" s="93"/>
      <c r="F2" s="93"/>
      <c r="G2" s="93"/>
      <c r="H2" s="93"/>
      <c r="I2" s="93"/>
      <c r="J2" s="93"/>
      <c r="K2" s="93"/>
      <c r="L2" s="93"/>
      <c r="M2" s="93"/>
      <c r="N2" s="93"/>
      <c r="O2" s="93"/>
      <c r="P2" s="94"/>
    </row>
    <row r="3" spans="2:17" customFormat="1" ht="14.5" customHeight="1" thickBot="1">
      <c r="B3" s="157"/>
      <c r="C3" s="158"/>
      <c r="D3" s="95"/>
      <c r="E3" s="95"/>
      <c r="F3" s="95"/>
      <c r="G3" s="95"/>
      <c r="H3" s="95"/>
      <c r="I3" s="95"/>
      <c r="J3" s="95"/>
      <c r="K3" s="95"/>
      <c r="L3" s="95"/>
      <c r="M3" s="95"/>
      <c r="N3" s="95"/>
      <c r="O3" s="95"/>
      <c r="P3" s="96"/>
    </row>
    <row r="4" spans="2:17" customFormat="1">
      <c r="D4" s="81"/>
      <c r="E4" s="81"/>
      <c r="F4" s="81"/>
      <c r="G4" s="81"/>
      <c r="H4" s="81"/>
      <c r="I4" s="81"/>
      <c r="J4" s="81"/>
      <c r="K4" s="81"/>
      <c r="L4" s="81"/>
      <c r="M4" s="81"/>
      <c r="N4" s="81"/>
      <c r="O4" s="81"/>
      <c r="P4" s="81"/>
      <c r="Q4" s="81"/>
    </row>
    <row r="5" spans="2:17" customFormat="1" ht="14.5" customHeight="1">
      <c r="B5" s="159" t="s">
        <v>354</v>
      </c>
      <c r="C5" s="159"/>
      <c r="D5" s="159"/>
      <c r="E5" s="159"/>
      <c r="F5" s="159"/>
      <c r="G5" s="159"/>
      <c r="H5" s="159"/>
      <c r="I5" s="159"/>
      <c r="J5" s="159"/>
      <c r="K5" s="159"/>
      <c r="L5" s="159"/>
      <c r="M5" s="159"/>
      <c r="N5" s="159"/>
      <c r="O5" s="159"/>
      <c r="P5" s="159"/>
      <c r="Q5" s="81"/>
    </row>
    <row r="6" spans="2:17" customFormat="1" ht="14.5" customHeight="1" thickBot="1">
      <c r="B6" s="199"/>
      <c r="C6" s="199"/>
      <c r="D6" s="199"/>
      <c r="E6" s="199"/>
      <c r="F6" s="199"/>
      <c r="G6" s="199"/>
      <c r="H6" s="199"/>
      <c r="I6" s="199"/>
      <c r="J6" s="199"/>
      <c r="K6" s="199"/>
      <c r="L6" s="199"/>
      <c r="M6" s="199"/>
      <c r="N6" s="199"/>
      <c r="O6" s="199"/>
      <c r="P6" s="199"/>
      <c r="Q6" s="81"/>
    </row>
    <row r="7" spans="2:17" customFormat="1" ht="15" thickBot="1">
      <c r="B7" s="176"/>
      <c r="C7" s="197" t="s">
        <v>355</v>
      </c>
      <c r="D7" s="197" t="s">
        <v>355</v>
      </c>
      <c r="E7" s="197" t="s">
        <v>356</v>
      </c>
      <c r="F7" s="197" t="s">
        <v>357</v>
      </c>
      <c r="G7" s="197" t="s">
        <v>358</v>
      </c>
      <c r="H7" s="197" t="s">
        <v>359</v>
      </c>
      <c r="I7" s="197" t="s">
        <v>360</v>
      </c>
      <c r="J7" s="197" t="s">
        <v>358</v>
      </c>
      <c r="K7" s="197" t="s">
        <v>359</v>
      </c>
      <c r="L7" s="197" t="s">
        <v>360</v>
      </c>
      <c r="M7" s="197" t="s">
        <v>358</v>
      </c>
      <c r="N7" s="197" t="s">
        <v>359</v>
      </c>
      <c r="O7" s="197" t="s">
        <v>360</v>
      </c>
      <c r="P7" s="197"/>
    </row>
    <row r="8" spans="2:17" customFormat="1" ht="15.5" thickTop="1" thickBot="1">
      <c r="B8" s="34" t="s">
        <v>3</v>
      </c>
      <c r="C8" s="34" t="s">
        <v>362</v>
      </c>
      <c r="D8" s="34" t="s">
        <v>363</v>
      </c>
      <c r="E8" s="34" t="s">
        <v>364</v>
      </c>
      <c r="F8" s="34" t="s">
        <v>365</v>
      </c>
      <c r="G8" s="34" t="s">
        <v>366</v>
      </c>
      <c r="H8" s="34" t="s">
        <v>367</v>
      </c>
      <c r="I8" s="34" t="s">
        <v>368</v>
      </c>
      <c r="J8" s="34" t="s">
        <v>369</v>
      </c>
      <c r="K8" s="34" t="s">
        <v>370</v>
      </c>
      <c r="L8" s="34" t="s">
        <v>371</v>
      </c>
      <c r="M8" s="34" t="s">
        <v>372</v>
      </c>
      <c r="N8" s="34" t="s">
        <v>373</v>
      </c>
      <c r="O8" s="34" t="s">
        <v>374</v>
      </c>
      <c r="P8" s="84" t="s">
        <v>375</v>
      </c>
    </row>
    <row r="9" spans="2:17" ht="15" thickTop="1">
      <c r="B9" s="174" t="s">
        <v>8</v>
      </c>
      <c r="C9" s="180"/>
      <c r="D9" s="180"/>
      <c r="E9" s="181" t="str">
        <f>IF(VLOOKUP(B9, RFE_Final!$B$8:$G$76,5, FALSE), "Selected", "Not Selected")</f>
        <v>Not Selected</v>
      </c>
      <c r="F9" s="181" t="str">
        <f>IF(VLOOKUP(B9, RFE_Final!$B$8:$G$76,6, FALSE), "Selected", "Not Selected")</f>
        <v>Not Selected</v>
      </c>
      <c r="G9" s="181" t="str">
        <f>IF(VLOOKUP($B9, RFE_Final!$B$8:$G$76,2, FALSE), "Selected", "Not Selected")</f>
        <v>Not Selected</v>
      </c>
      <c r="H9" s="181" t="str">
        <f>IF(VLOOKUP($B9, RFE_Final!$B$8:$G$76,3, FALSE), "Selected", "Not Selected")</f>
        <v>Not Selected</v>
      </c>
      <c r="I9" s="181" t="str">
        <f>IF(VLOOKUP($B9, RFE_Final!$B$8:$G$76,4, FALSE), "Selected", "Not Selected")</f>
        <v>Not Selected</v>
      </c>
      <c r="J9" s="180" t="str">
        <f>IF(VLOOKUP($B9, 'RIDGE &amp; LASSO_Final'!$B$11:$S$77,5, FALSE)=1, "Selected", "Not Selected")</f>
        <v>Not Selected</v>
      </c>
      <c r="K9" s="180" t="str">
        <f>IF(VLOOKUP($B9, 'RIDGE &amp; LASSO_Final'!$B$11:$S$77,11, FALSE)=1, "Selected", "Not Selected")</f>
        <v>Not Selected</v>
      </c>
      <c r="L9" s="182" t="s">
        <v>419</v>
      </c>
      <c r="M9" s="180" t="str">
        <f>IF(VLOOKUP($B9, 'RIDGE &amp; LASSO_Final'!$B$11:$S$77,3, FALSE)=1, "Selected", "Not Selected")</f>
        <v>Not Selected</v>
      </c>
      <c r="N9" s="180" t="str">
        <f>IF(VLOOKUP($B9, 'RIDGE &amp; LASSO_Final'!$B$11:$S$77,9, FALSE)=1, "Selected", "Not Selected")</f>
        <v>Not Selected</v>
      </c>
      <c r="O9" s="182" t="s">
        <v>419</v>
      </c>
      <c r="P9" s="180"/>
      <c r="Q9" s="189" cm="1">
        <f t="array" ref="Q9">IF(OR(D9="Weak", D9="Relative Strong", D9="Strong"), 1, 0) +
IF(C9="No", 1, 0) +
SUM(IF(E9:O9="Selected", 1, 0), IF(E9:O9="Not Selected", 0, 0))</f>
        <v>0</v>
      </c>
    </row>
    <row r="10" spans="2:17">
      <c r="B10" s="174" t="s">
        <v>9</v>
      </c>
      <c r="C10" s="180"/>
      <c r="D10" s="180"/>
      <c r="E10" s="180" t="str">
        <f>IF(VLOOKUP(B10, RFE_Final!$B$8:$G$76,5, FALSE), "Selected", "Not Selected")</f>
        <v>Not Selected</v>
      </c>
      <c r="F10" s="180" t="str">
        <f>IF(VLOOKUP(B10, RFE_Final!$B$8:$G$76,6, FALSE), "Selected", "Not Selected")</f>
        <v>Not Selected</v>
      </c>
      <c r="G10" s="180" t="str">
        <f>IF(VLOOKUP($B10, RFE_Final!$B$8:$G$76,2, FALSE), "Selected", "Not Selected")</f>
        <v>Not Selected</v>
      </c>
      <c r="H10" s="180" t="str">
        <f>IF(VLOOKUP($B10, RFE_Final!$B$8:$G$76,3, FALSE), "Selected", "Not Selected")</f>
        <v>Not Selected</v>
      </c>
      <c r="I10" s="180" t="str">
        <f>IF(VLOOKUP($B10, RFE_Final!$B$8:$G$76,4, FALSE), "Selected", "Not Selected")</f>
        <v>Not Selected</v>
      </c>
      <c r="J10" s="180" t="str">
        <f>IF(VLOOKUP($B10, 'RIDGE &amp; LASSO_Final'!$B$11:$S$77,5, FALSE)=1, "Selected", "Not Selected")</f>
        <v>Not Selected</v>
      </c>
      <c r="K10" s="180" t="str">
        <f>IF(VLOOKUP($B10, 'RIDGE &amp; LASSO_Final'!$B$11:$S$77,11, FALSE)=1, "Selected", "Not Selected")</f>
        <v>Not Selected</v>
      </c>
      <c r="L10" s="182" t="s">
        <v>419</v>
      </c>
      <c r="M10" s="180" t="str">
        <f>IF(VLOOKUP($B10, 'RIDGE &amp; LASSO_Final'!$B$11:$S$77,3, FALSE)=1, "Selected", "Not Selected")</f>
        <v>Not Selected</v>
      </c>
      <c r="N10" s="180" t="str">
        <f>IF(VLOOKUP($B10, 'RIDGE &amp; LASSO_Final'!$B$11:$S$77,9, FALSE)=1, "Selected", "Not Selected")</f>
        <v>Not Selected</v>
      </c>
      <c r="O10" s="182" t="s">
        <v>419</v>
      </c>
      <c r="P10" s="180"/>
      <c r="Q10" s="189" cm="1">
        <f t="array" ref="Q10">IF(OR(D10="Weak", D10="Relative Strong", D10="Strong"), 1, 0) +
IF(C10="No", 1, 0) +
SUM(IF(E10:O10="Selected", 1, 0), IF(E10:O10="Not Selected", 0, 0))</f>
        <v>0</v>
      </c>
    </row>
    <row r="11" spans="2:17">
      <c r="B11" s="174" t="s">
        <v>10</v>
      </c>
      <c r="C11" s="180"/>
      <c r="D11" s="180"/>
      <c r="E11" s="180" t="str">
        <f>IF(VLOOKUP(B11, RFE_Final!$B$8:$G$76,5, FALSE), "Selected", "Not Selected")</f>
        <v>Not Selected</v>
      </c>
      <c r="F11" s="180" t="str">
        <f>IF(VLOOKUP(B11, RFE_Final!$B$8:$G$76,6, FALSE), "Selected", "Not Selected")</f>
        <v>Not Selected</v>
      </c>
      <c r="G11" s="180" t="str">
        <f>IF(VLOOKUP($B11, RFE_Final!$B$8:$G$76,2, FALSE), "Selected", "Not Selected")</f>
        <v>Not Selected</v>
      </c>
      <c r="H11" s="180" t="str">
        <f>IF(VLOOKUP($B11, RFE_Final!$B$8:$G$76,3, FALSE), "Selected", "Not Selected")</f>
        <v>Not Selected</v>
      </c>
      <c r="I11" s="180" t="str">
        <f>IF(VLOOKUP($B11, RFE_Final!$B$8:$G$76,4, FALSE), "Selected", "Not Selected")</f>
        <v>Not Selected</v>
      </c>
      <c r="J11" s="180" t="str">
        <f>IF(VLOOKUP($B11, 'RIDGE &amp; LASSO_Final'!$B$11:$S$77,5, FALSE)=1, "Selected", "Not Selected")</f>
        <v>Not Selected</v>
      </c>
      <c r="K11" s="180" t="str">
        <f>IF(VLOOKUP($B11, 'RIDGE &amp; LASSO_Final'!$B$11:$S$77,11, FALSE)=1, "Selected", "Not Selected")</f>
        <v>Not Selected</v>
      </c>
      <c r="L11" s="182" t="s">
        <v>419</v>
      </c>
      <c r="M11" s="180" t="str">
        <f>IF(VLOOKUP($B11, 'RIDGE &amp; LASSO_Final'!$B$11:$S$77,3, FALSE)=1, "Selected", "Not Selected")</f>
        <v>Not Selected</v>
      </c>
      <c r="N11" s="180" t="str">
        <f>IF(VLOOKUP($B11, 'RIDGE &amp; LASSO_Final'!$B$11:$S$77,9, FALSE)=1, "Selected", "Not Selected")</f>
        <v>Not Selected</v>
      </c>
      <c r="O11" s="182" t="s">
        <v>419</v>
      </c>
      <c r="P11" s="180"/>
      <c r="Q11" s="189" cm="1">
        <f t="array" ref="Q11">IF(OR(D11="Weak", D11="Relative Strong", D11="Strong"), 1, 0) +
IF(C11="No", 1, 0) +
SUM(IF(E11:O11="Selected", 1, 0), IF(E11:O11="Not Selected", 0, 0))</f>
        <v>0</v>
      </c>
    </row>
    <row r="12" spans="2:17">
      <c r="B12" s="174" t="s">
        <v>11</v>
      </c>
      <c r="C12" s="180"/>
      <c r="D12" s="180"/>
      <c r="E12" s="180" t="str">
        <f>IF(VLOOKUP(B12, RFE_Final!$B$8:$G$76,5, FALSE), "Selected", "Not Selected")</f>
        <v>Not Selected</v>
      </c>
      <c r="F12" s="180" t="str">
        <f>IF(VLOOKUP(B12, RFE_Final!$B$8:$G$76,6, FALSE), "Selected", "Not Selected")</f>
        <v>Selected</v>
      </c>
      <c r="G12" s="180" t="str">
        <f>IF(VLOOKUP($B12, RFE_Final!$B$8:$G$76,2, FALSE), "Selected", "Not Selected")</f>
        <v>Not Selected</v>
      </c>
      <c r="H12" s="180" t="str">
        <f>IF(VLOOKUP($B12, RFE_Final!$B$8:$G$76,3, FALSE), "Selected", "Not Selected")</f>
        <v>Not Selected</v>
      </c>
      <c r="I12" s="180" t="str">
        <f>IF(VLOOKUP($B12, RFE_Final!$B$8:$G$76,4, FALSE), "Selected", "Not Selected")</f>
        <v>Not Selected</v>
      </c>
      <c r="J12" s="180" t="str">
        <f>IF(VLOOKUP($B12, 'RIDGE &amp; LASSO_Final'!$B$11:$S$77,5, FALSE)=1, "Selected", "Not Selected")</f>
        <v>Selected</v>
      </c>
      <c r="K12" s="180" t="str">
        <f>IF(VLOOKUP($B12, 'RIDGE &amp; LASSO_Final'!$B$11:$S$77,11, FALSE)=1, "Selected", "Not Selected")</f>
        <v>Not Selected</v>
      </c>
      <c r="L12" s="182" t="s">
        <v>419</v>
      </c>
      <c r="M12" s="180" t="str">
        <f>IF(VLOOKUP($B12, 'RIDGE &amp; LASSO_Final'!$B$11:$S$77,3, FALSE)=1, "Selected", "Not Selected")</f>
        <v>Selected</v>
      </c>
      <c r="N12" s="180" t="str">
        <f>IF(VLOOKUP($B12, 'RIDGE &amp; LASSO_Final'!$B$11:$S$77,9, FALSE)=1, "Selected", "Not Selected")</f>
        <v>Not Selected</v>
      </c>
      <c r="O12" s="182" t="s">
        <v>419</v>
      </c>
      <c r="P12" s="180"/>
      <c r="Q12" s="189" cm="1">
        <f t="array" ref="Q12">IF(OR(D12="Weak", D12="Relative Strong", D12="Strong"), 1, 0) +
IF(C12="No", 1, 0) +
SUM(IF(E12:O12="Selected", 1, 0), IF(E12:O12="Not Selected", 0, 0))</f>
        <v>3</v>
      </c>
    </row>
    <row r="13" spans="2:17">
      <c r="B13" s="174" t="s">
        <v>12</v>
      </c>
      <c r="C13" s="180"/>
      <c r="D13" s="180"/>
      <c r="E13" s="180" t="str">
        <f>IF(VLOOKUP(B13, RFE_Final!$B$8:$G$76,5, FALSE), "Selected", "Not Selected")</f>
        <v>Not Selected</v>
      </c>
      <c r="F13" s="180" t="str">
        <f>IF(VLOOKUP(B13, RFE_Final!$B$8:$G$76,6, FALSE), "Selected", "Not Selected")</f>
        <v>Selected</v>
      </c>
      <c r="G13" s="180" t="str">
        <f>IF(VLOOKUP($B13, RFE_Final!$B$8:$G$76,2, FALSE), "Selected", "Not Selected")</f>
        <v>Not Selected</v>
      </c>
      <c r="H13" s="180" t="str">
        <f>IF(VLOOKUP($B13, RFE_Final!$B$8:$G$76,3, FALSE), "Selected", "Not Selected")</f>
        <v>Not Selected</v>
      </c>
      <c r="I13" s="180" t="str">
        <f>IF(VLOOKUP($B13, RFE_Final!$B$8:$G$76,4, FALSE), "Selected", "Not Selected")</f>
        <v>Not Selected</v>
      </c>
      <c r="J13" s="180" t="str">
        <f>IF(VLOOKUP($B13, 'RIDGE &amp; LASSO_Final'!$B$11:$S$77,5, FALSE)=1, "Selected", "Not Selected")</f>
        <v>Selected</v>
      </c>
      <c r="K13" s="180" t="str">
        <f>IF(VLOOKUP($B13, 'RIDGE &amp; LASSO_Final'!$B$11:$S$77,11, FALSE)=1, "Selected", "Not Selected")</f>
        <v>Not Selected</v>
      </c>
      <c r="L13" s="182" t="s">
        <v>419</v>
      </c>
      <c r="M13" s="180" t="str">
        <f>IF(VLOOKUP($B13, 'RIDGE &amp; LASSO_Final'!$B$11:$S$77,3, FALSE)=1, "Selected", "Not Selected")</f>
        <v>Selected</v>
      </c>
      <c r="N13" s="180" t="str">
        <f>IF(VLOOKUP($B13, 'RIDGE &amp; LASSO_Final'!$B$11:$S$77,9, FALSE)=1, "Selected", "Not Selected")</f>
        <v>Not Selected</v>
      </c>
      <c r="O13" s="182" t="s">
        <v>419</v>
      </c>
      <c r="P13" s="180"/>
      <c r="Q13" s="189" cm="1">
        <f t="array" ref="Q13">IF(OR(D13="Weak", D13="Relative Strong", D13="Strong"), 1, 0) +
IF(C13="No", 1, 0) +
SUM(IF(E13:O13="Selected", 1, 0), IF(E13:O13="Not Selected", 0, 0))</f>
        <v>3</v>
      </c>
    </row>
    <row r="14" spans="2:17">
      <c r="B14" s="174" t="s">
        <v>14</v>
      </c>
      <c r="C14" s="180"/>
      <c r="D14" s="180"/>
      <c r="E14" s="180" t="str">
        <f>IF(VLOOKUP(B14, RFE_Final!$B$8:$G$76,5, FALSE), "Selected", "Not Selected")</f>
        <v>Not Selected</v>
      </c>
      <c r="F14" s="180" t="str">
        <f>IF(VLOOKUP(B14, RFE_Final!$B$8:$G$76,6, FALSE), "Selected", "Not Selected")</f>
        <v>Not Selected</v>
      </c>
      <c r="G14" s="180" t="str">
        <f>IF(VLOOKUP($B14, RFE_Final!$B$8:$G$76,2, FALSE), "Selected", "Not Selected")</f>
        <v>Not Selected</v>
      </c>
      <c r="H14" s="180" t="str">
        <f>IF(VLOOKUP($B14, RFE_Final!$B$8:$G$76,3, FALSE), "Selected", "Not Selected")</f>
        <v>Not Selected</v>
      </c>
      <c r="I14" s="180" t="str">
        <f>IF(VLOOKUP($B14, RFE_Final!$B$8:$G$76,4, FALSE), "Selected", "Not Selected")</f>
        <v>Not Selected</v>
      </c>
      <c r="J14" s="180" t="str">
        <f>IF(VLOOKUP($B14, 'RIDGE &amp; LASSO_Final'!$B$11:$S$77,5, FALSE)=1, "Selected", "Not Selected")</f>
        <v>Not Selected</v>
      </c>
      <c r="K14" s="180" t="str">
        <f>IF(VLOOKUP($B14, 'RIDGE &amp; LASSO_Final'!$B$11:$S$77,11, FALSE)=1, "Selected", "Not Selected")</f>
        <v>Not Selected</v>
      </c>
      <c r="L14" s="182" t="s">
        <v>419</v>
      </c>
      <c r="M14" s="180" t="str">
        <f>IF(VLOOKUP($B14, 'RIDGE &amp; LASSO_Final'!$B$11:$S$77,3, FALSE)=1, "Selected", "Not Selected")</f>
        <v>Not Selected</v>
      </c>
      <c r="N14" s="180" t="str">
        <f>IF(VLOOKUP($B14, 'RIDGE &amp; LASSO_Final'!$B$11:$S$77,9, FALSE)=1, "Selected", "Not Selected")</f>
        <v>Not Selected</v>
      </c>
      <c r="O14" s="182" t="s">
        <v>419</v>
      </c>
      <c r="P14" s="180"/>
      <c r="Q14" s="189" cm="1">
        <f t="array" ref="Q14">IF(OR(D14="Weak", D14="Relative Strong", D14="Strong"), 1, 0) +
IF(C14="No", 1, 0) +
SUM(IF(E14:O14="Selected", 1, 0), IF(E14:O14="Not Selected", 0, 0))</f>
        <v>0</v>
      </c>
    </row>
    <row r="15" spans="2:17">
      <c r="B15" s="174" t="s">
        <v>15</v>
      </c>
      <c r="C15" s="180"/>
      <c r="D15" s="180"/>
      <c r="E15" s="180" t="str">
        <f>IF(VLOOKUP(B15, RFE_Final!$B$8:$G$76,5, FALSE), "Selected", "Not Selected")</f>
        <v>Not Selected</v>
      </c>
      <c r="F15" s="180" t="str">
        <f>IF(VLOOKUP(B15, RFE_Final!$B$8:$G$76,6, FALSE), "Selected", "Not Selected")</f>
        <v>Not Selected</v>
      </c>
      <c r="G15" s="180" t="str">
        <f>IF(VLOOKUP($B15, RFE_Final!$B$8:$G$76,2, FALSE), "Selected", "Not Selected")</f>
        <v>Not Selected</v>
      </c>
      <c r="H15" s="180" t="str">
        <f>IF(VLOOKUP($B15, RFE_Final!$B$8:$G$76,3, FALSE), "Selected", "Not Selected")</f>
        <v>Not Selected</v>
      </c>
      <c r="I15" s="180" t="str">
        <f>IF(VLOOKUP($B15, RFE_Final!$B$8:$G$76,4, FALSE), "Selected", "Not Selected")</f>
        <v>Not Selected</v>
      </c>
      <c r="J15" s="180" t="str">
        <f>IF(VLOOKUP($B15, 'RIDGE &amp; LASSO_Final'!$B$11:$S$77,5, FALSE)=1, "Selected", "Not Selected")</f>
        <v>Not Selected</v>
      </c>
      <c r="K15" s="180" t="str">
        <f>IF(VLOOKUP($B15, 'RIDGE &amp; LASSO_Final'!$B$11:$S$77,11, FALSE)=1, "Selected", "Not Selected")</f>
        <v>Not Selected</v>
      </c>
      <c r="L15" s="182" t="s">
        <v>419</v>
      </c>
      <c r="M15" s="180" t="str">
        <f>IF(VLOOKUP($B15, 'RIDGE &amp; LASSO_Final'!$B$11:$S$77,3, FALSE)=1, "Selected", "Not Selected")</f>
        <v>Not Selected</v>
      </c>
      <c r="N15" s="180" t="str">
        <f>IF(VLOOKUP($B15, 'RIDGE &amp; LASSO_Final'!$B$11:$S$77,9, FALSE)=1, "Selected", "Not Selected")</f>
        <v>Not Selected</v>
      </c>
      <c r="O15" s="182" t="s">
        <v>419</v>
      </c>
      <c r="P15" s="180"/>
      <c r="Q15" s="189" cm="1">
        <f t="array" ref="Q15">IF(OR(D15="Weak", D15="Relative Strong", D15="Strong"), 1, 0) +
IF(C15="No", 1, 0) +
SUM(IF(E15:O15="Selected", 1, 0), IF(E15:O15="Not Selected", 0, 0))</f>
        <v>0</v>
      </c>
    </row>
    <row r="16" spans="2:17">
      <c r="B16" s="174" t="s">
        <v>16</v>
      </c>
      <c r="C16" s="180"/>
      <c r="D16" s="180"/>
      <c r="E16" s="180" t="str">
        <f>IF(VLOOKUP(B16, RFE_Final!$B$8:$G$76,5, FALSE), "Selected", "Not Selected")</f>
        <v>Not Selected</v>
      </c>
      <c r="F16" s="180" t="str">
        <f>IF(VLOOKUP(B16, RFE_Final!$B$8:$G$76,6, FALSE), "Selected", "Not Selected")</f>
        <v>Not Selected</v>
      </c>
      <c r="G16" s="180" t="str">
        <f>IF(VLOOKUP($B16, RFE_Final!$B$8:$G$76,2, FALSE), "Selected", "Not Selected")</f>
        <v>Not Selected</v>
      </c>
      <c r="H16" s="180" t="str">
        <f>IF(VLOOKUP($B16, RFE_Final!$B$8:$G$76,3, FALSE), "Selected", "Not Selected")</f>
        <v>Not Selected</v>
      </c>
      <c r="I16" s="180" t="str">
        <f>IF(VLOOKUP($B16, RFE_Final!$B$8:$G$76,4, FALSE), "Selected", "Not Selected")</f>
        <v>Not Selected</v>
      </c>
      <c r="J16" s="180" t="str">
        <f>IF(VLOOKUP($B16, 'RIDGE &amp; LASSO_Final'!$B$11:$S$77,5, FALSE)=1, "Selected", "Not Selected")</f>
        <v>Not Selected</v>
      </c>
      <c r="K16" s="180" t="str">
        <f>IF(VLOOKUP($B16, 'RIDGE &amp; LASSO_Final'!$B$11:$S$77,11, FALSE)=1, "Selected", "Not Selected")</f>
        <v>Not Selected</v>
      </c>
      <c r="L16" s="182" t="s">
        <v>419</v>
      </c>
      <c r="M16" s="180" t="str">
        <f>IF(VLOOKUP($B16, 'RIDGE &amp; LASSO_Final'!$B$11:$S$77,3, FALSE)=1, "Selected", "Not Selected")</f>
        <v>Not Selected</v>
      </c>
      <c r="N16" s="180" t="str">
        <f>IF(VLOOKUP($B16, 'RIDGE &amp; LASSO_Final'!$B$11:$S$77,9, FALSE)=1, "Selected", "Not Selected")</f>
        <v>Not Selected</v>
      </c>
      <c r="O16" s="182" t="s">
        <v>419</v>
      </c>
      <c r="P16" s="180"/>
      <c r="Q16" s="189" cm="1">
        <f t="array" ref="Q16">IF(OR(D16="Weak", D16="Relative Strong", D16="Strong"), 1, 0) +
IF(C16="No", 1, 0) +
SUM(IF(E16:O16="Selected", 1, 0), IF(E16:O16="Not Selected", 0, 0))</f>
        <v>0</v>
      </c>
    </row>
    <row r="17" spans="1:17">
      <c r="B17" s="174" t="s">
        <v>17</v>
      </c>
      <c r="C17" s="180"/>
      <c r="D17" s="180"/>
      <c r="E17" s="180" t="str">
        <f>IF(VLOOKUP(B17, RFE_Final!$B$8:$G$76,5, FALSE), "Selected", "Not Selected")</f>
        <v>Not Selected</v>
      </c>
      <c r="F17" s="180" t="str">
        <f>IF(VLOOKUP(B17, RFE_Final!$B$8:$G$76,6, FALSE), "Selected", "Not Selected")</f>
        <v>Selected</v>
      </c>
      <c r="G17" s="180" t="str">
        <f>IF(VLOOKUP($B17, RFE_Final!$B$8:$G$76,2, FALSE), "Selected", "Not Selected")</f>
        <v>Not Selected</v>
      </c>
      <c r="H17" s="180" t="str">
        <f>IF(VLOOKUP($B17, RFE_Final!$B$8:$G$76,3, FALSE), "Selected", "Not Selected")</f>
        <v>Not Selected</v>
      </c>
      <c r="I17" s="180" t="str">
        <f>IF(VLOOKUP($B17, RFE_Final!$B$8:$G$76,4, FALSE), "Selected", "Not Selected")</f>
        <v>Not Selected</v>
      </c>
      <c r="J17" s="180" t="str">
        <f>IF(VLOOKUP($B17, 'RIDGE &amp; LASSO_Final'!$B$11:$S$77,5, FALSE)=1, "Selected", "Not Selected")</f>
        <v>Not Selected</v>
      </c>
      <c r="K17" s="180" t="str">
        <f>IF(VLOOKUP($B17, 'RIDGE &amp; LASSO_Final'!$B$11:$S$77,11, FALSE)=1, "Selected", "Not Selected")</f>
        <v>Not Selected</v>
      </c>
      <c r="L17" s="182" t="s">
        <v>420</v>
      </c>
      <c r="M17" s="180" t="str">
        <f>IF(VLOOKUP($B17, 'RIDGE &amp; LASSO_Final'!$B$11:$S$77,3, FALSE)=1, "Selected", "Not Selected")</f>
        <v>Selected</v>
      </c>
      <c r="N17" s="180" t="str">
        <f>IF(VLOOKUP($B17, 'RIDGE &amp; LASSO_Final'!$B$11:$S$77,9, FALSE)=1, "Selected", "Not Selected")</f>
        <v>Not Selected</v>
      </c>
      <c r="O17" s="182" t="s">
        <v>420</v>
      </c>
      <c r="P17" s="180"/>
      <c r="Q17" s="189" cm="1">
        <f t="array" ref="Q17">IF(OR(D17="Weak", D17="Relative Strong", D17="Strong"), 1, 0) +
IF(C17="No", 1, 0) +
SUM(IF(E17:O17="Selected", 1, 0), IF(E17:O17="Not Selected", 0, 0))</f>
        <v>4</v>
      </c>
    </row>
    <row r="18" spans="1:17">
      <c r="B18" s="174" t="s">
        <v>19</v>
      </c>
      <c r="C18" s="180"/>
      <c r="D18" s="180"/>
      <c r="E18" s="180" t="str">
        <f>IF(VLOOKUP(B18, RFE_Final!$B$8:$G$76,5, FALSE), "Selected", "Not Selected")</f>
        <v>Not Selected</v>
      </c>
      <c r="F18" s="180" t="str">
        <f>IF(VLOOKUP(B18, RFE_Final!$B$8:$G$76,6, FALSE), "Selected", "Not Selected")</f>
        <v>Not Selected</v>
      </c>
      <c r="G18" s="180" t="str">
        <f>IF(VLOOKUP($B18, RFE_Final!$B$8:$G$76,2, FALSE), "Selected", "Not Selected")</f>
        <v>Not Selected</v>
      </c>
      <c r="H18" s="180" t="str">
        <f>IF(VLOOKUP($B18, RFE_Final!$B$8:$G$76,3, FALSE), "Selected", "Not Selected")</f>
        <v>Not Selected</v>
      </c>
      <c r="I18" s="180" t="str">
        <f>IF(VLOOKUP($B18, RFE_Final!$B$8:$G$76,4, FALSE), "Selected", "Not Selected")</f>
        <v>Not Selected</v>
      </c>
      <c r="J18" s="180" t="str">
        <f>IF(VLOOKUP($B18, 'RIDGE &amp; LASSO_Final'!$B$11:$S$77,5, FALSE)=1, "Selected", "Not Selected")</f>
        <v>Not Selected</v>
      </c>
      <c r="K18" s="180" t="str">
        <f>IF(VLOOKUP($B18, 'RIDGE &amp; LASSO_Final'!$B$11:$S$77,11, FALSE)=1, "Selected", "Not Selected")</f>
        <v>Not Selected</v>
      </c>
      <c r="L18" s="182" t="s">
        <v>419</v>
      </c>
      <c r="M18" s="180" t="str">
        <f>IF(VLOOKUP($B18, 'RIDGE &amp; LASSO_Final'!$B$11:$S$77,3, FALSE)=1, "Selected", "Not Selected")</f>
        <v>Not Selected</v>
      </c>
      <c r="N18" s="180" t="str">
        <f>IF(VLOOKUP($B18, 'RIDGE &amp; LASSO_Final'!$B$11:$S$77,9, FALSE)=1, "Selected", "Not Selected")</f>
        <v>Not Selected</v>
      </c>
      <c r="O18" s="182" t="s">
        <v>419</v>
      </c>
      <c r="P18" s="180"/>
      <c r="Q18" s="189" cm="1">
        <f t="array" ref="Q18">IF(OR(D18="Weak", D18="Relative Strong", D18="Strong"), 1, 0) +
IF(C18="No", 1, 0) +
SUM(IF(E18:O18="Selected", 1, 0), IF(E18:O18="Not Selected", 0, 0))</f>
        <v>0</v>
      </c>
    </row>
    <row r="19" spans="1:17">
      <c r="B19" s="174" t="s">
        <v>20</v>
      </c>
      <c r="C19" s="180"/>
      <c r="D19" s="180"/>
      <c r="E19" s="180" t="str">
        <f>IF(VLOOKUP(B19, RFE_Final!$B$8:$G$76,5, FALSE), "Selected", "Not Selected")</f>
        <v>Not Selected</v>
      </c>
      <c r="F19" s="180" t="str">
        <f>IF(VLOOKUP(B19, RFE_Final!$B$8:$G$76,6, FALSE), "Selected", "Not Selected")</f>
        <v>Not Selected</v>
      </c>
      <c r="G19" s="180" t="str">
        <f>IF(VLOOKUP($B19, RFE_Final!$B$8:$G$76,2, FALSE), "Selected", "Not Selected")</f>
        <v>Not Selected</v>
      </c>
      <c r="H19" s="180" t="str">
        <f>IF(VLOOKUP($B19, RFE_Final!$B$8:$G$76,3, FALSE), "Selected", "Not Selected")</f>
        <v>Not Selected</v>
      </c>
      <c r="I19" s="180" t="str">
        <f>IF(VLOOKUP($B19, RFE_Final!$B$8:$G$76,4, FALSE), "Selected", "Not Selected")</f>
        <v>Not Selected</v>
      </c>
      <c r="J19" s="180" t="str">
        <f>IF(VLOOKUP($B19, 'RIDGE &amp; LASSO_Final'!$B$11:$S$77,5, FALSE)=1, "Selected", "Not Selected")</f>
        <v>Not Selected</v>
      </c>
      <c r="K19" s="180" t="str">
        <f>IF(VLOOKUP($B19, 'RIDGE &amp; LASSO_Final'!$B$11:$S$77,11, FALSE)=1, "Selected", "Not Selected")</f>
        <v>Not Selected</v>
      </c>
      <c r="L19" s="182" t="s">
        <v>419</v>
      </c>
      <c r="M19" s="180" t="str">
        <f>IF(VLOOKUP($B19, 'RIDGE &amp; LASSO_Final'!$B$11:$S$77,3, FALSE)=1, "Selected", "Not Selected")</f>
        <v>Not Selected</v>
      </c>
      <c r="N19" s="180" t="str">
        <f>IF(VLOOKUP($B19, 'RIDGE &amp; LASSO_Final'!$B$11:$S$77,9, FALSE)=1, "Selected", "Not Selected")</f>
        <v>Not Selected</v>
      </c>
      <c r="O19" s="182" t="s">
        <v>419</v>
      </c>
      <c r="P19" s="180"/>
      <c r="Q19" s="189" cm="1">
        <f t="array" ref="Q19">IF(OR(D19="Weak", D19="Relative Strong", D19="Strong"), 1, 0) +
IF(C19="No", 1, 0) +
SUM(IF(E19:O19="Selected", 1, 0), IF(E19:O19="Not Selected", 0, 0))</f>
        <v>0</v>
      </c>
    </row>
    <row r="20" spans="1:17">
      <c r="B20" s="174" t="s">
        <v>21</v>
      </c>
      <c r="C20" s="180"/>
      <c r="D20" s="180"/>
      <c r="E20" s="180" t="str">
        <f>IF(VLOOKUP(B20, RFE_Final!$B$8:$G$76,5, FALSE), "Selected", "Not Selected")</f>
        <v>Not Selected</v>
      </c>
      <c r="F20" s="180" t="str">
        <f>IF(VLOOKUP(B20, RFE_Final!$B$8:$G$76,6, FALSE), "Selected", "Not Selected")</f>
        <v>Not Selected</v>
      </c>
      <c r="G20" s="180" t="str">
        <f>IF(VLOOKUP($B20, RFE_Final!$B$8:$G$76,2, FALSE), "Selected", "Not Selected")</f>
        <v>Not Selected</v>
      </c>
      <c r="H20" s="180" t="str">
        <f>IF(VLOOKUP($B20, RFE_Final!$B$8:$G$76,3, FALSE), "Selected", "Not Selected")</f>
        <v>Not Selected</v>
      </c>
      <c r="I20" s="180" t="str">
        <f>IF(VLOOKUP($B20, RFE_Final!$B$8:$G$76,4, FALSE), "Selected", "Not Selected")</f>
        <v>Not Selected</v>
      </c>
      <c r="J20" s="180" t="str">
        <f>IF(VLOOKUP($B20, 'RIDGE &amp; LASSO_Final'!$B$11:$S$77,5, FALSE)=1, "Selected", "Not Selected")</f>
        <v>Not Selected</v>
      </c>
      <c r="K20" s="180" t="str">
        <f>IF(VLOOKUP($B20, 'RIDGE &amp; LASSO_Final'!$B$11:$S$77,11, FALSE)=1, "Selected", "Not Selected")</f>
        <v>Not Selected</v>
      </c>
      <c r="L20" s="182" t="s">
        <v>419</v>
      </c>
      <c r="M20" s="180" t="str">
        <f>IF(VLOOKUP($B20, 'RIDGE &amp; LASSO_Final'!$B$11:$S$77,3, FALSE)=1, "Selected", "Not Selected")</f>
        <v>Not Selected</v>
      </c>
      <c r="N20" s="180" t="str">
        <f>IF(VLOOKUP($B20, 'RIDGE &amp; LASSO_Final'!$B$11:$S$77,9, FALSE)=1, "Selected", "Not Selected")</f>
        <v>Not Selected</v>
      </c>
      <c r="O20" s="182" t="s">
        <v>419</v>
      </c>
      <c r="P20" s="180"/>
      <c r="Q20" s="189" cm="1">
        <f t="array" ref="Q20">IF(OR(D20="Weak", D20="Relative Strong", D20="Strong"), 1, 0) +
IF(C20="No", 1, 0) +
SUM(IF(E20:O20="Selected", 1, 0), IF(E20:O20="Not Selected", 0, 0))</f>
        <v>0</v>
      </c>
    </row>
    <row r="21" spans="1:17">
      <c r="B21" s="174" t="s">
        <v>22</v>
      </c>
      <c r="C21" s="180"/>
      <c r="D21" s="180"/>
      <c r="E21" s="180" t="str">
        <f>IF(VLOOKUP(B21, RFE_Final!$B$8:$G$76,5, FALSE), "Selected", "Not Selected")</f>
        <v>Not Selected</v>
      </c>
      <c r="F21" s="180" t="str">
        <f>IF(VLOOKUP(B21, RFE_Final!$B$8:$G$76,6, FALSE), "Selected", "Not Selected")</f>
        <v>Selected</v>
      </c>
      <c r="G21" s="180" t="str">
        <f>IF(VLOOKUP($B21, RFE_Final!$B$8:$G$76,2, FALSE), "Selected", "Not Selected")</f>
        <v>Not Selected</v>
      </c>
      <c r="H21" s="180" t="str">
        <f>IF(VLOOKUP($B21, RFE_Final!$B$8:$G$76,3, FALSE), "Selected", "Not Selected")</f>
        <v>Not Selected</v>
      </c>
      <c r="I21" s="180" t="str">
        <f>IF(VLOOKUP($B21, RFE_Final!$B$8:$G$76,4, FALSE), "Selected", "Not Selected")</f>
        <v>Not Selected</v>
      </c>
      <c r="J21" s="180" t="str">
        <f>IF(VLOOKUP($B21, 'RIDGE &amp; LASSO_Final'!$B$11:$S$77,5, FALSE)=1, "Selected", "Not Selected")</f>
        <v>Selected</v>
      </c>
      <c r="K21" s="180" t="str">
        <f>IF(VLOOKUP($B21, 'RIDGE &amp; LASSO_Final'!$B$11:$S$77,11, FALSE)=1, "Selected", "Not Selected")</f>
        <v>Not Selected</v>
      </c>
      <c r="L21" s="182" t="s">
        <v>419</v>
      </c>
      <c r="M21" s="180" t="str">
        <f>IF(VLOOKUP($B21, 'RIDGE &amp; LASSO_Final'!$B$11:$S$77,3, FALSE)=1, "Selected", "Not Selected")</f>
        <v>Selected</v>
      </c>
      <c r="N21" s="180" t="str">
        <f>IF(VLOOKUP($B21, 'RIDGE &amp; LASSO_Final'!$B$11:$S$77,9, FALSE)=1, "Selected", "Not Selected")</f>
        <v>Not Selected</v>
      </c>
      <c r="O21" s="182" t="s">
        <v>419</v>
      </c>
      <c r="P21" s="180"/>
      <c r="Q21" s="189" cm="1">
        <f t="array" ref="Q21">IF(OR(D21="Weak", D21="Relative Strong", D21="Strong"), 1, 0) +
IF(C21="No", 1, 0) +
SUM(IF(E21:O21="Selected", 1, 0), IF(E21:O21="Not Selected", 0, 0))</f>
        <v>3</v>
      </c>
    </row>
    <row r="22" spans="1:17">
      <c r="B22" s="174" t="s">
        <v>31</v>
      </c>
      <c r="C22" s="180"/>
      <c r="D22" s="180"/>
      <c r="E22" s="180" t="str">
        <f>IF(VLOOKUP(B22, RFE_Final!$B$8:$G$76,5, FALSE), "Selected", "Not Selected")</f>
        <v>Not Selected</v>
      </c>
      <c r="F22" s="180" t="str">
        <f>IF(VLOOKUP(B22, RFE_Final!$B$8:$G$76,6, FALSE), "Selected", "Not Selected")</f>
        <v>Selected</v>
      </c>
      <c r="G22" s="180" t="str">
        <f>IF(VLOOKUP($B22, RFE_Final!$B$8:$G$76,2, FALSE), "Selected", "Not Selected")</f>
        <v>Not Selected</v>
      </c>
      <c r="H22" s="180" t="str">
        <f>IF(VLOOKUP($B22, RFE_Final!$B$8:$G$76,3, FALSE), "Selected", "Not Selected")</f>
        <v>Not Selected</v>
      </c>
      <c r="I22" s="180" t="str">
        <f>IF(VLOOKUP($B22, RFE_Final!$B$8:$G$76,4, FALSE), "Selected", "Not Selected")</f>
        <v>Not Selected</v>
      </c>
      <c r="J22" s="180" t="str">
        <f>IF(VLOOKUP($B22, 'RIDGE &amp; LASSO_Final'!$B$11:$S$77,5, FALSE)=1, "Selected", "Not Selected")</f>
        <v>Not Selected</v>
      </c>
      <c r="K22" s="180" t="str">
        <f>IF(VLOOKUP($B22, 'RIDGE &amp; LASSO_Final'!$B$11:$S$77,11, FALSE)=1, "Selected", "Not Selected")</f>
        <v>Not Selected</v>
      </c>
      <c r="L22" s="182" t="s">
        <v>419</v>
      </c>
      <c r="M22" s="180" t="str">
        <f>IF(VLOOKUP($B22, 'RIDGE &amp; LASSO_Final'!$B$11:$S$77,3, FALSE)=1, "Selected", "Not Selected")</f>
        <v>Not Selected</v>
      </c>
      <c r="N22" s="180" t="str">
        <f>IF(VLOOKUP($B22, 'RIDGE &amp; LASSO_Final'!$B$11:$S$77,9, FALSE)=1, "Selected", "Not Selected")</f>
        <v>Not Selected</v>
      </c>
      <c r="O22" s="182" t="s">
        <v>419</v>
      </c>
      <c r="P22" s="180"/>
      <c r="Q22" s="189" cm="1">
        <f t="array" ref="Q22">IF(OR(D22="Weak", D22="Relative Strong", D22="Strong"), 1, 0) +
IF(C22="No", 1, 0) +
SUM(IF(E22:O22="Selected", 1, 0), IF(E22:O22="Not Selected", 0, 0))</f>
        <v>1</v>
      </c>
    </row>
    <row r="23" spans="1:17">
      <c r="B23" s="174" t="s">
        <v>33</v>
      </c>
      <c r="C23" s="180"/>
      <c r="D23" s="180"/>
      <c r="E23" s="180" t="str">
        <f>IF(VLOOKUP(B23, RFE_Final!$B$8:$G$76,5, FALSE), "Selected", "Not Selected")</f>
        <v>Not Selected</v>
      </c>
      <c r="F23" s="180" t="str">
        <f>IF(VLOOKUP(B23, RFE_Final!$B$8:$G$76,6, FALSE), "Selected", "Not Selected")</f>
        <v>Not Selected</v>
      </c>
      <c r="G23" s="180" t="str">
        <f>IF(VLOOKUP($B23, RFE_Final!$B$8:$G$76,2, FALSE), "Selected", "Not Selected")</f>
        <v>Not Selected</v>
      </c>
      <c r="H23" s="180" t="str">
        <f>IF(VLOOKUP($B23, RFE_Final!$B$8:$G$76,3, FALSE), "Selected", "Not Selected")</f>
        <v>Not Selected</v>
      </c>
      <c r="I23" s="180" t="str">
        <f>IF(VLOOKUP($B23, RFE_Final!$B$8:$G$76,4, FALSE), "Selected", "Not Selected")</f>
        <v>Not Selected</v>
      </c>
      <c r="J23" s="180" t="str">
        <f>IF(VLOOKUP($B23, 'RIDGE &amp; LASSO_Final'!$B$11:$S$77,5, FALSE)=1, "Selected", "Not Selected")</f>
        <v>Not Selected</v>
      </c>
      <c r="K23" s="180" t="str">
        <f>IF(VLOOKUP($B23, 'RIDGE &amp; LASSO_Final'!$B$11:$S$77,11, FALSE)=1, "Selected", "Not Selected")</f>
        <v>Not Selected</v>
      </c>
      <c r="L23" s="182" t="s">
        <v>419</v>
      </c>
      <c r="M23" s="180" t="str">
        <f>IF(VLOOKUP($B23, 'RIDGE &amp; LASSO_Final'!$B$11:$S$77,3, FALSE)=1, "Selected", "Not Selected")</f>
        <v>Not Selected</v>
      </c>
      <c r="N23" s="180" t="str">
        <f>IF(VLOOKUP($B23, 'RIDGE &amp; LASSO_Final'!$B$11:$S$77,9, FALSE)=1, "Selected", "Not Selected")</f>
        <v>Not Selected</v>
      </c>
      <c r="O23" s="182" t="s">
        <v>419</v>
      </c>
      <c r="P23" s="180"/>
      <c r="Q23" s="189" cm="1">
        <f t="array" ref="Q23">IF(OR(D23="Weak", D23="Relative Strong", D23="Strong"), 1, 0) +
IF(C23="No", 1, 0) +
SUM(IF(E23:O23="Selected", 1, 0), IF(E23:O23="Not Selected", 0, 0))</f>
        <v>0</v>
      </c>
    </row>
    <row r="24" spans="1:17">
      <c r="B24" s="174" t="s">
        <v>393</v>
      </c>
      <c r="C24" s="180"/>
      <c r="D24" s="180"/>
      <c r="E24" s="180" t="str">
        <f>IF(VLOOKUP(B24, RFE_Final!$B$8:$G$76,5, FALSE), "Selected", "Not Selected")</f>
        <v>Not Selected</v>
      </c>
      <c r="F24" s="180" t="str">
        <f>IF(VLOOKUP(B24, RFE_Final!$B$8:$G$76,6, FALSE), "Selected", "Not Selected")</f>
        <v>Selected</v>
      </c>
      <c r="G24" s="180" t="str">
        <f>IF(VLOOKUP($B24, RFE_Final!$B$8:$G$76,2, FALSE), "Selected", "Not Selected")</f>
        <v>Not Selected</v>
      </c>
      <c r="H24" s="180" t="str">
        <f>IF(VLOOKUP($B24, RFE_Final!$B$8:$G$76,3, FALSE), "Selected", "Not Selected")</f>
        <v>Not Selected</v>
      </c>
      <c r="I24" s="180" t="str">
        <f>IF(VLOOKUP($B24, RFE_Final!$B$8:$G$76,4, FALSE), "Selected", "Not Selected")</f>
        <v>Not Selected</v>
      </c>
      <c r="J24" s="180" t="str">
        <f>IF(VLOOKUP($B24, 'RIDGE &amp; LASSO_Final'!$B$11:$S$77,5, FALSE)=1, "Selected", "Not Selected")</f>
        <v>Selected</v>
      </c>
      <c r="K24" s="180" t="str">
        <f>IF(VLOOKUP($B24, 'RIDGE &amp; LASSO_Final'!$B$11:$S$77,11, FALSE)=1, "Selected", "Not Selected")</f>
        <v>Not Selected</v>
      </c>
      <c r="L24" s="182" t="s">
        <v>419</v>
      </c>
      <c r="M24" s="180" t="str">
        <f>IF(VLOOKUP($B24, 'RIDGE &amp; LASSO_Final'!$B$11:$S$77,3, FALSE)=1, "Selected", "Not Selected")</f>
        <v>Selected</v>
      </c>
      <c r="N24" s="180" t="str">
        <f>IF(VLOOKUP($B24, 'RIDGE &amp; LASSO_Final'!$B$11:$S$77,9, FALSE)=1, "Selected", "Not Selected")</f>
        <v>Not Selected</v>
      </c>
      <c r="O24" s="182" t="s">
        <v>419</v>
      </c>
      <c r="P24" s="180"/>
      <c r="Q24" s="189" cm="1">
        <f t="array" ref="Q24">IF(OR(D24="Weak", D24="Relative Strong", D24="Strong"), 1, 0) +
IF(C24="No", 1, 0) +
SUM(IF(E24:O24="Selected", 1, 0), IF(E24:O24="Not Selected", 0, 0))</f>
        <v>3</v>
      </c>
    </row>
    <row r="25" spans="1:17">
      <c r="B25" s="174" t="s">
        <v>394</v>
      </c>
      <c r="C25" s="180"/>
      <c r="D25" s="180"/>
      <c r="E25" s="180" t="str">
        <f>IF(VLOOKUP(B25, RFE_Final!$B$8:$G$76,5, FALSE), "Selected", "Not Selected")</f>
        <v>Not Selected</v>
      </c>
      <c r="F25" s="180" t="str">
        <f>IF(VLOOKUP(B25, RFE_Final!$B$8:$G$76,6, FALSE), "Selected", "Not Selected")</f>
        <v>Selected</v>
      </c>
      <c r="G25" s="180" t="str">
        <f>IF(VLOOKUP($B25, RFE_Final!$B$8:$G$76,2, FALSE), "Selected", "Not Selected")</f>
        <v>Not Selected</v>
      </c>
      <c r="H25" s="180" t="str">
        <f>IF(VLOOKUP($B25, RFE_Final!$B$8:$G$76,3, FALSE), "Selected", "Not Selected")</f>
        <v>Not Selected</v>
      </c>
      <c r="I25" s="180" t="str">
        <f>IF(VLOOKUP($B25, RFE_Final!$B$8:$G$76,4, FALSE), "Selected", "Not Selected")</f>
        <v>Not Selected</v>
      </c>
      <c r="J25" s="180" t="str">
        <f>IF(VLOOKUP($B25, 'RIDGE &amp; LASSO_Final'!$B$11:$S$77,5, FALSE)=1, "Selected", "Not Selected")</f>
        <v>Not Selected</v>
      </c>
      <c r="K25" s="180" t="str">
        <f>IF(VLOOKUP($B25, 'RIDGE &amp; LASSO_Final'!$B$11:$S$77,11, FALSE)=1, "Selected", "Not Selected")</f>
        <v>Not Selected</v>
      </c>
      <c r="L25" s="182" t="s">
        <v>419</v>
      </c>
      <c r="M25" s="180" t="str">
        <f>IF(VLOOKUP($B25, 'RIDGE &amp; LASSO_Final'!$B$11:$S$77,3, FALSE)=1, "Selected", "Not Selected")</f>
        <v>Not Selected</v>
      </c>
      <c r="N25" s="180" t="str">
        <f>IF(VLOOKUP($B25, 'RIDGE &amp; LASSO_Final'!$B$11:$S$77,9, FALSE)=1, "Selected", "Not Selected")</f>
        <v>Not Selected</v>
      </c>
      <c r="O25" s="182" t="s">
        <v>419</v>
      </c>
      <c r="P25" s="180"/>
      <c r="Q25" s="189" cm="1">
        <f t="array" ref="Q25">IF(OR(D25="Weak", D25="Relative Strong", D25="Strong"), 1, 0) +
IF(C25="No", 1, 0) +
SUM(IF(E25:O25="Selected", 1, 0), IF(E25:O25="Not Selected", 0, 0))</f>
        <v>1</v>
      </c>
    </row>
    <row r="26" spans="1:17" ht="15" thickBot="1">
      <c r="B26" s="83" t="s">
        <v>395</v>
      </c>
      <c r="C26" s="183"/>
      <c r="D26" s="183"/>
      <c r="E26" s="183" t="str">
        <f>IF(VLOOKUP(B26, RFE_Final!$B$8:$G$76,5, FALSE), "Selected", "Not Selected")</f>
        <v>Not Selected</v>
      </c>
      <c r="F26" s="183" t="str">
        <f>IF(VLOOKUP(B26, RFE_Final!$B$8:$G$76,6, FALSE), "Selected", "Not Selected")</f>
        <v>Selected</v>
      </c>
      <c r="G26" s="183" t="str">
        <f>IF(VLOOKUP($B26, RFE_Final!$B$8:$G$76,2, FALSE), "Selected", "Not Selected")</f>
        <v>Not Selected</v>
      </c>
      <c r="H26" s="183" t="str">
        <f>IF(VLOOKUP($B26, RFE_Final!$B$8:$G$76,3, FALSE), "Selected", "Not Selected")</f>
        <v>Not Selected</v>
      </c>
      <c r="I26" s="183" t="str">
        <f>IF(VLOOKUP($B26, RFE_Final!$B$8:$G$76,4, FALSE), "Selected", "Not Selected")</f>
        <v>Not Selected</v>
      </c>
      <c r="J26" s="183" t="str">
        <f>IF(VLOOKUP($B26, 'RIDGE &amp; LASSO_Final'!$B$11:$S$77,5, FALSE)=1, "Selected", "Not Selected")</f>
        <v>Not Selected</v>
      </c>
      <c r="K26" s="183" t="str">
        <f>IF(VLOOKUP($B26, 'RIDGE &amp; LASSO_Final'!$B$11:$S$77,11, FALSE)=1, "Selected", "Not Selected")</f>
        <v>Not Selected</v>
      </c>
      <c r="L26" s="183" t="s">
        <v>419</v>
      </c>
      <c r="M26" s="183" t="str">
        <f>IF(VLOOKUP($B26, 'RIDGE &amp; LASSO_Final'!$B$11:$S$77,3, FALSE)=1, "Selected", "Not Selected")</f>
        <v>Not Selected</v>
      </c>
      <c r="N26" s="183" t="str">
        <f>IF(VLOOKUP($B26, 'RIDGE &amp; LASSO_Final'!$B$11:$S$77,9, FALSE)=1, "Selected", "Not Selected")</f>
        <v>Not Selected</v>
      </c>
      <c r="O26" s="183" t="s">
        <v>419</v>
      </c>
      <c r="P26" s="183"/>
      <c r="Q26" s="189" cm="1">
        <f t="array" ref="Q26">IF(OR(D26="Weak", D26="Relative Strong", D26="Strong"), 1, 0) +
IF(C26="No", 1, 0) +
SUM(IF(E26:O26="Selected", 1, 0), IF(E26:O26="Not Selected", 0, 0))</f>
        <v>1</v>
      </c>
    </row>
    <row r="27" spans="1:17">
      <c r="C27" s="182"/>
      <c r="D27" s="182"/>
      <c r="E27" s="182"/>
      <c r="F27" s="182"/>
      <c r="G27" s="182"/>
      <c r="H27" s="182"/>
      <c r="I27" s="182"/>
      <c r="J27" s="182"/>
      <c r="K27" s="182"/>
      <c r="L27" s="182"/>
      <c r="M27" s="182"/>
      <c r="N27" s="182"/>
      <c r="O27" s="182"/>
      <c r="P27" s="182"/>
      <c r="Q27" s="182"/>
    </row>
    <row r="28" spans="1:17" s="184" customFormat="1">
      <c r="A28"/>
      <c r="B28" s="177" t="s">
        <v>412</v>
      </c>
      <c r="C28" s="178">
        <f t="shared" ref="C28" si="0">COUNTIF(C9:C26,"Selected")</f>
        <v>0</v>
      </c>
      <c r="D28" s="178">
        <f t="shared" ref="D28" si="1">COUNTIF(D9:D26,"Selected")</f>
        <v>0</v>
      </c>
      <c r="E28" s="178">
        <f>COUNTIF(E9:E26,"Selected")</f>
        <v>0</v>
      </c>
      <c r="F28" s="178">
        <f>COUNTIF(F9:F26,"Selected")</f>
        <v>8</v>
      </c>
      <c r="G28" s="178">
        <f t="shared" ref="G28:P28" si="2">COUNTIF(G9:G26,"Selected")</f>
        <v>0</v>
      </c>
      <c r="H28" s="178">
        <f t="shared" si="2"/>
        <v>0</v>
      </c>
      <c r="I28" s="178">
        <f t="shared" si="2"/>
        <v>0</v>
      </c>
      <c r="J28" s="178">
        <f t="shared" si="2"/>
        <v>4</v>
      </c>
      <c r="K28" s="178">
        <f t="shared" si="2"/>
        <v>0</v>
      </c>
      <c r="L28" s="178">
        <f t="shared" si="2"/>
        <v>1</v>
      </c>
      <c r="M28" s="178">
        <f t="shared" si="2"/>
        <v>5</v>
      </c>
      <c r="N28" s="178">
        <f t="shared" si="2"/>
        <v>0</v>
      </c>
      <c r="O28" s="178">
        <f t="shared" si="2"/>
        <v>1</v>
      </c>
      <c r="P28" s="178">
        <f t="shared" si="2"/>
        <v>0</v>
      </c>
      <c r="Q28" s="179"/>
    </row>
    <row r="29" spans="1:17" customFormat="1">
      <c r="C29" s="81"/>
      <c r="D29" s="81"/>
      <c r="E29" s="81"/>
      <c r="F29" s="81"/>
      <c r="G29" s="81"/>
      <c r="H29" s="81"/>
      <c r="I29" s="81"/>
      <c r="J29" s="81"/>
      <c r="K29" s="81"/>
      <c r="L29" s="81"/>
      <c r="M29" s="81"/>
      <c r="N29" s="81"/>
      <c r="O29" s="81"/>
      <c r="P29" s="81"/>
      <c r="Q29" s="81"/>
    </row>
    <row r="30" spans="1:17" customFormat="1">
      <c r="C30" s="81"/>
      <c r="D30" s="81"/>
      <c r="E30" s="81"/>
      <c r="F30" s="81"/>
      <c r="G30" s="81"/>
      <c r="H30" s="81"/>
      <c r="I30" s="81"/>
      <c r="J30" s="81"/>
      <c r="K30" s="81"/>
      <c r="L30" s="81"/>
      <c r="M30" s="81"/>
      <c r="N30" s="81"/>
      <c r="O30" s="81"/>
      <c r="P30" s="81"/>
      <c r="Q30" s="81"/>
    </row>
    <row r="31" spans="1:17" customFormat="1">
      <c r="C31" s="81"/>
      <c r="D31" s="81"/>
      <c r="E31" s="81"/>
      <c r="F31" s="81"/>
      <c r="G31" s="81"/>
      <c r="H31" s="81"/>
      <c r="I31" s="81"/>
      <c r="J31" s="81"/>
      <c r="K31" s="81"/>
      <c r="L31" s="81"/>
      <c r="M31" s="81"/>
      <c r="N31" s="81"/>
      <c r="O31" s="81"/>
      <c r="P31" s="81"/>
      <c r="Q31" s="81"/>
    </row>
    <row r="32" spans="1:17" customFormat="1">
      <c r="C32" s="81"/>
      <c r="D32" s="81"/>
      <c r="E32" s="81"/>
      <c r="F32" s="81"/>
      <c r="G32" s="81"/>
      <c r="H32" s="81"/>
      <c r="I32" s="81"/>
      <c r="J32" s="81"/>
      <c r="K32" s="81"/>
      <c r="L32" s="81"/>
      <c r="M32" s="81"/>
      <c r="N32" s="81"/>
      <c r="O32" s="81"/>
      <c r="P32" s="81"/>
      <c r="Q32" s="81"/>
    </row>
    <row r="33" spans="2:18" customFormat="1">
      <c r="C33" s="81"/>
      <c r="D33" s="81"/>
      <c r="E33" s="81"/>
      <c r="F33" s="81"/>
      <c r="G33" s="81"/>
      <c r="H33" s="81"/>
      <c r="I33" s="81"/>
      <c r="J33" s="81"/>
      <c r="K33" s="81"/>
      <c r="L33" s="81"/>
      <c r="M33" s="81"/>
      <c r="N33" s="81"/>
      <c r="O33" s="81"/>
      <c r="P33" s="81"/>
      <c r="Q33" s="81"/>
    </row>
    <row r="34" spans="2:18" customFormat="1">
      <c r="C34" s="81"/>
      <c r="D34" s="81"/>
      <c r="E34" s="81"/>
      <c r="F34" s="81"/>
      <c r="G34" s="81"/>
      <c r="H34" s="81"/>
      <c r="I34" s="81"/>
      <c r="J34" s="81"/>
      <c r="K34" s="81"/>
      <c r="L34" s="81"/>
      <c r="M34" s="81"/>
      <c r="N34" s="81"/>
      <c r="O34" s="81"/>
      <c r="P34" s="81"/>
      <c r="Q34" s="81"/>
    </row>
    <row r="35" spans="2:18" customFormat="1">
      <c r="C35" s="81"/>
      <c r="D35" s="81"/>
      <c r="E35" s="81"/>
      <c r="F35" s="81"/>
      <c r="G35" s="81"/>
      <c r="H35" s="81"/>
      <c r="I35" s="81"/>
      <c r="J35" s="81"/>
      <c r="K35" s="81"/>
      <c r="L35" s="81"/>
      <c r="M35" s="81"/>
      <c r="N35" s="81"/>
      <c r="O35" s="81"/>
      <c r="P35" s="81"/>
      <c r="Q35" s="81"/>
    </row>
    <row r="36" spans="2:18" customFormat="1">
      <c r="C36" s="81"/>
      <c r="D36" s="81"/>
      <c r="E36" s="81"/>
      <c r="F36" s="81"/>
      <c r="G36" s="81"/>
      <c r="H36" s="81"/>
      <c r="I36" s="81"/>
      <c r="J36" s="81"/>
      <c r="K36" s="81"/>
      <c r="L36" s="81"/>
      <c r="M36" s="81"/>
      <c r="N36" s="81"/>
      <c r="O36" s="81"/>
      <c r="P36" s="81"/>
      <c r="Q36" s="81"/>
    </row>
    <row r="37" spans="2:18" customFormat="1" ht="14.5" customHeight="1">
      <c r="B37" s="154" t="s">
        <v>376</v>
      </c>
      <c r="C37" s="154"/>
      <c r="D37" s="154"/>
      <c r="E37" s="154"/>
      <c r="F37" s="154"/>
      <c r="G37" s="154"/>
      <c r="H37" s="154"/>
      <c r="I37" s="154"/>
      <c r="J37" s="154"/>
      <c r="K37" s="154"/>
      <c r="L37" s="154"/>
      <c r="M37" s="154"/>
      <c r="N37" s="154"/>
      <c r="O37" s="154"/>
      <c r="P37" s="154"/>
      <c r="Q37" s="154"/>
    </row>
    <row r="38" spans="2:18" customFormat="1" ht="14.5" customHeight="1" thickBot="1">
      <c r="B38" s="198"/>
      <c r="C38" s="198"/>
      <c r="D38" s="198"/>
      <c r="E38" s="198"/>
      <c r="F38" s="198"/>
      <c r="G38" s="198"/>
      <c r="H38" s="198"/>
      <c r="I38" s="198"/>
      <c r="J38" s="198"/>
      <c r="K38" s="198"/>
      <c r="L38" s="198"/>
      <c r="M38" s="198"/>
      <c r="N38" s="198"/>
      <c r="O38" s="198"/>
      <c r="P38" s="198"/>
      <c r="Q38" s="198"/>
    </row>
    <row r="39" spans="2:18" customFormat="1" ht="14.5" customHeight="1" thickBot="1">
      <c r="B39" s="176"/>
      <c r="C39" s="197" t="s">
        <v>355</v>
      </c>
      <c r="D39" s="197" t="s">
        <v>355</v>
      </c>
      <c r="E39" s="197" t="s">
        <v>356</v>
      </c>
      <c r="F39" s="197" t="s">
        <v>357</v>
      </c>
      <c r="G39" s="197" t="s">
        <v>358</v>
      </c>
      <c r="H39" s="197" t="s">
        <v>359</v>
      </c>
      <c r="I39" s="197" t="s">
        <v>360</v>
      </c>
      <c r="J39" s="197" t="s">
        <v>358</v>
      </c>
      <c r="K39" s="197" t="s">
        <v>359</v>
      </c>
      <c r="L39" s="197" t="s">
        <v>360</v>
      </c>
      <c r="M39" s="197" t="s">
        <v>358</v>
      </c>
      <c r="N39" s="197" t="s">
        <v>359</v>
      </c>
      <c r="O39" s="197" t="s">
        <v>360</v>
      </c>
      <c r="P39" s="197" t="s">
        <v>355</v>
      </c>
      <c r="Q39" s="175"/>
    </row>
    <row r="40" spans="2:18" customFormat="1" ht="14.5" customHeight="1" thickTop="1" thickBot="1">
      <c r="B40" s="34" t="s">
        <v>361</v>
      </c>
      <c r="C40" s="34" t="s">
        <v>362</v>
      </c>
      <c r="D40" s="34" t="s">
        <v>363</v>
      </c>
      <c r="E40" s="34" t="s">
        <v>364</v>
      </c>
      <c r="F40" s="34" t="s">
        <v>365</v>
      </c>
      <c r="G40" s="34" t="s">
        <v>366</v>
      </c>
      <c r="H40" s="34" t="s">
        <v>367</v>
      </c>
      <c r="I40" s="34" t="s">
        <v>368</v>
      </c>
      <c r="J40" s="34" t="s">
        <v>369</v>
      </c>
      <c r="K40" s="34" t="s">
        <v>370</v>
      </c>
      <c r="L40" s="34" t="s">
        <v>371</v>
      </c>
      <c r="M40" s="34" t="s">
        <v>372</v>
      </c>
      <c r="N40" s="34" t="s">
        <v>373</v>
      </c>
      <c r="O40" s="34" t="s">
        <v>374</v>
      </c>
      <c r="P40" s="34" t="s">
        <v>377</v>
      </c>
      <c r="Q40" s="85" t="s">
        <v>375</v>
      </c>
      <c r="R40" s="175"/>
    </row>
    <row r="41" spans="2:18" ht="15" thickTop="1">
      <c r="B41" s="174" t="s">
        <v>390</v>
      </c>
      <c r="C41" s="180"/>
      <c r="D41" s="180"/>
      <c r="E41" s="181" t="str">
        <f>IF(VLOOKUP(B41, RFE_Final!$B$8:$G$76,5, FALSE), "Selected", "Not Selected")</f>
        <v>Not Selected</v>
      </c>
      <c r="F41" s="180" t="str">
        <f>IF(VLOOKUP(B41, RFE_Final!$B$8:$G$76,6, FALSE), "Selected", "Not Selected")</f>
        <v>Not Selected</v>
      </c>
      <c r="G41" s="181" t="str">
        <f>IF(VLOOKUP($B41, RFE_Final!$B$8:$G$76,2, FALSE), "Selected", "Not Selected")</f>
        <v>Not Selected</v>
      </c>
      <c r="H41" s="181" t="str">
        <f>IF(VLOOKUP($B41, RFE_Final!$B$8:$G$76,3, FALSE), "Selected", "Not Selected")</f>
        <v>Not Selected</v>
      </c>
      <c r="I41" s="181" t="str">
        <f>IF(VLOOKUP($B41, RFE_Final!$B$8:$G$76,4, FALSE), "Selected", "Not Selected")</f>
        <v>Not Selected</v>
      </c>
      <c r="J41" s="180" t="str">
        <f>IF(VLOOKUP($B41, 'RIDGE &amp; LASSO_Final'!$B$11:$S$77,5, FALSE)=1, "Selected", "Not Selected")</f>
        <v>Selected</v>
      </c>
      <c r="K41" s="180" t="str">
        <f>IF(VLOOKUP($B41, 'RIDGE &amp; LASSO_Final'!$B$11:$S$77,11, FALSE)=1, "Selected", "Not Selected")</f>
        <v>Selected</v>
      </c>
      <c r="L41" s="182" t="s">
        <v>420</v>
      </c>
      <c r="M41" s="180" t="str">
        <f>IF(VLOOKUP($B41, 'RIDGE &amp; LASSO_Final'!$B$11:$S$77,3, FALSE)=1, "Selected", "Not Selected")</f>
        <v>Selected</v>
      </c>
      <c r="N41" s="180" t="str">
        <f>IF(VLOOKUP($B41, 'RIDGE &amp; LASSO_Final'!$B$11:$S$77,9, FALSE)=1, "Selected", "Not Selected")</f>
        <v>Selected</v>
      </c>
      <c r="O41" s="182" t="s">
        <v>420</v>
      </c>
      <c r="P41" s="180" t="s">
        <v>414</v>
      </c>
      <c r="Q41" s="180"/>
      <c r="R41" s="189" cm="1">
        <f t="array" ref="R41">IF(OR(D41="Weak", D41="Relative Strong", D41="Strong"), 1, 0) +
IF(C41="No", 1, 0) + IF(P41="Important",1,0) +
SUM(IF(E41:O41="Selected", 1, 0), IF(E41:O41="Not Selected", 0, 0))</f>
        <v>7</v>
      </c>
    </row>
    <row r="42" spans="2:18">
      <c r="B42" s="174" t="s">
        <v>391</v>
      </c>
      <c r="C42" s="180"/>
      <c r="D42" s="180"/>
      <c r="E42" s="180" t="str">
        <f>IF(VLOOKUP(B42, RFE_Final!$B$8:$G$76,5, FALSE), "Selected", "Not Selected")</f>
        <v>Not Selected</v>
      </c>
      <c r="F42" s="180" t="str">
        <f>IF(VLOOKUP(B42, RFE_Final!$B$8:$G$76,6, FALSE), "Selected", "Not Selected")</f>
        <v>Not Selected</v>
      </c>
      <c r="G42" s="180" t="str">
        <f>IF(VLOOKUP($B42, RFE_Final!$B$8:$G$76,2, FALSE), "Selected", "Not Selected")</f>
        <v>Not Selected</v>
      </c>
      <c r="H42" s="180" t="str">
        <f>IF(VLOOKUP($B42, RFE_Final!$B$8:$G$76,3, FALSE), "Selected", "Not Selected")</f>
        <v>Not Selected</v>
      </c>
      <c r="I42" s="180" t="str">
        <f>IF(VLOOKUP($B42, RFE_Final!$B$8:$G$76,4, FALSE), "Selected", "Not Selected")</f>
        <v>Not Selected</v>
      </c>
      <c r="J42" s="180" t="str">
        <f>IF(VLOOKUP($B42, 'RIDGE &amp; LASSO_Final'!$B$11:$S$77,5, FALSE)=1, "Selected", "Not Selected")</f>
        <v>Not Selected</v>
      </c>
      <c r="K42" s="180" t="str">
        <f>IF(VLOOKUP($B42, 'RIDGE &amp; LASSO_Final'!$B$11:$S$77,11, FALSE)=1, "Selected", "Not Selected")</f>
        <v>Not Selected</v>
      </c>
      <c r="L42" s="182" t="s">
        <v>419</v>
      </c>
      <c r="M42" s="180" t="str">
        <f>IF(VLOOKUP($B42, 'RIDGE &amp; LASSO_Final'!$B$11:$S$77,3, FALSE)=1, "Selected", "Not Selected")</f>
        <v>Not Selected</v>
      </c>
      <c r="N42" s="180" t="str">
        <f>IF(VLOOKUP($B42, 'RIDGE &amp; LASSO_Final'!$B$11:$S$77,9, FALSE)=1, "Selected", "Not Selected")</f>
        <v>Not Selected</v>
      </c>
      <c r="O42" s="182" t="s">
        <v>419</v>
      </c>
      <c r="P42" s="180" t="s">
        <v>414</v>
      </c>
      <c r="Q42" s="180"/>
      <c r="R42" s="189" cm="1">
        <f t="array" ref="R42">IF(OR(D42="Weak", D42="Relative Strong", D42="Strong"), 1, 0) +
IF(C42="No", 1, 0) + IF(P42="Important",1,0) +
SUM(IF(E42:O42="Selected", 1, 0), IF(E42:O42="Not Selected", 0, 0))</f>
        <v>1</v>
      </c>
    </row>
    <row r="43" spans="2:18">
      <c r="B43" s="174" t="s">
        <v>112</v>
      </c>
      <c r="C43" s="180"/>
      <c r="D43" s="180"/>
      <c r="E43" s="180" t="str">
        <f>IF(VLOOKUP(B43, RFE_Final!$B$8:$G$76,5, FALSE), "Selected", "Not Selected")</f>
        <v>Not Selected</v>
      </c>
      <c r="F43" s="180" t="str">
        <f>IF(VLOOKUP(B43, RFE_Final!$B$8:$G$76,6, FALSE), "Selected", "Not Selected")</f>
        <v>Not Selected</v>
      </c>
      <c r="G43" s="180" t="str">
        <f>IF(VLOOKUP($B43, RFE_Final!$B$8:$G$76,2, FALSE), "Selected", "Not Selected")</f>
        <v>Not Selected</v>
      </c>
      <c r="H43" s="180" t="str">
        <f>IF(VLOOKUP($B43, RFE_Final!$B$8:$G$76,3, FALSE), "Selected", "Not Selected")</f>
        <v>Not Selected</v>
      </c>
      <c r="I43" s="180" t="str">
        <f>IF(VLOOKUP($B43, RFE_Final!$B$8:$G$76,4, FALSE), "Selected", "Not Selected")</f>
        <v>Not Selected</v>
      </c>
      <c r="J43" s="180" t="str">
        <f>IF(VLOOKUP($B43, 'RIDGE &amp; LASSO_Final'!$B$11:$S$77,5, FALSE)=1, "Selected", "Not Selected")</f>
        <v>Not Selected</v>
      </c>
      <c r="K43" s="180" t="str">
        <f>IF(VLOOKUP($B43, 'RIDGE &amp; LASSO_Final'!$B$11:$S$77,11, FALSE)=1, "Selected", "Not Selected")</f>
        <v>Not Selected</v>
      </c>
      <c r="L43" s="182" t="s">
        <v>419</v>
      </c>
      <c r="M43" s="180" t="str">
        <f>IF(VLOOKUP($B43, 'RIDGE &amp; LASSO_Final'!$B$11:$S$77,3, FALSE)=1, "Selected", "Not Selected")</f>
        <v>Not Selected</v>
      </c>
      <c r="N43" s="180" t="str">
        <f>IF(VLOOKUP($B43, 'RIDGE &amp; LASSO_Final'!$B$11:$S$77,9, FALSE)=1, "Selected", "Not Selected")</f>
        <v>Not Selected</v>
      </c>
      <c r="O43" s="182" t="s">
        <v>419</v>
      </c>
      <c r="P43" s="180" t="s">
        <v>414</v>
      </c>
      <c r="Q43" s="180"/>
      <c r="R43" s="189" cm="1">
        <f t="array" ref="R43">IF(OR(D43="Weak", D43="Relative Strong", D43="Strong"), 1, 0) +
IF(C43="No", 1, 0) + IF(P43="Important",1,0) +
SUM(IF(E43:O43="Selected", 1, 0), IF(E43:O43="Not Selected", 0, 0))</f>
        <v>1</v>
      </c>
    </row>
    <row r="44" spans="2:18">
      <c r="B44" s="174" t="s">
        <v>65</v>
      </c>
      <c r="C44" s="180"/>
      <c r="D44" s="180"/>
      <c r="E44" s="180" t="str">
        <f>IF(VLOOKUP(B44, RFE_Final!$B$8:$G$76,5, FALSE), "Selected", "Not Selected")</f>
        <v>Not Selected</v>
      </c>
      <c r="F44" s="180" t="str">
        <f>IF(VLOOKUP(B44, RFE_Final!$B$8:$G$76,6, FALSE), "Selected", "Not Selected")</f>
        <v>Selected</v>
      </c>
      <c r="G44" s="180" t="str">
        <f>IF(VLOOKUP($B44, RFE_Final!$B$8:$G$76,2, FALSE), "Selected", "Not Selected")</f>
        <v>Not Selected</v>
      </c>
      <c r="H44" s="180" t="str">
        <f>IF(VLOOKUP($B44, RFE_Final!$B$8:$G$76,3, FALSE), "Selected", "Not Selected")</f>
        <v>Not Selected</v>
      </c>
      <c r="I44" s="180" t="str">
        <f>IF(VLOOKUP($B44, RFE_Final!$B$8:$G$76,4, FALSE), "Selected", "Not Selected")</f>
        <v>Not Selected</v>
      </c>
      <c r="J44" s="180" t="str">
        <f>IF(VLOOKUP($B44, 'RIDGE &amp; LASSO_Final'!$B$11:$S$77,5, FALSE)=1, "Selected", "Not Selected")</f>
        <v>Selected</v>
      </c>
      <c r="K44" s="180" t="str">
        <f>IF(VLOOKUP($B44, 'RIDGE &amp; LASSO_Final'!$B$11:$S$77,11, FALSE)=1, "Selected", "Not Selected")</f>
        <v>Selected</v>
      </c>
      <c r="L44" s="182" t="s">
        <v>420</v>
      </c>
      <c r="M44" s="180" t="str">
        <f>IF(VLOOKUP($B44, 'RIDGE &amp; LASSO_Final'!$B$11:$S$77,3, FALSE)=1, "Selected", "Not Selected")</f>
        <v>Not Selected</v>
      </c>
      <c r="N44" s="180" t="str">
        <f>IF(VLOOKUP($B44, 'RIDGE &amp; LASSO_Final'!$B$11:$S$77,9, FALSE)=1, "Selected", "Not Selected")</f>
        <v>Selected</v>
      </c>
      <c r="O44" s="182" t="s">
        <v>420</v>
      </c>
      <c r="P44" s="180" t="s">
        <v>414</v>
      </c>
      <c r="Q44" s="180"/>
      <c r="R44" s="189" cm="1">
        <f t="array" ref="R44">IF(OR(D44="Weak", D44="Relative Strong", D44="Strong"), 1, 0) +
IF(C44="No", 1, 0) + IF(P44="Important",1,0) +
SUM(IF(E44:O44="Selected", 1, 0), IF(E44:O44="Not Selected", 0, 0))</f>
        <v>7</v>
      </c>
    </row>
    <row r="45" spans="2:18">
      <c r="B45" s="174" t="s">
        <v>53</v>
      </c>
      <c r="C45" s="180"/>
      <c r="D45" s="180"/>
      <c r="E45" s="180" t="str">
        <f>IF(VLOOKUP(B45, RFE_Final!$B$8:$G$76,5, FALSE), "Selected", "Not Selected")</f>
        <v>Not Selected</v>
      </c>
      <c r="F45" s="180" t="str">
        <f>IF(VLOOKUP(B45, RFE_Final!$B$8:$G$76,6, FALSE), "Selected", "Not Selected")</f>
        <v>Selected</v>
      </c>
      <c r="G45" s="180" t="str">
        <f>IF(VLOOKUP($B45, RFE_Final!$B$8:$G$76,2, FALSE), "Selected", "Not Selected")</f>
        <v>Not Selected</v>
      </c>
      <c r="H45" s="180" t="str">
        <f>IF(VLOOKUP($B45, RFE_Final!$B$8:$G$76,3, FALSE), "Selected", "Not Selected")</f>
        <v>Not Selected</v>
      </c>
      <c r="I45" s="180" t="str">
        <f>IF(VLOOKUP($B45, RFE_Final!$B$8:$G$76,4, FALSE), "Selected", "Not Selected")</f>
        <v>Not Selected</v>
      </c>
      <c r="J45" s="180" t="str">
        <f>IF(VLOOKUP($B45, 'RIDGE &amp; LASSO_Final'!$B$11:$S$77,5, FALSE)=1, "Selected", "Not Selected")</f>
        <v>Selected</v>
      </c>
      <c r="K45" s="180" t="str">
        <f>IF(VLOOKUP($B45, 'RIDGE &amp; LASSO_Final'!$B$11:$S$77,11, FALSE)=1, "Selected", "Not Selected")</f>
        <v>Selected</v>
      </c>
      <c r="L45" s="182" t="s">
        <v>420</v>
      </c>
      <c r="M45" s="180" t="str">
        <f>IF(VLOOKUP($B45, 'RIDGE &amp; LASSO_Final'!$B$11:$S$77,3, FALSE)=1, "Selected", "Not Selected")</f>
        <v>Selected</v>
      </c>
      <c r="N45" s="180" t="str">
        <f>IF(VLOOKUP($B45, 'RIDGE &amp; LASSO_Final'!$B$11:$S$77,9, FALSE)=1, "Selected", "Not Selected")</f>
        <v>Selected</v>
      </c>
      <c r="O45" s="182" t="s">
        <v>420</v>
      </c>
      <c r="P45" s="180" t="s">
        <v>414</v>
      </c>
      <c r="Q45" s="180"/>
      <c r="R45" s="189" cm="1">
        <f t="array" ref="R45">IF(OR(D45="Weak", D45="Relative Strong", D45="Strong"), 1, 0) +
IF(C45="No", 1, 0) + IF(P45="Important",1,0) +
SUM(IF(E45:O45="Selected", 1, 0), IF(E45:O45="Not Selected", 0, 0))</f>
        <v>8</v>
      </c>
    </row>
    <row r="46" spans="2:18">
      <c r="B46" s="174" t="s">
        <v>392</v>
      </c>
      <c r="C46" s="180"/>
      <c r="D46" s="180"/>
      <c r="E46" s="180" t="str">
        <f>IF(VLOOKUP(B46, RFE_Final!$B$8:$G$76,5, FALSE), "Selected", "Not Selected")</f>
        <v>Not Selected</v>
      </c>
      <c r="F46" s="180" t="str">
        <f>IF(VLOOKUP(B46, RFE_Final!$B$8:$G$76,6, FALSE), "Selected", "Not Selected")</f>
        <v>Selected</v>
      </c>
      <c r="G46" s="180" t="str">
        <f>IF(VLOOKUP($B46, RFE_Final!$B$8:$G$76,2, FALSE), "Selected", "Not Selected")</f>
        <v>Not Selected</v>
      </c>
      <c r="H46" s="180" t="str">
        <f>IF(VLOOKUP($B46, RFE_Final!$B$8:$G$76,3, FALSE), "Selected", "Not Selected")</f>
        <v>Not Selected</v>
      </c>
      <c r="I46" s="180" t="str">
        <f>IF(VLOOKUP($B46, RFE_Final!$B$8:$G$76,4, FALSE), "Selected", "Not Selected")</f>
        <v>Not Selected</v>
      </c>
      <c r="J46" s="180" t="str">
        <f>IF(VLOOKUP($B46, 'RIDGE &amp; LASSO_Final'!$B$11:$S$77,5, FALSE)=1, "Selected", "Not Selected")</f>
        <v>Selected</v>
      </c>
      <c r="K46" s="180" t="str">
        <f>IF(VLOOKUP($B46, 'RIDGE &amp; LASSO_Final'!$B$11:$S$77,11, FALSE)=1, "Selected", "Not Selected")</f>
        <v>Selected</v>
      </c>
      <c r="L46" s="182" t="s">
        <v>420</v>
      </c>
      <c r="M46" s="180" t="str">
        <f>IF(VLOOKUP($B46, 'RIDGE &amp; LASSO_Final'!$B$11:$S$77,3, FALSE)=1, "Selected", "Not Selected")</f>
        <v>Selected</v>
      </c>
      <c r="N46" s="180" t="str">
        <f>IF(VLOOKUP($B46, 'RIDGE &amp; LASSO_Final'!$B$11:$S$77,9, FALSE)=1, "Selected", "Not Selected")</f>
        <v>Selected</v>
      </c>
      <c r="O46" s="182" t="s">
        <v>420</v>
      </c>
      <c r="P46" s="180" t="s">
        <v>414</v>
      </c>
      <c r="Q46" s="180"/>
      <c r="R46" s="189" cm="1">
        <f t="array" ref="R46">IF(OR(D46="Weak", D46="Relative Strong", D46="Strong"), 1, 0) +
IF(C46="No", 1, 0) + IF(P46="Important",1,0) +
SUM(IF(E46:O46="Selected", 1, 0), IF(E46:O46="Not Selected", 0, 0))</f>
        <v>8</v>
      </c>
    </row>
    <row r="47" spans="2:18">
      <c r="B47" s="174" t="s">
        <v>23</v>
      </c>
      <c r="C47" s="180"/>
      <c r="D47" s="180"/>
      <c r="E47" s="180" t="str">
        <f>IF(VLOOKUP(B47, RFE_Final!$B$8:$G$76,5, FALSE), "Selected", "Not Selected")</f>
        <v>Not Selected</v>
      </c>
      <c r="F47" s="180" t="str">
        <f>IF(VLOOKUP(B47, RFE_Final!$B$8:$G$76,6, FALSE), "Selected", "Not Selected")</f>
        <v>Selected</v>
      </c>
      <c r="G47" s="180" t="str">
        <f>IF(VLOOKUP($B47, RFE_Final!$B$8:$G$76,2, FALSE), "Selected", "Not Selected")</f>
        <v>Not Selected</v>
      </c>
      <c r="H47" s="180" t="str">
        <f>IF(VLOOKUP($B47, RFE_Final!$B$8:$G$76,3, FALSE), "Selected", "Not Selected")</f>
        <v>Not Selected</v>
      </c>
      <c r="I47" s="180" t="str">
        <f>IF(VLOOKUP($B47, RFE_Final!$B$8:$G$76,4, FALSE), "Selected", "Not Selected")</f>
        <v>Not Selected</v>
      </c>
      <c r="J47" s="180" t="str">
        <f>IF(VLOOKUP($B47, 'RIDGE &amp; LASSO_Final'!$B$11:$S$77,5, FALSE)=1, "Selected", "Not Selected")</f>
        <v>Selected</v>
      </c>
      <c r="K47" s="180" t="str">
        <f>IF(VLOOKUP($B47, 'RIDGE &amp; LASSO_Final'!$B$11:$S$77,11, FALSE)=1, "Selected", "Not Selected")</f>
        <v>Selected</v>
      </c>
      <c r="L47" s="182" t="s">
        <v>420</v>
      </c>
      <c r="M47" s="180" t="str">
        <f>IF(VLOOKUP($B47, 'RIDGE &amp; LASSO_Final'!$B$11:$S$77,3, FALSE)=1, "Selected", "Not Selected")</f>
        <v>Not Selected</v>
      </c>
      <c r="N47" s="180" t="str">
        <f>IF(VLOOKUP($B47, 'RIDGE &amp; LASSO_Final'!$B$11:$S$77,9, FALSE)=1, "Selected", "Not Selected")</f>
        <v>Selected</v>
      </c>
      <c r="O47" s="182" t="s">
        <v>420</v>
      </c>
      <c r="P47" s="180" t="s">
        <v>414</v>
      </c>
      <c r="Q47" s="180"/>
      <c r="R47" s="189" cm="1">
        <f t="array" ref="R47">IF(OR(D47="Weak", D47="Relative Strong", D47="Strong"), 1, 0) +
IF(C47="No", 1, 0) + IF(P47="Important",1,0) +
SUM(IF(E47:O47="Selected", 1, 0), IF(E47:O47="Not Selected", 0, 0))</f>
        <v>7</v>
      </c>
    </row>
    <row r="48" spans="2:18">
      <c r="B48" s="174" t="s">
        <v>58</v>
      </c>
      <c r="C48" s="180"/>
      <c r="D48" s="180"/>
      <c r="E48" s="180" t="str">
        <f>IF(VLOOKUP(B48, RFE_Final!$B$8:$G$76,5, FALSE), "Selected", "Not Selected")</f>
        <v>Not Selected</v>
      </c>
      <c r="F48" s="180" t="str">
        <f>IF(VLOOKUP(B48, RFE_Final!$B$8:$G$76,6, FALSE), "Selected", "Not Selected")</f>
        <v>Selected</v>
      </c>
      <c r="G48" s="180" t="str">
        <f>IF(VLOOKUP($B48, RFE_Final!$B$8:$G$76,2, FALSE), "Selected", "Not Selected")</f>
        <v>Not Selected</v>
      </c>
      <c r="H48" s="180" t="str">
        <f>IF(VLOOKUP($B48, RFE_Final!$B$8:$G$76,3, FALSE), "Selected", "Not Selected")</f>
        <v>Not Selected</v>
      </c>
      <c r="I48" s="180" t="str">
        <f>IF(VLOOKUP($B48, RFE_Final!$B$8:$G$76,4, FALSE), "Selected", "Not Selected")</f>
        <v>Not Selected</v>
      </c>
      <c r="J48" s="180" t="str">
        <f>IF(VLOOKUP($B48, 'RIDGE &amp; LASSO_Final'!$B$11:$S$77,5, FALSE)=1, "Selected", "Not Selected")</f>
        <v>Selected</v>
      </c>
      <c r="K48" s="180" t="str">
        <f>IF(VLOOKUP($B48, 'RIDGE &amp; LASSO_Final'!$B$11:$S$77,11, FALSE)=1, "Selected", "Not Selected")</f>
        <v>Selected</v>
      </c>
      <c r="L48" s="182" t="s">
        <v>420</v>
      </c>
      <c r="M48" s="180" t="str">
        <f>IF(VLOOKUP($B48, 'RIDGE &amp; LASSO_Final'!$B$11:$S$77,3, FALSE)=1, "Selected", "Not Selected")</f>
        <v>Selected</v>
      </c>
      <c r="N48" s="180" t="str">
        <f>IF(VLOOKUP($B48, 'RIDGE &amp; LASSO_Final'!$B$11:$S$77,9, FALSE)=1, "Selected", "Not Selected")</f>
        <v>Selected</v>
      </c>
      <c r="O48" s="182" t="s">
        <v>420</v>
      </c>
      <c r="P48" s="180" t="s">
        <v>414</v>
      </c>
      <c r="Q48" s="180"/>
      <c r="R48" s="189" cm="1">
        <f t="array" ref="R48">IF(OR(D48="Weak", D48="Relative Strong", D48="Strong"), 1, 0) +
IF(C48="No", 1, 0) + IF(P48="Important",1,0) +
SUM(IF(E48:O48="Selected", 1, 0), IF(E48:O48="Not Selected", 0, 0))</f>
        <v>8</v>
      </c>
    </row>
    <row r="49" spans="2:18">
      <c r="B49" s="174" t="s">
        <v>73</v>
      </c>
      <c r="C49" s="180"/>
      <c r="D49" s="180"/>
      <c r="E49" s="180" t="str">
        <f>IF(VLOOKUP(B49, RFE_Final!$B$8:$G$76,5, FALSE), "Selected", "Not Selected")</f>
        <v>Not Selected</v>
      </c>
      <c r="F49" s="180" t="str">
        <f>IF(VLOOKUP(B49, RFE_Final!$B$8:$G$76,6, FALSE), "Selected", "Not Selected")</f>
        <v>Selected</v>
      </c>
      <c r="G49" s="180" t="str">
        <f>IF(VLOOKUP($B49, RFE_Final!$B$8:$G$76,2, FALSE), "Selected", "Not Selected")</f>
        <v>Not Selected</v>
      </c>
      <c r="H49" s="180" t="str">
        <f>IF(VLOOKUP($B49, RFE_Final!$B$8:$G$76,3, FALSE), "Selected", "Not Selected")</f>
        <v>Not Selected</v>
      </c>
      <c r="I49" s="180" t="str">
        <f>IF(VLOOKUP($B49, RFE_Final!$B$8:$G$76,4, FALSE), "Selected", "Not Selected")</f>
        <v>Not Selected</v>
      </c>
      <c r="J49" s="180" t="str">
        <f>IF(VLOOKUP($B49, 'RIDGE &amp; LASSO_Final'!$B$11:$S$77,5, FALSE)=1, "Selected", "Not Selected")</f>
        <v>Not Selected</v>
      </c>
      <c r="K49" s="180" t="str">
        <f>IF(VLOOKUP($B49, 'RIDGE &amp; LASSO_Final'!$B$11:$S$77,11, FALSE)=1, "Selected", "Not Selected")</f>
        <v>Not Selected</v>
      </c>
      <c r="L49" s="182" t="s">
        <v>419</v>
      </c>
      <c r="M49" s="180" t="str">
        <f>IF(VLOOKUP($B49, 'RIDGE &amp; LASSO_Final'!$B$11:$S$77,3, FALSE)=1, "Selected", "Not Selected")</f>
        <v>Not Selected</v>
      </c>
      <c r="N49" s="180" t="str">
        <f>IF(VLOOKUP($B49, 'RIDGE &amp; LASSO_Final'!$B$11:$S$77,9, FALSE)=1, "Selected", "Not Selected")</f>
        <v>Selected</v>
      </c>
      <c r="O49" s="182" t="s">
        <v>420</v>
      </c>
      <c r="P49" s="180" t="s">
        <v>414</v>
      </c>
      <c r="Q49" s="180"/>
      <c r="R49" s="189" cm="1">
        <f t="array" ref="R49">IF(OR(D49="Weak", D49="Relative Strong", D49="Strong"), 1, 0) +
IF(C49="No", 1, 0) + IF(P49="Important",1,0) +
SUM(IF(E49:O49="Selected", 1, 0), IF(E49:O49="Not Selected", 0, 0))</f>
        <v>4</v>
      </c>
    </row>
    <row r="50" spans="2:18">
      <c r="B50" s="174" t="s">
        <v>57</v>
      </c>
      <c r="C50" s="180"/>
      <c r="D50" s="180"/>
      <c r="E50" s="180" t="str">
        <f>IF(VLOOKUP(B50, RFE_Final!$B$8:$G$76,5, FALSE), "Selected", "Not Selected")</f>
        <v>Not Selected</v>
      </c>
      <c r="F50" s="180" t="str">
        <f>IF(VLOOKUP(B50, RFE_Final!$B$8:$G$76,6, FALSE), "Selected", "Not Selected")</f>
        <v>Selected</v>
      </c>
      <c r="G50" s="180" t="str">
        <f>IF(VLOOKUP($B50, RFE_Final!$B$8:$G$76,2, FALSE), "Selected", "Not Selected")</f>
        <v>Not Selected</v>
      </c>
      <c r="H50" s="180" t="str">
        <f>IF(VLOOKUP($B50, RFE_Final!$B$8:$G$76,3, FALSE), "Selected", "Not Selected")</f>
        <v>Not Selected</v>
      </c>
      <c r="I50" s="180" t="str">
        <f>IF(VLOOKUP($B50, RFE_Final!$B$8:$G$76,4, FALSE), "Selected", "Not Selected")</f>
        <v>Not Selected</v>
      </c>
      <c r="J50" s="180" t="str">
        <f>IF(VLOOKUP($B50, 'RIDGE &amp; LASSO_Final'!$B$11:$S$77,5, FALSE)=1, "Selected", "Not Selected")</f>
        <v>Not Selected</v>
      </c>
      <c r="K50" s="180" t="str">
        <f>IF(VLOOKUP($B50, 'RIDGE &amp; LASSO_Final'!$B$11:$S$77,11, FALSE)=1, "Selected", "Not Selected")</f>
        <v>Selected</v>
      </c>
      <c r="L50" s="182" t="s">
        <v>420</v>
      </c>
      <c r="M50" s="180" t="str">
        <f>IF(VLOOKUP($B50, 'RIDGE &amp; LASSO_Final'!$B$11:$S$77,3, FALSE)=1, "Selected", "Not Selected")</f>
        <v>Not Selected</v>
      </c>
      <c r="N50" s="180" t="str">
        <f>IF(VLOOKUP($B50, 'RIDGE &amp; LASSO_Final'!$B$11:$S$77,9, FALSE)=1, "Selected", "Not Selected")</f>
        <v>Selected</v>
      </c>
      <c r="O50" s="182" t="s">
        <v>420</v>
      </c>
      <c r="P50" s="180" t="s">
        <v>414</v>
      </c>
      <c r="Q50" s="180"/>
      <c r="R50" s="189" cm="1">
        <f t="array" ref="R50">IF(OR(D50="Weak", D50="Relative Strong", D50="Strong"), 1, 0) +
IF(C50="No", 1, 0) + IF(P50="Important",1,0) +
SUM(IF(E50:O50="Selected", 1, 0), IF(E50:O50="Not Selected", 0, 0))</f>
        <v>6</v>
      </c>
    </row>
    <row r="51" spans="2:18">
      <c r="B51" s="174" t="s">
        <v>68</v>
      </c>
      <c r="C51" s="180"/>
      <c r="D51" s="180"/>
      <c r="E51" s="180" t="str">
        <f>IF(VLOOKUP(B51, RFE_Final!$B$8:$G$76,5, FALSE), "Selected", "Not Selected")</f>
        <v>Not Selected</v>
      </c>
      <c r="F51" s="180" t="str">
        <f>IF(VLOOKUP(B51, RFE_Final!$B$8:$G$76,6, FALSE), "Selected", "Not Selected")</f>
        <v>Selected</v>
      </c>
      <c r="G51" s="180" t="str">
        <f>IF(VLOOKUP($B51, RFE_Final!$B$8:$G$76,2, FALSE), "Selected", "Not Selected")</f>
        <v>Not Selected</v>
      </c>
      <c r="H51" s="180" t="str">
        <f>IF(VLOOKUP($B51, RFE_Final!$B$8:$G$76,3, FALSE), "Selected", "Not Selected")</f>
        <v>Not Selected</v>
      </c>
      <c r="I51" s="180" t="str">
        <f>IF(VLOOKUP($B51, RFE_Final!$B$8:$G$76,4, FALSE), "Selected", "Not Selected")</f>
        <v>Not Selected</v>
      </c>
      <c r="J51" s="180" t="str">
        <f>IF(VLOOKUP($B51, 'RIDGE &amp; LASSO_Final'!$B$11:$S$77,5, FALSE)=1, "Selected", "Not Selected")</f>
        <v>Not Selected</v>
      </c>
      <c r="K51" s="180" t="str">
        <f>IF(VLOOKUP($B51, 'RIDGE &amp; LASSO_Final'!$B$11:$S$77,11, FALSE)=1, "Selected", "Not Selected")</f>
        <v>Selected</v>
      </c>
      <c r="L51" s="182" t="s">
        <v>420</v>
      </c>
      <c r="M51" s="180" t="str">
        <f>IF(VLOOKUP($B51, 'RIDGE &amp; LASSO_Final'!$B$11:$S$77,3, FALSE)=1, "Selected", "Not Selected")</f>
        <v>Not Selected</v>
      </c>
      <c r="N51" s="180" t="str">
        <f>IF(VLOOKUP($B51, 'RIDGE &amp; LASSO_Final'!$B$11:$S$77,9, FALSE)=1, "Selected", "Not Selected")</f>
        <v>Selected</v>
      </c>
      <c r="O51" s="182" t="s">
        <v>420</v>
      </c>
      <c r="P51" s="180" t="s">
        <v>414</v>
      </c>
      <c r="Q51" s="180"/>
      <c r="R51" s="189" cm="1">
        <f t="array" ref="R51">IF(OR(D51="Weak", D51="Relative Strong", D51="Strong"), 1, 0) +
IF(C51="No", 1, 0) + IF(P51="Important",1,0) +
SUM(IF(E51:O51="Selected", 1, 0), IF(E51:O51="Not Selected", 0, 0))</f>
        <v>6</v>
      </c>
    </row>
    <row r="52" spans="2:18">
      <c r="B52" s="174" t="s">
        <v>71</v>
      </c>
      <c r="C52" s="180"/>
      <c r="D52" s="180"/>
      <c r="E52" s="180" t="str">
        <f>IF(VLOOKUP(B52, RFE_Final!$B$8:$G$76,5, FALSE), "Selected", "Not Selected")</f>
        <v>Not Selected</v>
      </c>
      <c r="F52" s="180" t="str">
        <f>IF(VLOOKUP(B52, RFE_Final!$B$8:$G$76,6, FALSE), "Selected", "Not Selected")</f>
        <v>Selected</v>
      </c>
      <c r="G52" s="180" t="str">
        <f>IF(VLOOKUP($B52, RFE_Final!$B$8:$G$76,2, FALSE), "Selected", "Not Selected")</f>
        <v>Not Selected</v>
      </c>
      <c r="H52" s="180" t="str">
        <f>IF(VLOOKUP($B52, RFE_Final!$B$8:$G$76,3, FALSE), "Selected", "Not Selected")</f>
        <v>Not Selected</v>
      </c>
      <c r="I52" s="180" t="str">
        <f>IF(VLOOKUP($B52, RFE_Final!$B$8:$G$76,4, FALSE), "Selected", "Not Selected")</f>
        <v>Not Selected</v>
      </c>
      <c r="J52" s="180" t="str">
        <f>IF(VLOOKUP($B52, 'RIDGE &amp; LASSO_Final'!$B$11:$S$77,5, FALSE)=1, "Selected", "Not Selected")</f>
        <v>Not Selected</v>
      </c>
      <c r="K52" s="180" t="str">
        <f>IF(VLOOKUP($B52, 'RIDGE &amp; LASSO_Final'!$B$11:$S$77,11, FALSE)=1, "Selected", "Not Selected")</f>
        <v>Selected</v>
      </c>
      <c r="L52" s="182" t="s">
        <v>420</v>
      </c>
      <c r="M52" s="180" t="str">
        <f>IF(VLOOKUP($B52, 'RIDGE &amp; LASSO_Final'!$B$11:$S$77,3, FALSE)=1, "Selected", "Not Selected")</f>
        <v>Not Selected</v>
      </c>
      <c r="N52" s="180" t="str">
        <f>IF(VLOOKUP($B52, 'RIDGE &amp; LASSO_Final'!$B$11:$S$77,9, FALSE)=1, "Selected", "Not Selected")</f>
        <v>Selected</v>
      </c>
      <c r="O52" s="182" t="s">
        <v>420</v>
      </c>
      <c r="P52" s="180" t="s">
        <v>414</v>
      </c>
      <c r="Q52" s="180"/>
      <c r="R52" s="189" cm="1">
        <f t="array" ref="R52">IF(OR(D52="Weak", D52="Relative Strong", D52="Strong"), 1, 0) +
IF(C52="No", 1, 0) + IF(P52="Important",1,0) +
SUM(IF(E52:O52="Selected", 1, 0), IF(E52:O52="Not Selected", 0, 0))</f>
        <v>6</v>
      </c>
    </row>
    <row r="53" spans="2:18">
      <c r="B53" s="174" t="s">
        <v>66</v>
      </c>
      <c r="C53" s="180"/>
      <c r="D53" s="180"/>
      <c r="E53" s="180" t="str">
        <f>IF(VLOOKUP(B53, RFE_Final!$B$8:$G$76,5, FALSE), "Selected", "Not Selected")</f>
        <v>Not Selected</v>
      </c>
      <c r="F53" s="180" t="str">
        <f>IF(VLOOKUP(B53, RFE_Final!$B$8:$G$76,6, FALSE), "Selected", "Not Selected")</f>
        <v>Not Selected</v>
      </c>
      <c r="G53" s="180" t="str">
        <f>IF(VLOOKUP($B53, RFE_Final!$B$8:$G$76,2, FALSE), "Selected", "Not Selected")</f>
        <v>Not Selected</v>
      </c>
      <c r="H53" s="180" t="str">
        <f>IF(VLOOKUP($B53, RFE_Final!$B$8:$G$76,3, FALSE), "Selected", "Not Selected")</f>
        <v>Not Selected</v>
      </c>
      <c r="I53" s="180" t="str">
        <f>IF(VLOOKUP($B53, RFE_Final!$B$8:$G$76,4, FALSE), "Selected", "Not Selected")</f>
        <v>Not Selected</v>
      </c>
      <c r="J53" s="180" t="str">
        <f>IF(VLOOKUP($B53, 'RIDGE &amp; LASSO_Final'!$B$11:$S$77,5, FALSE)=1, "Selected", "Not Selected")</f>
        <v>Not Selected</v>
      </c>
      <c r="K53" s="180" t="str">
        <f>IF(VLOOKUP($B53, 'RIDGE &amp; LASSO_Final'!$B$11:$S$77,11, FALSE)=1, "Selected", "Not Selected")</f>
        <v>Not Selected</v>
      </c>
      <c r="L53" s="182" t="s">
        <v>419</v>
      </c>
      <c r="M53" s="180" t="str">
        <f>IF(VLOOKUP($B53, 'RIDGE &amp; LASSO_Final'!$B$11:$S$77,3, FALSE)=1, "Selected", "Not Selected")</f>
        <v>Not Selected</v>
      </c>
      <c r="N53" s="180" t="str">
        <f>IF(VLOOKUP($B53, 'RIDGE &amp; LASSO_Final'!$B$11:$S$77,9, FALSE)=1, "Selected", "Not Selected")</f>
        <v>Not Selected</v>
      </c>
      <c r="O53" s="182" t="s">
        <v>419</v>
      </c>
      <c r="P53" s="180" t="s">
        <v>414</v>
      </c>
      <c r="Q53" s="180"/>
      <c r="R53" s="189" cm="1">
        <f t="array" ref="R53">IF(OR(D53="Weak", D53="Relative Strong", D53="Strong"), 1, 0) +
IF(C53="No", 1, 0) + IF(P53="Important",1,0) +
SUM(IF(E53:O53="Selected", 1, 0), IF(E53:O53="Not Selected", 0, 0))</f>
        <v>1</v>
      </c>
    </row>
    <row r="54" spans="2:18">
      <c r="B54" s="174" t="s">
        <v>99</v>
      </c>
      <c r="C54" s="180"/>
      <c r="D54" s="180"/>
      <c r="E54" s="180" t="str">
        <f>IF(VLOOKUP(B54, RFE_Final!$B$8:$G$76,5, FALSE), "Selected", "Not Selected")</f>
        <v>Not Selected</v>
      </c>
      <c r="F54" s="180" t="str">
        <f>IF(VLOOKUP(B54, RFE_Final!$B$8:$G$76,6, FALSE), "Selected", "Not Selected")</f>
        <v>Not Selected</v>
      </c>
      <c r="G54" s="180" t="str">
        <f>IF(VLOOKUP($B54, RFE_Final!$B$8:$G$76,2, FALSE), "Selected", "Not Selected")</f>
        <v>Not Selected</v>
      </c>
      <c r="H54" s="180" t="str">
        <f>IF(VLOOKUP($B54, RFE_Final!$B$8:$G$76,3, FALSE), "Selected", "Not Selected")</f>
        <v>Not Selected</v>
      </c>
      <c r="I54" s="180" t="str">
        <f>IF(VLOOKUP($B54, RFE_Final!$B$8:$G$76,4, FALSE), "Selected", "Not Selected")</f>
        <v>Not Selected</v>
      </c>
      <c r="J54" s="180" t="str">
        <f>IF(VLOOKUP($B54, 'RIDGE &amp; LASSO_Final'!$B$11:$S$77,5, FALSE)=1, "Selected", "Not Selected")</f>
        <v>Not Selected</v>
      </c>
      <c r="K54" s="180" t="str">
        <f>IF(VLOOKUP($B54, 'RIDGE &amp; LASSO_Final'!$B$11:$S$77,11, FALSE)=1, "Selected", "Not Selected")</f>
        <v>Not Selected</v>
      </c>
      <c r="L54" s="182" t="s">
        <v>419</v>
      </c>
      <c r="M54" s="180" t="str">
        <f>IF(VLOOKUP($B54, 'RIDGE &amp; LASSO_Final'!$B$11:$S$77,3, FALSE)=1, "Selected", "Not Selected")</f>
        <v>Not Selected</v>
      </c>
      <c r="N54" s="180" t="str">
        <f>IF(VLOOKUP($B54, 'RIDGE &amp; LASSO_Final'!$B$11:$S$77,9, FALSE)=1, "Selected", "Not Selected")</f>
        <v>Not Selected</v>
      </c>
      <c r="O54" s="182" t="s">
        <v>419</v>
      </c>
      <c r="P54" s="180" t="s">
        <v>414</v>
      </c>
      <c r="Q54" s="180"/>
      <c r="R54" s="189" cm="1">
        <f t="array" ref="R54">IF(OR(D54="Weak", D54="Relative Strong", D54="Strong"), 1, 0) +
IF(C54="No", 1, 0) + IF(P54="Important",1,0) +
SUM(IF(E54:O54="Selected", 1, 0), IF(E54:O54="Not Selected", 0, 0))</f>
        <v>1</v>
      </c>
    </row>
    <row r="55" spans="2:18">
      <c r="B55" s="174" t="s">
        <v>101</v>
      </c>
      <c r="C55" s="180"/>
      <c r="D55" s="180"/>
      <c r="E55" s="180" t="str">
        <f>IF(VLOOKUP(B55, RFE_Final!$B$8:$G$76,5, FALSE), "Selected", "Not Selected")</f>
        <v>Not Selected</v>
      </c>
      <c r="F55" s="180" t="str">
        <f>IF(VLOOKUP(B55, RFE_Final!$B$8:$G$76,6, FALSE), "Selected", "Not Selected")</f>
        <v>Not Selected</v>
      </c>
      <c r="G55" s="180" t="str">
        <f>IF(VLOOKUP($B55, RFE_Final!$B$8:$G$76,2, FALSE), "Selected", "Not Selected")</f>
        <v>Not Selected</v>
      </c>
      <c r="H55" s="180" t="str">
        <f>IF(VLOOKUP($B55, RFE_Final!$B$8:$G$76,3, FALSE), "Selected", "Not Selected")</f>
        <v>Not Selected</v>
      </c>
      <c r="I55" s="180" t="str">
        <f>IF(VLOOKUP($B55, RFE_Final!$B$8:$G$76,4, FALSE), "Selected", "Not Selected")</f>
        <v>Not Selected</v>
      </c>
      <c r="J55" s="180" t="str">
        <f>IF(VLOOKUP($B55, 'RIDGE &amp; LASSO_Final'!$B$11:$S$77,5, FALSE)=1, "Selected", "Not Selected")</f>
        <v>Not Selected</v>
      </c>
      <c r="K55" s="180" t="str">
        <f>IF(VLOOKUP($B55, 'RIDGE &amp; LASSO_Final'!$B$11:$S$77,11, FALSE)=1, "Selected", "Not Selected")</f>
        <v>Not Selected</v>
      </c>
      <c r="L55" s="182" t="s">
        <v>419</v>
      </c>
      <c r="M55" s="180" t="str">
        <f>IF(VLOOKUP($B55, 'RIDGE &amp; LASSO_Final'!$B$11:$S$77,3, FALSE)=1, "Selected", "Not Selected")</f>
        <v>Not Selected</v>
      </c>
      <c r="N55" s="180" t="str">
        <f>IF(VLOOKUP($B55, 'RIDGE &amp; LASSO_Final'!$B$11:$S$77,9, FALSE)=1, "Selected", "Not Selected")</f>
        <v>Not Selected</v>
      </c>
      <c r="O55" s="182" t="s">
        <v>419</v>
      </c>
      <c r="P55" s="180" t="s">
        <v>414</v>
      </c>
      <c r="Q55" s="180"/>
      <c r="R55" s="189" cm="1">
        <f t="array" ref="R55">IF(OR(D55="Weak", D55="Relative Strong", D55="Strong"), 1, 0) +
IF(C55="No", 1, 0) + IF(P55="Important",1,0) +
SUM(IF(E55:O55="Selected", 1, 0), IF(E55:O55="Not Selected", 0, 0))</f>
        <v>1</v>
      </c>
    </row>
    <row r="56" spans="2:18">
      <c r="B56" s="174" t="s">
        <v>79</v>
      </c>
      <c r="C56" s="180"/>
      <c r="D56" s="180"/>
      <c r="E56" s="180" t="str">
        <f>IF(VLOOKUP(B56, RFE_Final!$B$8:$G$76,5, FALSE), "Selected", "Not Selected")</f>
        <v>Not Selected</v>
      </c>
      <c r="F56" s="180" t="str">
        <f>IF(VLOOKUP(B56, RFE_Final!$B$8:$G$76,6, FALSE), "Selected", "Not Selected")</f>
        <v>Not Selected</v>
      </c>
      <c r="G56" s="180" t="str">
        <f>IF(VLOOKUP($B56, RFE_Final!$B$8:$G$76,2, FALSE), "Selected", "Not Selected")</f>
        <v>Not Selected</v>
      </c>
      <c r="H56" s="180" t="str">
        <f>IF(VLOOKUP($B56, RFE_Final!$B$8:$G$76,3, FALSE), "Selected", "Not Selected")</f>
        <v>Not Selected</v>
      </c>
      <c r="I56" s="180" t="str">
        <f>IF(VLOOKUP($B56, RFE_Final!$B$8:$G$76,4, FALSE), "Selected", "Not Selected")</f>
        <v>Not Selected</v>
      </c>
      <c r="J56" s="180" t="str">
        <f>IF(VLOOKUP($B56, 'RIDGE &amp; LASSO_Final'!$B$11:$S$77,5, FALSE)=1, "Selected", "Not Selected")</f>
        <v>Not Selected</v>
      </c>
      <c r="K56" s="180" t="str">
        <f>IF(VLOOKUP($B56, 'RIDGE &amp; LASSO_Final'!$B$11:$S$77,11, FALSE)=1, "Selected", "Not Selected")</f>
        <v>Not Selected</v>
      </c>
      <c r="L56" s="182" t="s">
        <v>419</v>
      </c>
      <c r="M56" s="180" t="str">
        <f>IF(VLOOKUP($B56, 'RIDGE &amp; LASSO_Final'!$B$11:$S$77,3, FALSE)=1, "Selected", "Not Selected")</f>
        <v>Not Selected</v>
      </c>
      <c r="N56" s="180" t="str">
        <f>IF(VLOOKUP($B56, 'RIDGE &amp; LASSO_Final'!$B$11:$S$77,9, FALSE)=1, "Selected", "Not Selected")</f>
        <v>Not Selected</v>
      </c>
      <c r="O56" s="182" t="s">
        <v>419</v>
      </c>
      <c r="P56" s="180" t="s">
        <v>414</v>
      </c>
      <c r="Q56" s="180"/>
      <c r="R56" s="189" cm="1">
        <f t="array" ref="R56">IF(OR(D56="Weak", D56="Relative Strong", D56="Strong"), 1, 0) +
IF(C56="No", 1, 0) + IF(P56="Important",1,0) +
SUM(IF(E56:O56="Selected", 1, 0), IF(E56:O56="Not Selected", 0, 0))</f>
        <v>1</v>
      </c>
    </row>
    <row r="57" spans="2:18">
      <c r="B57" s="174" t="s">
        <v>70</v>
      </c>
      <c r="C57" s="180"/>
      <c r="D57" s="180"/>
      <c r="E57" s="180" t="str">
        <f>IF(VLOOKUP(B57, RFE_Final!$B$8:$G$76,5, FALSE), "Selected", "Not Selected")</f>
        <v>Not Selected</v>
      </c>
      <c r="F57" s="180" t="str">
        <f>IF(VLOOKUP(B57, RFE_Final!$B$8:$G$76,6, FALSE), "Selected", "Not Selected")</f>
        <v>Selected</v>
      </c>
      <c r="G57" s="180" t="str">
        <f>IF(VLOOKUP($B57, RFE_Final!$B$8:$G$76,2, FALSE), "Selected", "Not Selected")</f>
        <v>Not Selected</v>
      </c>
      <c r="H57" s="180" t="str">
        <f>IF(VLOOKUP($B57, RFE_Final!$B$8:$G$76,3, FALSE), "Selected", "Not Selected")</f>
        <v>Not Selected</v>
      </c>
      <c r="I57" s="180" t="str">
        <f>IF(VLOOKUP($B57, RFE_Final!$B$8:$G$76,4, FALSE), "Selected", "Not Selected")</f>
        <v>Not Selected</v>
      </c>
      <c r="J57" s="180" t="str">
        <f>IF(VLOOKUP($B57, 'RIDGE &amp; LASSO_Final'!$B$11:$S$77,5, FALSE)=1, "Selected", "Not Selected")</f>
        <v>Not Selected</v>
      </c>
      <c r="K57" s="180" t="str">
        <f>IF(VLOOKUP($B57, 'RIDGE &amp; LASSO_Final'!$B$11:$S$77,11, FALSE)=1, "Selected", "Not Selected")</f>
        <v>Not Selected</v>
      </c>
      <c r="L57" s="182" t="s">
        <v>419</v>
      </c>
      <c r="M57" s="180" t="str">
        <f>IF(VLOOKUP($B57, 'RIDGE &amp; LASSO_Final'!$B$11:$S$77,3, FALSE)=1, "Selected", "Not Selected")</f>
        <v>Not Selected</v>
      </c>
      <c r="N57" s="180" t="str">
        <f>IF(VLOOKUP($B57, 'RIDGE &amp; LASSO_Final'!$B$11:$S$77,9, FALSE)=1, "Selected", "Not Selected")</f>
        <v>Not Selected</v>
      </c>
      <c r="O57" s="182" t="s">
        <v>419</v>
      </c>
      <c r="P57" s="180" t="s">
        <v>414</v>
      </c>
      <c r="Q57" s="180"/>
      <c r="R57" s="189" cm="1">
        <f t="array" ref="R57">IF(OR(D57="Weak", D57="Relative Strong", D57="Strong"), 1, 0) +
IF(C57="No", 1, 0) + IF(P57="Important",1,0) +
SUM(IF(E57:O57="Selected", 1, 0), IF(E57:O57="Not Selected", 0, 0))</f>
        <v>2</v>
      </c>
    </row>
    <row r="58" spans="2:18">
      <c r="B58" s="174" t="s">
        <v>87</v>
      </c>
      <c r="C58" s="180"/>
      <c r="D58" s="180"/>
      <c r="E58" s="180" t="str">
        <f>IF(VLOOKUP(B58, RFE_Final!$B$8:$G$76,5, FALSE), "Selected", "Not Selected")</f>
        <v>Not Selected</v>
      </c>
      <c r="F58" s="180" t="str">
        <f>IF(VLOOKUP(B58, RFE_Final!$B$8:$G$76,6, FALSE), "Selected", "Not Selected")</f>
        <v>Not Selected</v>
      </c>
      <c r="G58" s="180" t="str">
        <f>IF(VLOOKUP($B58, RFE_Final!$B$8:$G$76,2, FALSE), "Selected", "Not Selected")</f>
        <v>Not Selected</v>
      </c>
      <c r="H58" s="180" t="str">
        <f>IF(VLOOKUP($B58, RFE_Final!$B$8:$G$76,3, FALSE), "Selected", "Not Selected")</f>
        <v>Not Selected</v>
      </c>
      <c r="I58" s="180" t="str">
        <f>IF(VLOOKUP($B58, RFE_Final!$B$8:$G$76,4, FALSE), "Selected", "Not Selected")</f>
        <v>Not Selected</v>
      </c>
      <c r="J58" s="180" t="str">
        <f>IF(VLOOKUP($B58, 'RIDGE &amp; LASSO_Final'!$B$11:$S$77,5, FALSE)=1, "Selected", "Not Selected")</f>
        <v>Not Selected</v>
      </c>
      <c r="K58" s="180" t="str">
        <f>IF(VLOOKUP($B58, 'RIDGE &amp; LASSO_Final'!$B$11:$S$77,11, FALSE)=1, "Selected", "Not Selected")</f>
        <v>Not Selected</v>
      </c>
      <c r="L58" s="182" t="s">
        <v>419</v>
      </c>
      <c r="M58" s="180" t="str">
        <f>IF(VLOOKUP($B58, 'RIDGE &amp; LASSO_Final'!$B$11:$S$77,3, FALSE)=1, "Selected", "Not Selected")</f>
        <v>Not Selected</v>
      </c>
      <c r="N58" s="180" t="str">
        <f>IF(VLOOKUP($B58, 'RIDGE &amp; LASSO_Final'!$B$11:$S$77,9, FALSE)=1, "Selected", "Not Selected")</f>
        <v>Not Selected</v>
      </c>
      <c r="O58" s="182" t="s">
        <v>419</v>
      </c>
      <c r="P58" s="180" t="s">
        <v>414</v>
      </c>
      <c r="Q58" s="180"/>
      <c r="R58" s="189" cm="1">
        <f t="array" ref="R58">IF(OR(D58="Weak", D58="Relative Strong", D58="Strong"), 1, 0) +
IF(C58="No", 1, 0) + IF(P58="Important",1,0) +
SUM(IF(E58:O58="Selected", 1, 0), IF(E58:O58="Not Selected", 0, 0))</f>
        <v>1</v>
      </c>
    </row>
    <row r="59" spans="2:18">
      <c r="B59" s="174" t="s">
        <v>82</v>
      </c>
      <c r="C59" s="180"/>
      <c r="D59" s="180"/>
      <c r="E59" s="180" t="str">
        <f>IF(VLOOKUP(B59, RFE_Final!$B$8:$G$76,5, FALSE), "Selected", "Not Selected")</f>
        <v>Not Selected</v>
      </c>
      <c r="F59" s="180" t="str">
        <f>IF(VLOOKUP(B59, RFE_Final!$B$8:$G$76,6, FALSE), "Selected", "Not Selected")</f>
        <v>Not Selected</v>
      </c>
      <c r="G59" s="180" t="str">
        <f>IF(VLOOKUP($B59, RFE_Final!$B$8:$G$76,2, FALSE), "Selected", "Not Selected")</f>
        <v>Not Selected</v>
      </c>
      <c r="H59" s="180" t="str">
        <f>IF(VLOOKUP($B59, RFE_Final!$B$8:$G$76,3, FALSE), "Selected", "Not Selected")</f>
        <v>Not Selected</v>
      </c>
      <c r="I59" s="180" t="str">
        <f>IF(VLOOKUP($B59, RFE_Final!$B$8:$G$76,4, FALSE), "Selected", "Not Selected")</f>
        <v>Not Selected</v>
      </c>
      <c r="J59" s="180" t="str">
        <f>IF(VLOOKUP($B59, 'RIDGE &amp; LASSO_Final'!$B$11:$S$77,5, FALSE)=1, "Selected", "Not Selected")</f>
        <v>Not Selected</v>
      </c>
      <c r="K59" s="180" t="str">
        <f>IF(VLOOKUP($B59, 'RIDGE &amp; LASSO_Final'!$B$11:$S$77,11, FALSE)=1, "Selected", "Not Selected")</f>
        <v>Not Selected</v>
      </c>
      <c r="L59" s="182" t="s">
        <v>419</v>
      </c>
      <c r="M59" s="180" t="str">
        <f>IF(VLOOKUP($B59, 'RIDGE &amp; LASSO_Final'!$B$11:$S$77,3, FALSE)=1, "Selected", "Not Selected")</f>
        <v>Not Selected</v>
      </c>
      <c r="N59" s="180" t="str">
        <f>IF(VLOOKUP($B59, 'RIDGE &amp; LASSO_Final'!$B$11:$S$77,9, FALSE)=1, "Selected", "Not Selected")</f>
        <v>Not Selected</v>
      </c>
      <c r="O59" s="182" t="s">
        <v>419</v>
      </c>
      <c r="P59" s="180" t="s">
        <v>414</v>
      </c>
      <c r="Q59" s="180"/>
      <c r="R59" s="189" cm="1">
        <f t="array" ref="R59">IF(OR(D59="Weak", D59="Relative Strong", D59="Strong"), 1, 0) +
IF(C59="No", 1, 0) + IF(P59="Important",1,0) +
SUM(IF(E59:O59="Selected", 1, 0), IF(E59:O59="Not Selected", 0, 0))</f>
        <v>1</v>
      </c>
    </row>
    <row r="60" spans="2:18">
      <c r="B60" s="174" t="s">
        <v>91</v>
      </c>
      <c r="C60" s="180"/>
      <c r="D60" s="180"/>
      <c r="E60" s="180" t="str">
        <f>IF(VLOOKUP(B60, RFE_Final!$B$8:$G$76,5, FALSE), "Selected", "Not Selected")</f>
        <v>Not Selected</v>
      </c>
      <c r="F60" s="180" t="str">
        <f>IF(VLOOKUP(B60, RFE_Final!$B$8:$G$76,6, FALSE), "Selected", "Not Selected")</f>
        <v>Not Selected</v>
      </c>
      <c r="G60" s="180" t="str">
        <f>IF(VLOOKUP($B60, RFE_Final!$B$8:$G$76,2, FALSE), "Selected", "Not Selected")</f>
        <v>Not Selected</v>
      </c>
      <c r="H60" s="180" t="str">
        <f>IF(VLOOKUP($B60, RFE_Final!$B$8:$G$76,3, FALSE), "Selected", "Not Selected")</f>
        <v>Not Selected</v>
      </c>
      <c r="I60" s="180" t="str">
        <f>IF(VLOOKUP($B60, RFE_Final!$B$8:$G$76,4, FALSE), "Selected", "Not Selected")</f>
        <v>Not Selected</v>
      </c>
      <c r="J60" s="180" t="str">
        <f>IF(VLOOKUP($B60, 'RIDGE &amp; LASSO_Final'!$B$11:$S$77,5, FALSE)=1, "Selected", "Not Selected")</f>
        <v>Not Selected</v>
      </c>
      <c r="K60" s="180" t="str">
        <f>IF(VLOOKUP($B60, 'RIDGE &amp; LASSO_Final'!$B$11:$S$77,11, FALSE)=1, "Selected", "Not Selected")</f>
        <v>Not Selected</v>
      </c>
      <c r="L60" s="182" t="s">
        <v>419</v>
      </c>
      <c r="M60" s="180" t="str">
        <f>IF(VLOOKUP($B60, 'RIDGE &amp; LASSO_Final'!$B$11:$S$77,3, FALSE)=1, "Selected", "Not Selected")</f>
        <v>Not Selected</v>
      </c>
      <c r="N60" s="180" t="str">
        <f>IF(VLOOKUP($B60, 'RIDGE &amp; LASSO_Final'!$B$11:$S$77,9, FALSE)=1, "Selected", "Not Selected")</f>
        <v>Not Selected</v>
      </c>
      <c r="O60" s="182" t="s">
        <v>419</v>
      </c>
      <c r="P60" s="180" t="s">
        <v>414</v>
      </c>
      <c r="Q60" s="180"/>
      <c r="R60" s="189" cm="1">
        <f t="array" ref="R60">IF(OR(D60="Weak", D60="Relative Strong", D60="Strong"), 1, 0) +
IF(C60="No", 1, 0) + IF(P60="Important",1,0) +
SUM(IF(E60:O60="Selected", 1, 0), IF(E60:O60="Not Selected", 0, 0))</f>
        <v>1</v>
      </c>
    </row>
    <row r="61" spans="2:18">
      <c r="B61" s="174" t="s">
        <v>28</v>
      </c>
      <c r="C61" s="180"/>
      <c r="D61" s="180"/>
      <c r="E61" s="180" t="str">
        <f>IF(VLOOKUP(B61, RFE_Final!$B$8:$G$76,5, FALSE), "Selected", "Not Selected")</f>
        <v>Not Selected</v>
      </c>
      <c r="F61" s="180" t="str">
        <f>IF(VLOOKUP(B61, RFE_Final!$B$8:$G$76,6, FALSE), "Selected", "Not Selected")</f>
        <v>Selected</v>
      </c>
      <c r="G61" s="180" t="str">
        <f>IF(VLOOKUP($B61, RFE_Final!$B$8:$G$76,2, FALSE), "Selected", "Not Selected")</f>
        <v>Not Selected</v>
      </c>
      <c r="H61" s="180" t="str">
        <f>IF(VLOOKUP($B61, RFE_Final!$B$8:$G$76,3, FALSE), "Selected", "Not Selected")</f>
        <v>Not Selected</v>
      </c>
      <c r="I61" s="180" t="str">
        <f>IF(VLOOKUP($B61, RFE_Final!$B$8:$G$76,4, FALSE), "Selected", "Not Selected")</f>
        <v>Not Selected</v>
      </c>
      <c r="J61" s="180" t="str">
        <f>IF(VLOOKUP($B61, 'RIDGE &amp; LASSO_Final'!$B$11:$S$77,5, FALSE)=1, "Selected", "Not Selected")</f>
        <v>Selected</v>
      </c>
      <c r="K61" s="180" t="str">
        <f>IF(VLOOKUP($B61, 'RIDGE &amp; LASSO_Final'!$B$11:$S$77,11, FALSE)=1, "Selected", "Not Selected")</f>
        <v>Selected</v>
      </c>
      <c r="L61" s="182" t="s">
        <v>420</v>
      </c>
      <c r="M61" s="180" t="str">
        <f>IF(VLOOKUP($B61, 'RIDGE &amp; LASSO_Final'!$B$11:$S$77,3, FALSE)=1, "Selected", "Not Selected")</f>
        <v>Selected</v>
      </c>
      <c r="N61" s="180" t="str">
        <f>IF(VLOOKUP($B61, 'RIDGE &amp; LASSO_Final'!$B$11:$S$77,9, FALSE)=1, "Selected", "Not Selected")</f>
        <v>Selected</v>
      </c>
      <c r="O61" s="182" t="s">
        <v>420</v>
      </c>
      <c r="P61" s="180" t="s">
        <v>414</v>
      </c>
      <c r="Q61" s="180"/>
      <c r="R61" s="189" cm="1">
        <f t="array" ref="R61">IF(OR(D61="Weak", D61="Relative Strong", D61="Strong"), 1, 0) +
IF(C61="No", 1, 0) + IF(P61="Important",1,0) +
SUM(IF(E61:O61="Selected", 1, 0), IF(E61:O61="Not Selected", 0, 0))</f>
        <v>8</v>
      </c>
    </row>
    <row r="62" spans="2:18">
      <c r="B62" s="174" t="s">
        <v>64</v>
      </c>
      <c r="C62" s="180"/>
      <c r="D62" s="180"/>
      <c r="E62" s="180" t="str">
        <f>IF(VLOOKUP(B62, RFE_Final!$B$8:$G$76,5, FALSE), "Selected", "Not Selected")</f>
        <v>Not Selected</v>
      </c>
      <c r="F62" s="180" t="str">
        <f>IF(VLOOKUP(B62, RFE_Final!$B$8:$G$76,6, FALSE), "Selected", "Not Selected")</f>
        <v>Not Selected</v>
      </c>
      <c r="G62" s="180" t="str">
        <f>IF(VLOOKUP($B62, RFE_Final!$B$8:$G$76,2, FALSE), "Selected", "Not Selected")</f>
        <v>Not Selected</v>
      </c>
      <c r="H62" s="180" t="str">
        <f>IF(VLOOKUP($B62, RFE_Final!$B$8:$G$76,3, FALSE), "Selected", "Not Selected")</f>
        <v>Not Selected</v>
      </c>
      <c r="I62" s="180" t="str">
        <f>IF(VLOOKUP($B62, RFE_Final!$B$8:$G$76,4, FALSE), "Selected", "Not Selected")</f>
        <v>Not Selected</v>
      </c>
      <c r="J62" s="180" t="str">
        <f>IF(VLOOKUP($B62, 'RIDGE &amp; LASSO_Final'!$B$11:$S$77,5, FALSE)=1, "Selected", "Not Selected")</f>
        <v>Not Selected</v>
      </c>
      <c r="K62" s="180" t="str">
        <f>IF(VLOOKUP($B62, 'RIDGE &amp; LASSO_Final'!$B$11:$S$77,11, FALSE)=1, "Selected", "Not Selected")</f>
        <v>Not Selected</v>
      </c>
      <c r="L62" s="182" t="s">
        <v>419</v>
      </c>
      <c r="M62" s="180" t="str">
        <f>IF(VLOOKUP($B62, 'RIDGE &amp; LASSO_Final'!$B$11:$S$77,3, FALSE)=1, "Selected", "Not Selected")</f>
        <v>Not Selected</v>
      </c>
      <c r="N62" s="180" t="str">
        <f>IF(VLOOKUP($B62, 'RIDGE &amp; LASSO_Final'!$B$11:$S$77,9, FALSE)=1, "Selected", "Not Selected")</f>
        <v>Not Selected</v>
      </c>
      <c r="O62" s="182" t="s">
        <v>419</v>
      </c>
      <c r="P62" s="180" t="s">
        <v>414</v>
      </c>
      <c r="Q62" s="180"/>
      <c r="R62" s="189" cm="1">
        <f t="array" ref="R62">IF(OR(D62="Weak", D62="Relative Strong", D62="Strong"), 1, 0) +
IF(C62="No", 1, 0) + IF(P62="Important",1,0) +
SUM(IF(E62:O62="Selected", 1, 0), IF(E62:O62="Not Selected", 0, 0))</f>
        <v>1</v>
      </c>
    </row>
    <row r="63" spans="2:18">
      <c r="B63" s="174" t="s">
        <v>104</v>
      </c>
      <c r="C63" s="180"/>
      <c r="D63" s="180"/>
      <c r="E63" s="180" t="str">
        <f>IF(VLOOKUP(B63, RFE_Final!$B$8:$G$76,5, FALSE), "Selected", "Not Selected")</f>
        <v>Not Selected</v>
      </c>
      <c r="F63" s="180" t="str">
        <f>IF(VLOOKUP(B63, RFE_Final!$B$8:$G$76,6, FALSE), "Selected", "Not Selected")</f>
        <v>Not Selected</v>
      </c>
      <c r="G63" s="180" t="str">
        <f>IF(VLOOKUP($B63, RFE_Final!$B$8:$G$76,2, FALSE), "Selected", "Not Selected")</f>
        <v>Not Selected</v>
      </c>
      <c r="H63" s="180" t="str">
        <f>IF(VLOOKUP($B63, RFE_Final!$B$8:$G$76,3, FALSE), "Selected", "Not Selected")</f>
        <v>Not Selected</v>
      </c>
      <c r="I63" s="180" t="str">
        <f>IF(VLOOKUP($B63, RFE_Final!$B$8:$G$76,4, FALSE), "Selected", "Not Selected")</f>
        <v>Not Selected</v>
      </c>
      <c r="J63" s="180" t="str">
        <f>IF(VLOOKUP($B63, 'RIDGE &amp; LASSO_Final'!$B$11:$S$77,5, FALSE)=1, "Selected", "Not Selected")</f>
        <v>Not Selected</v>
      </c>
      <c r="K63" s="180" t="str">
        <f>IF(VLOOKUP($B63, 'RIDGE &amp; LASSO_Final'!$B$11:$S$77,11, FALSE)=1, "Selected", "Not Selected")</f>
        <v>Not Selected</v>
      </c>
      <c r="L63" s="182" t="s">
        <v>419</v>
      </c>
      <c r="M63" s="180" t="str">
        <f>IF(VLOOKUP($B63, 'RIDGE &amp; LASSO_Final'!$B$11:$S$77,3, FALSE)=1, "Selected", "Not Selected")</f>
        <v>Not Selected</v>
      </c>
      <c r="N63" s="180" t="str">
        <f>IF(VLOOKUP($B63, 'RIDGE &amp; LASSO_Final'!$B$11:$S$77,9, FALSE)=1, "Selected", "Not Selected")</f>
        <v>Not Selected</v>
      </c>
      <c r="O63" s="182" t="s">
        <v>419</v>
      </c>
      <c r="P63" s="180" t="s">
        <v>414</v>
      </c>
      <c r="Q63" s="180"/>
      <c r="R63" s="189" cm="1">
        <f t="array" ref="R63">IF(OR(D63="Weak", D63="Relative Strong", D63="Strong"), 1, 0) +
IF(C63="No", 1, 0) + IF(P63="Important",1,0) +
SUM(IF(E63:O63="Selected", 1, 0), IF(E63:O63="Not Selected", 0, 0))</f>
        <v>1</v>
      </c>
    </row>
    <row r="64" spans="2:18">
      <c r="B64" s="174" t="s">
        <v>93</v>
      </c>
      <c r="C64" s="180"/>
      <c r="D64" s="180"/>
      <c r="E64" s="180" t="str">
        <f>IF(VLOOKUP(B64, RFE_Final!$B$8:$G$76,5, FALSE), "Selected", "Not Selected")</f>
        <v>Not Selected</v>
      </c>
      <c r="F64" s="180" t="str">
        <f>IF(VLOOKUP(B64, RFE_Final!$B$8:$G$76,6, FALSE), "Selected", "Not Selected")</f>
        <v>Not Selected</v>
      </c>
      <c r="G64" s="180" t="str">
        <f>IF(VLOOKUP($B64, RFE_Final!$B$8:$G$76,2, FALSE), "Selected", "Not Selected")</f>
        <v>Not Selected</v>
      </c>
      <c r="H64" s="180" t="str">
        <f>IF(VLOOKUP($B64, RFE_Final!$B$8:$G$76,3, FALSE), "Selected", "Not Selected")</f>
        <v>Not Selected</v>
      </c>
      <c r="I64" s="180" t="str">
        <f>IF(VLOOKUP($B64, RFE_Final!$B$8:$G$76,4, FALSE), "Selected", "Not Selected")</f>
        <v>Not Selected</v>
      </c>
      <c r="J64" s="180" t="str">
        <f>IF(VLOOKUP($B64, 'RIDGE &amp; LASSO_Final'!$B$11:$S$77,5, FALSE)=1, "Selected", "Not Selected")</f>
        <v>Not Selected</v>
      </c>
      <c r="K64" s="180" t="str">
        <f>IF(VLOOKUP($B64, 'RIDGE &amp; LASSO_Final'!$B$11:$S$77,11, FALSE)=1, "Selected", "Not Selected")</f>
        <v>Not Selected</v>
      </c>
      <c r="L64" s="182" t="s">
        <v>419</v>
      </c>
      <c r="M64" s="180" t="str">
        <f>IF(VLOOKUP($B64, 'RIDGE &amp; LASSO_Final'!$B$11:$S$77,3, FALSE)=1, "Selected", "Not Selected")</f>
        <v>Not Selected</v>
      </c>
      <c r="N64" s="180" t="str">
        <f>IF(VLOOKUP($B64, 'RIDGE &amp; LASSO_Final'!$B$11:$S$77,9, FALSE)=1, "Selected", "Not Selected")</f>
        <v>Not Selected</v>
      </c>
      <c r="O64" s="182" t="s">
        <v>419</v>
      </c>
      <c r="P64" s="180" t="s">
        <v>414</v>
      </c>
      <c r="Q64" s="180"/>
      <c r="R64" s="189" cm="1">
        <f t="array" ref="R64">IF(OR(D64="Weak", D64="Relative Strong", D64="Strong"), 1, 0) +
IF(C64="No", 1, 0) + IF(P64="Important",1,0) +
SUM(IF(E64:O64="Selected", 1, 0), IF(E64:O64="Not Selected", 0, 0))</f>
        <v>1</v>
      </c>
    </row>
    <row r="65" spans="2:18">
      <c r="B65" s="174" t="s">
        <v>30</v>
      </c>
      <c r="C65" s="180"/>
      <c r="D65" s="180"/>
      <c r="E65" s="180" t="str">
        <f>IF(VLOOKUP(B65, RFE_Final!$B$8:$G$76,5, FALSE), "Selected", "Not Selected")</f>
        <v>Not Selected</v>
      </c>
      <c r="F65" s="180" t="str">
        <f>IF(VLOOKUP(B65, RFE_Final!$B$8:$G$76,6, FALSE), "Selected", "Not Selected")</f>
        <v>Selected</v>
      </c>
      <c r="G65" s="180" t="str">
        <f>IF(VLOOKUP($B65, RFE_Final!$B$8:$G$76,2, FALSE), "Selected", "Not Selected")</f>
        <v>Not Selected</v>
      </c>
      <c r="H65" s="180" t="str">
        <f>IF(VLOOKUP($B65, RFE_Final!$B$8:$G$76,3, FALSE), "Selected", "Not Selected")</f>
        <v>Not Selected</v>
      </c>
      <c r="I65" s="180" t="str">
        <f>IF(VLOOKUP($B65, RFE_Final!$B$8:$G$76,4, FALSE), "Selected", "Not Selected")</f>
        <v>Not Selected</v>
      </c>
      <c r="J65" s="180" t="str">
        <f>IF(VLOOKUP($B65, 'RIDGE &amp; LASSO_Final'!$B$11:$S$77,5, FALSE)=1, "Selected", "Not Selected")</f>
        <v>Selected</v>
      </c>
      <c r="K65" s="180" t="str">
        <f>IF(VLOOKUP($B65, 'RIDGE &amp; LASSO_Final'!$B$11:$S$77,11, FALSE)=1, "Selected", "Not Selected")</f>
        <v>Selected</v>
      </c>
      <c r="L65" s="182" t="s">
        <v>420</v>
      </c>
      <c r="M65" s="180" t="str">
        <f>IF(VLOOKUP($B65, 'RIDGE &amp; LASSO_Final'!$B$11:$S$77,3, FALSE)=1, "Selected", "Not Selected")</f>
        <v>Selected</v>
      </c>
      <c r="N65" s="180" t="str">
        <f>IF(VLOOKUP($B65, 'RIDGE &amp; LASSO_Final'!$B$11:$S$77,9, FALSE)=1, "Selected", "Not Selected")</f>
        <v>Selected</v>
      </c>
      <c r="O65" s="182" t="s">
        <v>420</v>
      </c>
      <c r="P65" s="180" t="s">
        <v>414</v>
      </c>
      <c r="Q65" s="180"/>
      <c r="R65" s="189" cm="1">
        <f t="array" ref="R65">IF(OR(D65="Weak", D65="Relative Strong", D65="Strong"), 1, 0) +
IF(C65="No", 1, 0) + IF(P65="Important",1,0) +
SUM(IF(E65:O65="Selected", 1, 0), IF(E65:O65="Not Selected", 0, 0))</f>
        <v>8</v>
      </c>
    </row>
    <row r="66" spans="2:18">
      <c r="B66" s="174" t="s">
        <v>96</v>
      </c>
      <c r="C66" s="180"/>
      <c r="D66" s="180"/>
      <c r="E66" s="180" t="str">
        <f>IF(VLOOKUP(B66, RFE_Final!$B$8:$G$76,5, FALSE), "Selected", "Not Selected")</f>
        <v>Not Selected</v>
      </c>
      <c r="F66" s="180" t="str">
        <f>IF(VLOOKUP(B66, RFE_Final!$B$8:$G$76,6, FALSE), "Selected", "Not Selected")</f>
        <v>Not Selected</v>
      </c>
      <c r="G66" s="180" t="str">
        <f>IF(VLOOKUP($B66, RFE_Final!$B$8:$G$76,2, FALSE), "Selected", "Not Selected")</f>
        <v>Not Selected</v>
      </c>
      <c r="H66" s="180" t="str">
        <f>IF(VLOOKUP($B66, RFE_Final!$B$8:$G$76,3, FALSE), "Selected", "Not Selected")</f>
        <v>Not Selected</v>
      </c>
      <c r="I66" s="180" t="str">
        <f>IF(VLOOKUP($B66, RFE_Final!$B$8:$G$76,4, FALSE), "Selected", "Not Selected")</f>
        <v>Not Selected</v>
      </c>
      <c r="J66" s="180" t="str">
        <f>IF(VLOOKUP($B66, 'RIDGE &amp; LASSO_Final'!$B$11:$S$77,5, FALSE)=1, "Selected", "Not Selected")</f>
        <v>Not Selected</v>
      </c>
      <c r="K66" s="180" t="str">
        <f>IF(VLOOKUP($B66, 'RIDGE &amp; LASSO_Final'!$B$11:$S$77,11, FALSE)=1, "Selected", "Not Selected")</f>
        <v>Not Selected</v>
      </c>
      <c r="L66" s="182" t="s">
        <v>419</v>
      </c>
      <c r="M66" s="180" t="str">
        <f>IF(VLOOKUP($B66, 'RIDGE &amp; LASSO_Final'!$B$11:$S$77,3, FALSE)=1, "Selected", "Not Selected")</f>
        <v>Not Selected</v>
      </c>
      <c r="N66" s="180" t="str">
        <f>IF(VLOOKUP($B66, 'RIDGE &amp; LASSO_Final'!$B$11:$S$77,9, FALSE)=1, "Selected", "Not Selected")</f>
        <v>Not Selected</v>
      </c>
      <c r="O66" s="182" t="s">
        <v>419</v>
      </c>
      <c r="P66" s="180" t="s">
        <v>414</v>
      </c>
      <c r="Q66" s="180"/>
      <c r="R66" s="189" cm="1">
        <f t="array" ref="R66">IF(OR(D66="Weak", D66="Relative Strong", D66="Strong"), 1, 0) +
IF(C66="No", 1, 0) + IF(P66="Important",1,0) +
SUM(IF(E66:O66="Selected", 1, 0), IF(E66:O66="Not Selected", 0, 0))</f>
        <v>1</v>
      </c>
    </row>
    <row r="67" spans="2:18">
      <c r="B67" s="174" t="s">
        <v>113</v>
      </c>
      <c r="C67" s="180"/>
      <c r="D67" s="180"/>
      <c r="E67" s="180" t="str">
        <f>IF(VLOOKUP(B67, RFE_Final!$B$8:$G$76,5, FALSE), "Selected", "Not Selected")</f>
        <v>Not Selected</v>
      </c>
      <c r="F67" s="180" t="str">
        <f>IF(VLOOKUP(B67, RFE_Final!$B$8:$G$76,6, FALSE), "Selected", "Not Selected")</f>
        <v>Not Selected</v>
      </c>
      <c r="G67" s="180" t="str">
        <f>IF(VLOOKUP($B67, RFE_Final!$B$8:$G$76,2, FALSE), "Selected", "Not Selected")</f>
        <v>Not Selected</v>
      </c>
      <c r="H67" s="180" t="str">
        <f>IF(VLOOKUP($B67, RFE_Final!$B$8:$G$76,3, FALSE), "Selected", "Not Selected")</f>
        <v>Not Selected</v>
      </c>
      <c r="I67" s="180" t="str">
        <f>IF(VLOOKUP($B67, RFE_Final!$B$8:$G$76,4, FALSE), "Selected", "Not Selected")</f>
        <v>Not Selected</v>
      </c>
      <c r="J67" s="180" t="str">
        <f>IF(VLOOKUP($B67, 'RIDGE &amp; LASSO_Final'!$B$11:$S$77,5, FALSE)=1, "Selected", "Not Selected")</f>
        <v>Not Selected</v>
      </c>
      <c r="K67" s="180" t="str">
        <f>IF(VLOOKUP($B67, 'RIDGE &amp; LASSO_Final'!$B$11:$S$77,11, FALSE)=1, "Selected", "Not Selected")</f>
        <v>Not Selected</v>
      </c>
      <c r="L67" s="182" t="s">
        <v>419</v>
      </c>
      <c r="M67" s="180" t="str">
        <f>IF(VLOOKUP($B67, 'RIDGE &amp; LASSO_Final'!$B$11:$S$77,3, FALSE)=1, "Selected", "Not Selected")</f>
        <v>Not Selected</v>
      </c>
      <c r="N67" s="180" t="str">
        <f>IF(VLOOKUP($B67, 'RIDGE &amp; LASSO_Final'!$B$11:$S$77,9, FALSE)=1, "Selected", "Not Selected")</f>
        <v>Not Selected</v>
      </c>
      <c r="O67" s="182" t="s">
        <v>419</v>
      </c>
      <c r="P67" s="180" t="s">
        <v>414</v>
      </c>
      <c r="Q67" s="180"/>
      <c r="R67" s="189" cm="1">
        <f t="array" ref="R67">IF(OR(D67="Weak", D67="Relative Strong", D67="Strong"), 1, 0) +
IF(C67="No", 1, 0) + IF(P67="Important",1,0) +
SUM(IF(E67:O67="Selected", 1, 0), IF(E67:O67="Not Selected", 0, 0))</f>
        <v>1</v>
      </c>
    </row>
    <row r="68" spans="2:18">
      <c r="B68" s="174" t="s">
        <v>76</v>
      </c>
      <c r="C68" s="180"/>
      <c r="D68" s="180"/>
      <c r="E68" s="180" t="str">
        <f>IF(VLOOKUP(B68, RFE_Final!$B$8:$G$76,5, FALSE), "Selected", "Not Selected")</f>
        <v>Not Selected</v>
      </c>
      <c r="F68" s="180" t="str">
        <f>IF(VLOOKUP(B68, RFE_Final!$B$8:$G$76,6, FALSE), "Selected", "Not Selected")</f>
        <v>Not Selected</v>
      </c>
      <c r="G68" s="180" t="str">
        <f>IF(VLOOKUP($B68, RFE_Final!$B$8:$G$76,2, FALSE), "Selected", "Not Selected")</f>
        <v>Not Selected</v>
      </c>
      <c r="H68" s="180" t="str">
        <f>IF(VLOOKUP($B68, RFE_Final!$B$8:$G$76,3, FALSE), "Selected", "Not Selected")</f>
        <v>Not Selected</v>
      </c>
      <c r="I68" s="180" t="str">
        <f>IF(VLOOKUP($B68, RFE_Final!$B$8:$G$76,4, FALSE), "Selected", "Not Selected")</f>
        <v>Not Selected</v>
      </c>
      <c r="J68" s="180" t="str">
        <f>IF(VLOOKUP($B68, 'RIDGE &amp; LASSO_Final'!$B$11:$S$77,5, FALSE)=1, "Selected", "Not Selected")</f>
        <v>Not Selected</v>
      </c>
      <c r="K68" s="180" t="str">
        <f>IF(VLOOKUP($B68, 'RIDGE &amp; LASSO_Final'!$B$11:$S$77,11, FALSE)=1, "Selected", "Not Selected")</f>
        <v>Not Selected</v>
      </c>
      <c r="L68" s="182" t="s">
        <v>419</v>
      </c>
      <c r="M68" s="180" t="str">
        <f>IF(VLOOKUP($B68, 'RIDGE &amp; LASSO_Final'!$B$11:$S$77,3, FALSE)=1, "Selected", "Not Selected")</f>
        <v>Not Selected</v>
      </c>
      <c r="N68" s="180" t="str">
        <f>IF(VLOOKUP($B68, 'RIDGE &amp; LASSO_Final'!$B$11:$S$77,9, FALSE)=1, "Selected", "Not Selected")</f>
        <v>Not Selected</v>
      </c>
      <c r="O68" s="182" t="s">
        <v>419</v>
      </c>
      <c r="P68" s="180" t="s">
        <v>414</v>
      </c>
      <c r="Q68" s="180"/>
      <c r="R68" s="189" cm="1">
        <f t="array" ref="R68">IF(OR(D68="Weak", D68="Relative Strong", D68="Strong"), 1, 0) +
IF(C68="No", 1, 0) + IF(P68="Important",1,0) +
SUM(IF(E68:O68="Selected", 1, 0), IF(E68:O68="Not Selected", 0, 0))</f>
        <v>1</v>
      </c>
    </row>
    <row r="69" spans="2:18">
      <c r="B69" s="174" t="s">
        <v>103</v>
      </c>
      <c r="C69" s="180"/>
      <c r="D69" s="180"/>
      <c r="E69" s="180" t="str">
        <f>IF(VLOOKUP(B69, RFE_Final!$B$8:$G$76,5, FALSE), "Selected", "Not Selected")</f>
        <v>Not Selected</v>
      </c>
      <c r="F69" s="180" t="str">
        <f>IF(VLOOKUP(B69, RFE_Final!$B$8:$G$76,6, FALSE), "Selected", "Not Selected")</f>
        <v>Not Selected</v>
      </c>
      <c r="G69" s="180" t="str">
        <f>IF(VLOOKUP($B69, RFE_Final!$B$8:$G$76,2, FALSE), "Selected", "Not Selected")</f>
        <v>Not Selected</v>
      </c>
      <c r="H69" s="180" t="str">
        <f>IF(VLOOKUP($B69, RFE_Final!$B$8:$G$76,3, FALSE), "Selected", "Not Selected")</f>
        <v>Not Selected</v>
      </c>
      <c r="I69" s="180" t="str">
        <f>IF(VLOOKUP($B69, RFE_Final!$B$8:$G$76,4, FALSE), "Selected", "Not Selected")</f>
        <v>Not Selected</v>
      </c>
      <c r="J69" s="180" t="str">
        <f>IF(VLOOKUP($B69, 'RIDGE &amp; LASSO_Final'!$B$11:$S$77,5, FALSE)=1, "Selected", "Not Selected")</f>
        <v>Not Selected</v>
      </c>
      <c r="K69" s="180" t="str">
        <f>IF(VLOOKUP($B69, 'RIDGE &amp; LASSO_Final'!$B$11:$S$77,11, FALSE)=1, "Selected", "Not Selected")</f>
        <v>Not Selected</v>
      </c>
      <c r="L69" s="182" t="s">
        <v>419</v>
      </c>
      <c r="M69" s="180" t="str">
        <f>IF(VLOOKUP($B69, 'RIDGE &amp; LASSO_Final'!$B$11:$S$77,3, FALSE)=1, "Selected", "Not Selected")</f>
        <v>Not Selected</v>
      </c>
      <c r="N69" s="180" t="str">
        <f>IF(VLOOKUP($B69, 'RIDGE &amp; LASSO_Final'!$B$11:$S$77,9, FALSE)=1, "Selected", "Not Selected")</f>
        <v>Not Selected</v>
      </c>
      <c r="O69" s="182" t="s">
        <v>419</v>
      </c>
      <c r="P69" s="180" t="s">
        <v>414</v>
      </c>
      <c r="Q69" s="180"/>
      <c r="R69" s="189" cm="1">
        <f t="array" ref="R69">IF(OR(D69="Weak", D69="Relative Strong", D69="Strong"), 1, 0) +
IF(C69="No", 1, 0) + IF(P69="Important",1,0) +
SUM(IF(E69:O69="Selected", 1, 0), IF(E69:O69="Not Selected", 0, 0))</f>
        <v>1</v>
      </c>
    </row>
    <row r="70" spans="2:18">
      <c r="B70" s="174" t="s">
        <v>80</v>
      </c>
      <c r="C70" s="180"/>
      <c r="D70" s="180"/>
      <c r="E70" s="180" t="str">
        <f>IF(VLOOKUP(B70, RFE_Final!$B$8:$G$76,5, FALSE), "Selected", "Not Selected")</f>
        <v>Not Selected</v>
      </c>
      <c r="F70" s="180" t="str">
        <f>IF(VLOOKUP(B70, RFE_Final!$B$8:$G$76,6, FALSE), "Selected", "Not Selected")</f>
        <v>Not Selected</v>
      </c>
      <c r="G70" s="180" t="str">
        <f>IF(VLOOKUP($B70, RFE_Final!$B$8:$G$76,2, FALSE), "Selected", "Not Selected")</f>
        <v>Not Selected</v>
      </c>
      <c r="H70" s="180" t="str">
        <f>IF(VLOOKUP($B70, RFE_Final!$B$8:$G$76,3, FALSE), "Selected", "Not Selected")</f>
        <v>Not Selected</v>
      </c>
      <c r="I70" s="180" t="str">
        <f>IF(VLOOKUP($B70, RFE_Final!$B$8:$G$76,4, FALSE), "Selected", "Not Selected")</f>
        <v>Not Selected</v>
      </c>
      <c r="J70" s="180" t="str">
        <f>IF(VLOOKUP($B70, 'RIDGE &amp; LASSO_Final'!$B$11:$S$77,5, FALSE)=1, "Selected", "Not Selected")</f>
        <v>Not Selected</v>
      </c>
      <c r="K70" s="180" t="str">
        <f>IF(VLOOKUP($B70, 'RIDGE &amp; LASSO_Final'!$B$11:$S$77,11, FALSE)=1, "Selected", "Not Selected")</f>
        <v>Not Selected</v>
      </c>
      <c r="L70" s="182" t="s">
        <v>419</v>
      </c>
      <c r="M70" s="180" t="str">
        <f>IF(VLOOKUP($B70, 'RIDGE &amp; LASSO_Final'!$B$11:$S$77,3, FALSE)=1, "Selected", "Not Selected")</f>
        <v>Not Selected</v>
      </c>
      <c r="N70" s="180" t="str">
        <f>IF(VLOOKUP($B70, 'RIDGE &amp; LASSO_Final'!$B$11:$S$77,9, FALSE)=1, "Selected", "Not Selected")</f>
        <v>Not Selected</v>
      </c>
      <c r="O70" s="182" t="s">
        <v>419</v>
      </c>
      <c r="P70" s="180" t="s">
        <v>414</v>
      </c>
      <c r="Q70" s="180"/>
      <c r="R70" s="189" cm="1">
        <f t="array" ref="R70">IF(OR(D70="Weak", D70="Relative Strong", D70="Strong"), 1, 0) +
IF(C70="No", 1, 0) + IF(P70="Important",1,0) +
SUM(IF(E70:O70="Selected", 1, 0), IF(E70:O70="Not Selected", 0, 0))</f>
        <v>1</v>
      </c>
    </row>
    <row r="71" spans="2:18">
      <c r="B71" s="174" t="s">
        <v>63</v>
      </c>
      <c r="C71" s="180"/>
      <c r="D71" s="180"/>
      <c r="E71" s="180" t="str">
        <f>IF(VLOOKUP(B71, RFE_Final!$B$8:$G$76,5, FALSE), "Selected", "Not Selected")</f>
        <v>Not Selected</v>
      </c>
      <c r="F71" s="180" t="str">
        <f>IF(VLOOKUP(B71, RFE_Final!$B$8:$G$76,6, FALSE), "Selected", "Not Selected")</f>
        <v>Selected</v>
      </c>
      <c r="G71" s="180" t="str">
        <f>IF(VLOOKUP($B71, RFE_Final!$B$8:$G$76,2, FALSE), "Selected", "Not Selected")</f>
        <v>Not Selected</v>
      </c>
      <c r="H71" s="180" t="str">
        <f>IF(VLOOKUP($B71, RFE_Final!$B$8:$G$76,3, FALSE), "Selected", "Not Selected")</f>
        <v>Not Selected</v>
      </c>
      <c r="I71" s="180" t="str">
        <f>IF(VLOOKUP($B71, RFE_Final!$B$8:$G$76,4, FALSE), "Selected", "Not Selected")</f>
        <v>Not Selected</v>
      </c>
      <c r="J71" s="180" t="str">
        <f>IF(VLOOKUP($B71, 'RIDGE &amp; LASSO_Final'!$B$11:$S$77,5, FALSE)=1, "Selected", "Not Selected")</f>
        <v>Not Selected</v>
      </c>
      <c r="K71" s="180" t="str">
        <f>IF(VLOOKUP($B71, 'RIDGE &amp; LASSO_Final'!$B$11:$S$77,11, FALSE)=1, "Selected", "Not Selected")</f>
        <v>Not Selected</v>
      </c>
      <c r="L71" s="182" t="s">
        <v>419</v>
      </c>
      <c r="M71" s="180" t="str">
        <f>IF(VLOOKUP($B71, 'RIDGE &amp; LASSO_Final'!$B$11:$S$77,3, FALSE)=1, "Selected", "Not Selected")</f>
        <v>Not Selected</v>
      </c>
      <c r="N71" s="180" t="str">
        <f>IF(VLOOKUP($B71, 'RIDGE &amp; LASSO_Final'!$B$11:$S$77,9, FALSE)=1, "Selected", "Not Selected")</f>
        <v>Not Selected</v>
      </c>
      <c r="O71" s="182" t="s">
        <v>419</v>
      </c>
      <c r="P71" s="180" t="s">
        <v>414</v>
      </c>
      <c r="Q71" s="180"/>
      <c r="R71" s="189" cm="1">
        <f t="array" ref="R71">IF(OR(D71="Weak", D71="Relative Strong", D71="Strong"), 1, 0) +
IF(C71="No", 1, 0) + IF(P71="Important",1,0) +
SUM(IF(E71:O71="Selected", 1, 0), IF(E71:O71="Not Selected", 0, 0))</f>
        <v>2</v>
      </c>
    </row>
    <row r="72" spans="2:18">
      <c r="B72" s="174" t="s">
        <v>84</v>
      </c>
      <c r="C72" s="180"/>
      <c r="D72" s="180"/>
      <c r="E72" s="180" t="str">
        <f>IF(VLOOKUP(B72, RFE_Final!$B$8:$G$76,5, FALSE), "Selected", "Not Selected")</f>
        <v>Not Selected</v>
      </c>
      <c r="F72" s="180" t="str">
        <f>IF(VLOOKUP(B72, RFE_Final!$B$8:$G$76,6, FALSE), "Selected", "Not Selected")</f>
        <v>Not Selected</v>
      </c>
      <c r="G72" s="180" t="str">
        <f>IF(VLOOKUP($B72, RFE_Final!$B$8:$G$76,2, FALSE), "Selected", "Not Selected")</f>
        <v>Not Selected</v>
      </c>
      <c r="H72" s="180" t="str">
        <f>IF(VLOOKUP($B72, RFE_Final!$B$8:$G$76,3, FALSE), "Selected", "Not Selected")</f>
        <v>Not Selected</v>
      </c>
      <c r="I72" s="180" t="str">
        <f>IF(VLOOKUP($B72, RFE_Final!$B$8:$G$76,4, FALSE), "Selected", "Not Selected")</f>
        <v>Not Selected</v>
      </c>
      <c r="J72" s="180" t="str">
        <f>IF(VLOOKUP($B72, 'RIDGE &amp; LASSO_Final'!$B$11:$S$77,5, FALSE)=1, "Selected", "Not Selected")</f>
        <v>Not Selected</v>
      </c>
      <c r="K72" s="180" t="str">
        <f>IF(VLOOKUP($B72, 'RIDGE &amp; LASSO_Final'!$B$11:$S$77,11, FALSE)=1, "Selected", "Not Selected")</f>
        <v>Not Selected</v>
      </c>
      <c r="L72" s="182" t="s">
        <v>419</v>
      </c>
      <c r="M72" s="180" t="str">
        <f>IF(VLOOKUP($B72, 'RIDGE &amp; LASSO_Final'!$B$11:$S$77,3, FALSE)=1, "Selected", "Not Selected")</f>
        <v>Not Selected</v>
      </c>
      <c r="N72" s="180" t="str">
        <f>IF(VLOOKUP($B72, 'RIDGE &amp; LASSO_Final'!$B$11:$S$77,9, FALSE)=1, "Selected", "Not Selected")</f>
        <v>Not Selected</v>
      </c>
      <c r="O72" s="182" t="s">
        <v>420</v>
      </c>
      <c r="P72" s="180" t="s">
        <v>414</v>
      </c>
      <c r="Q72" s="180"/>
      <c r="R72" s="189" cm="1">
        <f t="array" ref="R72">IF(OR(D72="Weak", D72="Relative Strong", D72="Strong"), 1, 0) +
IF(C72="No", 1, 0) + IF(P72="Important",1,0) +
SUM(IF(E72:O72="Selected", 1, 0), IF(E72:O72="Not Selected", 0, 0))</f>
        <v>2</v>
      </c>
    </row>
    <row r="73" spans="2:18">
      <c r="B73" s="174" t="s">
        <v>69</v>
      </c>
      <c r="C73" s="180"/>
      <c r="D73" s="180"/>
      <c r="E73" s="180" t="str">
        <f>IF(VLOOKUP(B73, RFE_Final!$B$8:$G$76,5, FALSE), "Selected", "Not Selected")</f>
        <v>Not Selected</v>
      </c>
      <c r="F73" s="180" t="str">
        <f>IF(VLOOKUP(B73, RFE_Final!$B$8:$G$76,6, FALSE), "Selected", "Not Selected")</f>
        <v>Not Selected</v>
      </c>
      <c r="G73" s="180" t="str">
        <f>IF(VLOOKUP($B73, RFE_Final!$B$8:$G$76,2, FALSE), "Selected", "Not Selected")</f>
        <v>Not Selected</v>
      </c>
      <c r="H73" s="180" t="str">
        <f>IF(VLOOKUP($B73, RFE_Final!$B$8:$G$76,3, FALSE), "Selected", "Not Selected")</f>
        <v>Not Selected</v>
      </c>
      <c r="I73" s="180" t="str">
        <f>IF(VLOOKUP($B73, RFE_Final!$B$8:$G$76,4, FALSE), "Selected", "Not Selected")</f>
        <v>Not Selected</v>
      </c>
      <c r="J73" s="180" t="str">
        <f>IF(VLOOKUP($B73, 'RIDGE &amp; LASSO_Final'!$B$11:$S$77,5, FALSE)=1, "Selected", "Not Selected")</f>
        <v>Not Selected</v>
      </c>
      <c r="K73" s="180" t="str">
        <f>IF(VLOOKUP($B73, 'RIDGE &amp; LASSO_Final'!$B$11:$S$77,11, FALSE)=1, "Selected", "Not Selected")</f>
        <v>Not Selected</v>
      </c>
      <c r="L73" s="182" t="s">
        <v>419</v>
      </c>
      <c r="M73" s="180" t="str">
        <f>IF(VLOOKUP($B73, 'RIDGE &amp; LASSO_Final'!$B$11:$S$77,3, FALSE)=1, "Selected", "Not Selected")</f>
        <v>Not Selected</v>
      </c>
      <c r="N73" s="180" t="str">
        <f>IF(VLOOKUP($B73, 'RIDGE &amp; LASSO_Final'!$B$11:$S$77,9, FALSE)=1, "Selected", "Not Selected")</f>
        <v>Not Selected</v>
      </c>
      <c r="O73" s="182" t="s">
        <v>419</v>
      </c>
      <c r="P73" s="180" t="s">
        <v>414</v>
      </c>
      <c r="Q73" s="180"/>
      <c r="R73" s="189" cm="1">
        <f t="array" ref="R73">IF(OR(D73="Weak", D73="Relative Strong", D73="Strong"), 1, 0) +
IF(C73="No", 1, 0) + IF(P73="Important",1,0) +
SUM(IF(E73:O73="Selected", 1, 0), IF(E73:O73="Not Selected", 0, 0))</f>
        <v>1</v>
      </c>
    </row>
    <row r="74" spans="2:18">
      <c r="B74" s="174" t="s">
        <v>62</v>
      </c>
      <c r="C74" s="180"/>
      <c r="D74" s="180"/>
      <c r="E74" s="180" t="str">
        <f>IF(VLOOKUP(B74, RFE_Final!$B$8:$G$76,5, FALSE), "Selected", "Not Selected")</f>
        <v>Not Selected</v>
      </c>
      <c r="F74" s="180" t="str">
        <f>IF(VLOOKUP(B74, RFE_Final!$B$8:$G$76,6, FALSE), "Selected", "Not Selected")</f>
        <v>Not Selected</v>
      </c>
      <c r="G74" s="180" t="str">
        <f>IF(VLOOKUP($B74, RFE_Final!$B$8:$G$76,2, FALSE), "Selected", "Not Selected")</f>
        <v>Not Selected</v>
      </c>
      <c r="H74" s="180" t="str">
        <f>IF(VLOOKUP($B74, RFE_Final!$B$8:$G$76,3, FALSE), "Selected", "Not Selected")</f>
        <v>Not Selected</v>
      </c>
      <c r="I74" s="180" t="str">
        <f>IF(VLOOKUP($B74, RFE_Final!$B$8:$G$76,4, FALSE), "Selected", "Not Selected")</f>
        <v>Not Selected</v>
      </c>
      <c r="J74" s="180" t="str">
        <f>IF(VLOOKUP($B74, 'RIDGE &amp; LASSO_Final'!$B$11:$S$77,5, FALSE)=1, "Selected", "Not Selected")</f>
        <v>Not Selected</v>
      </c>
      <c r="K74" s="180" t="str">
        <f>IF(VLOOKUP($B74, 'RIDGE &amp; LASSO_Final'!$B$11:$S$77,11, FALSE)=1, "Selected", "Not Selected")</f>
        <v>Not Selected</v>
      </c>
      <c r="L74" s="182" t="s">
        <v>419</v>
      </c>
      <c r="M74" s="180" t="str">
        <f>IF(VLOOKUP($B74, 'RIDGE &amp; LASSO_Final'!$B$11:$S$77,3, FALSE)=1, "Selected", "Not Selected")</f>
        <v>Not Selected</v>
      </c>
      <c r="N74" s="180" t="str">
        <f>IF(VLOOKUP($B74, 'RIDGE &amp; LASSO_Final'!$B$11:$S$77,9, FALSE)=1, "Selected", "Not Selected")</f>
        <v>Not Selected</v>
      </c>
      <c r="O74" s="182" t="s">
        <v>419</v>
      </c>
      <c r="P74" s="180" t="s">
        <v>414</v>
      </c>
      <c r="Q74" s="180"/>
      <c r="R74" s="189" cm="1">
        <f t="array" ref="R74">IF(OR(D74="Weak", D74="Relative Strong", D74="Strong"), 1, 0) +
IF(C74="No", 1, 0) + IF(P74="Important",1,0) +
SUM(IF(E74:O74="Selected", 1, 0), IF(E74:O74="Not Selected", 0, 0))</f>
        <v>1</v>
      </c>
    </row>
    <row r="75" spans="2:18">
      <c r="B75" s="174" t="s">
        <v>78</v>
      </c>
      <c r="C75" s="180"/>
      <c r="D75" s="180"/>
      <c r="E75" s="180" t="str">
        <f>IF(VLOOKUP(B75, RFE_Final!$B$8:$G$76,5, FALSE), "Selected", "Not Selected")</f>
        <v>Not Selected</v>
      </c>
      <c r="F75" s="180" t="str">
        <f>IF(VLOOKUP(B75, RFE_Final!$B$8:$G$76,6, FALSE), "Selected", "Not Selected")</f>
        <v>Not Selected</v>
      </c>
      <c r="G75" s="180" t="str">
        <f>IF(VLOOKUP($B75, RFE_Final!$B$8:$G$76,2, FALSE), "Selected", "Not Selected")</f>
        <v>Not Selected</v>
      </c>
      <c r="H75" s="180" t="str">
        <f>IF(VLOOKUP($B75, RFE_Final!$B$8:$G$76,3, FALSE), "Selected", "Not Selected")</f>
        <v>Not Selected</v>
      </c>
      <c r="I75" s="180" t="str">
        <f>IF(VLOOKUP($B75, RFE_Final!$B$8:$G$76,4, FALSE), "Selected", "Not Selected")</f>
        <v>Not Selected</v>
      </c>
      <c r="J75" s="180" t="str">
        <f>IF(VLOOKUP($B75, 'RIDGE &amp; LASSO_Final'!$B$11:$S$77,5, FALSE)=1, "Selected", "Not Selected")</f>
        <v>Not Selected</v>
      </c>
      <c r="K75" s="180" t="str">
        <f>IF(VLOOKUP($B75, 'RIDGE &amp; LASSO_Final'!$B$11:$S$77,11, FALSE)=1, "Selected", "Not Selected")</f>
        <v>Not Selected</v>
      </c>
      <c r="L75" s="182" t="s">
        <v>419</v>
      </c>
      <c r="M75" s="180" t="str">
        <f>IF(VLOOKUP($B75, 'RIDGE &amp; LASSO_Final'!$B$11:$S$77,3, FALSE)=1, "Selected", "Not Selected")</f>
        <v>Not Selected</v>
      </c>
      <c r="N75" s="180" t="str">
        <f>IF(VLOOKUP($B75, 'RIDGE &amp; LASSO_Final'!$B$11:$S$77,9, FALSE)=1, "Selected", "Not Selected")</f>
        <v>Not Selected</v>
      </c>
      <c r="O75" s="182" t="s">
        <v>419</v>
      </c>
      <c r="P75" s="180" t="s">
        <v>414</v>
      </c>
      <c r="Q75" s="180"/>
      <c r="R75" s="189" cm="1">
        <f t="array" ref="R75">IF(OR(D75="Weak", D75="Relative Strong", D75="Strong"), 1, 0) +
IF(C75="No", 1, 0) + IF(P75="Important",1,0) +
SUM(IF(E75:O75="Selected", 1, 0), IF(E75:O75="Not Selected", 0, 0))</f>
        <v>1</v>
      </c>
    </row>
    <row r="76" spans="2:18">
      <c r="B76" s="174" t="s">
        <v>54</v>
      </c>
      <c r="C76" s="180"/>
      <c r="D76" s="180"/>
      <c r="E76" s="180" t="str">
        <f>IF(VLOOKUP(B76, RFE_Final!$B$8:$G$76,5, FALSE), "Selected", "Not Selected")</f>
        <v>Not Selected</v>
      </c>
      <c r="F76" s="180" t="str">
        <f>IF(VLOOKUP(B76, RFE_Final!$B$8:$G$76,6, FALSE), "Selected", "Not Selected")</f>
        <v>Selected</v>
      </c>
      <c r="G76" s="180" t="str">
        <f>IF(VLOOKUP($B76, RFE_Final!$B$8:$G$76,2, FALSE), "Selected", "Not Selected")</f>
        <v>Not Selected</v>
      </c>
      <c r="H76" s="180" t="str">
        <f>IF(VLOOKUP($B76, RFE_Final!$B$8:$G$76,3, FALSE), "Selected", "Not Selected")</f>
        <v>Not Selected</v>
      </c>
      <c r="I76" s="180" t="str">
        <f>IF(VLOOKUP($B76, RFE_Final!$B$8:$G$76,4, FALSE), "Selected", "Not Selected")</f>
        <v>Not Selected</v>
      </c>
      <c r="J76" s="180" t="str">
        <f>IF(VLOOKUP($B76, 'RIDGE &amp; LASSO_Final'!$B$11:$S$77,5, FALSE)=1, "Selected", "Not Selected")</f>
        <v>Not Selected</v>
      </c>
      <c r="K76" s="180" t="str">
        <f>IF(VLOOKUP($B76, 'RIDGE &amp; LASSO_Final'!$B$11:$S$77,11, FALSE)=1, "Selected", "Not Selected")</f>
        <v>Selected</v>
      </c>
      <c r="L76" s="182" t="s">
        <v>420</v>
      </c>
      <c r="M76" s="180" t="str">
        <f>IF(VLOOKUP($B76, 'RIDGE &amp; LASSO_Final'!$B$11:$S$77,3, FALSE)=1, "Selected", "Not Selected")</f>
        <v>Not Selected</v>
      </c>
      <c r="N76" s="180" t="str">
        <f>IF(VLOOKUP($B76, 'RIDGE &amp; LASSO_Final'!$B$11:$S$77,9, FALSE)=1, "Selected", "Not Selected")</f>
        <v>Selected</v>
      </c>
      <c r="O76" s="182" t="s">
        <v>420</v>
      </c>
      <c r="P76" s="180" t="s">
        <v>414</v>
      </c>
      <c r="Q76" s="180"/>
      <c r="R76" s="189" cm="1">
        <f t="array" ref="R76">IF(OR(D76="Weak", D76="Relative Strong", D76="Strong"), 1, 0) +
IF(C76="No", 1, 0) + IF(P76="Important",1,0) +
SUM(IF(E76:O76="Selected", 1, 0), IF(E76:O76="Not Selected", 0, 0))</f>
        <v>6</v>
      </c>
    </row>
    <row r="77" spans="2:18">
      <c r="B77" s="174" t="s">
        <v>89</v>
      </c>
      <c r="C77" s="180"/>
      <c r="D77" s="180"/>
      <c r="E77" s="180" t="str">
        <f>IF(VLOOKUP(B77, RFE_Final!$B$8:$G$76,5, FALSE), "Selected", "Not Selected")</f>
        <v>Not Selected</v>
      </c>
      <c r="F77" s="180" t="str">
        <f>IF(VLOOKUP(B77, RFE_Final!$B$8:$G$76,6, FALSE), "Selected", "Not Selected")</f>
        <v>Not Selected</v>
      </c>
      <c r="G77" s="180" t="str">
        <f>IF(VLOOKUP($B77, RFE_Final!$B$8:$G$76,2, FALSE), "Selected", "Not Selected")</f>
        <v>Not Selected</v>
      </c>
      <c r="H77" s="180" t="str">
        <f>IF(VLOOKUP($B77, RFE_Final!$B$8:$G$76,3, FALSE), "Selected", "Not Selected")</f>
        <v>Not Selected</v>
      </c>
      <c r="I77" s="180" t="str">
        <f>IF(VLOOKUP($B77, RFE_Final!$B$8:$G$76,4, FALSE), "Selected", "Not Selected")</f>
        <v>Not Selected</v>
      </c>
      <c r="J77" s="180" t="str">
        <f>IF(VLOOKUP($B77, 'RIDGE &amp; LASSO_Final'!$B$11:$S$77,5, FALSE)=1, "Selected", "Not Selected")</f>
        <v>Not Selected</v>
      </c>
      <c r="K77" s="180" t="str">
        <f>IF(VLOOKUP($B77, 'RIDGE &amp; LASSO_Final'!$B$11:$S$77,11, FALSE)=1, "Selected", "Not Selected")</f>
        <v>Selected</v>
      </c>
      <c r="L77" s="182" t="s">
        <v>420</v>
      </c>
      <c r="M77" s="180" t="str">
        <f>IF(VLOOKUP($B77, 'RIDGE &amp; LASSO_Final'!$B$11:$S$77,3, FALSE)=1, "Selected", "Not Selected")</f>
        <v>Not Selected</v>
      </c>
      <c r="N77" s="180" t="str">
        <f>IF(VLOOKUP($B77, 'RIDGE &amp; LASSO_Final'!$B$11:$S$77,9, FALSE)=1, "Selected", "Not Selected")</f>
        <v>Not Selected</v>
      </c>
      <c r="O77" s="182" t="s">
        <v>419</v>
      </c>
      <c r="P77" s="180" t="s">
        <v>414</v>
      </c>
      <c r="Q77" s="180"/>
      <c r="R77" s="189" cm="1">
        <f t="array" ref="R77">IF(OR(D77="Weak", D77="Relative Strong", D77="Strong"), 1, 0) +
IF(C77="No", 1, 0) + IF(P77="Important",1,0) +
SUM(IF(E77:O77="Selected", 1, 0), IF(E77:O77="Not Selected", 0, 0))</f>
        <v>3</v>
      </c>
    </row>
    <row r="78" spans="2:18">
      <c r="B78" s="174" t="s">
        <v>83</v>
      </c>
      <c r="C78" s="180"/>
      <c r="D78" s="180"/>
      <c r="E78" s="180" t="str">
        <f>IF(VLOOKUP(B78, RFE_Final!$B$8:$G$76,5, FALSE), "Selected", "Not Selected")</f>
        <v>Not Selected</v>
      </c>
      <c r="F78" s="180" t="str">
        <f>IF(VLOOKUP(B78, RFE_Final!$B$8:$G$76,6, FALSE), "Selected", "Not Selected")</f>
        <v>Not Selected</v>
      </c>
      <c r="G78" s="180" t="str">
        <f>IF(VLOOKUP($B78, RFE_Final!$B$8:$G$76,2, FALSE), "Selected", "Not Selected")</f>
        <v>Not Selected</v>
      </c>
      <c r="H78" s="180" t="str">
        <f>IF(VLOOKUP($B78, RFE_Final!$B$8:$G$76,3, FALSE), "Selected", "Not Selected")</f>
        <v>Not Selected</v>
      </c>
      <c r="I78" s="180" t="str">
        <f>IF(VLOOKUP($B78, RFE_Final!$B$8:$G$76,4, FALSE), "Selected", "Not Selected")</f>
        <v>Not Selected</v>
      </c>
      <c r="J78" s="180" t="str">
        <f>IF(VLOOKUP($B78, 'RIDGE &amp; LASSO_Final'!$B$11:$S$77,5, FALSE)=1, "Selected", "Not Selected")</f>
        <v>Not Selected</v>
      </c>
      <c r="K78" s="180" t="str">
        <f>IF(VLOOKUP($B78, 'RIDGE &amp; LASSO_Final'!$B$11:$S$77,11, FALSE)=1, "Selected", "Not Selected")</f>
        <v>Selected</v>
      </c>
      <c r="L78" s="182" t="s">
        <v>420</v>
      </c>
      <c r="M78" s="180" t="str">
        <f>IF(VLOOKUP($B78, 'RIDGE &amp; LASSO_Final'!$B$11:$S$77,3, FALSE)=1, "Selected", "Not Selected")</f>
        <v>Not Selected</v>
      </c>
      <c r="N78" s="180" t="str">
        <f>IF(VLOOKUP($B78, 'RIDGE &amp; LASSO_Final'!$B$11:$S$77,9, FALSE)=1, "Selected", "Not Selected")</f>
        <v>Not Selected</v>
      </c>
      <c r="O78" s="182" t="s">
        <v>419</v>
      </c>
      <c r="P78" s="180" t="s">
        <v>414</v>
      </c>
      <c r="Q78" s="180"/>
      <c r="R78" s="189" cm="1">
        <f t="array" ref="R78">IF(OR(D78="Weak", D78="Relative Strong", D78="Strong"), 1, 0) +
IF(C78="No", 1, 0) + IF(P78="Important",1,0) +
SUM(IF(E78:O78="Selected", 1, 0), IF(E78:O78="Not Selected", 0, 0))</f>
        <v>3</v>
      </c>
    </row>
    <row r="79" spans="2:18">
      <c r="B79" s="174" t="s">
        <v>102</v>
      </c>
      <c r="C79" s="180"/>
      <c r="D79" s="180"/>
      <c r="E79" s="180" t="str">
        <f>IF(VLOOKUP(B79, RFE_Final!$B$8:$G$76,5, FALSE), "Selected", "Not Selected")</f>
        <v>Not Selected</v>
      </c>
      <c r="F79" s="180" t="str">
        <f>IF(VLOOKUP(B79, RFE_Final!$B$8:$G$76,6, FALSE), "Selected", "Not Selected")</f>
        <v>Not Selected</v>
      </c>
      <c r="G79" s="180" t="str">
        <f>IF(VLOOKUP($B79, RFE_Final!$B$8:$G$76,2, FALSE), "Selected", "Not Selected")</f>
        <v>Not Selected</v>
      </c>
      <c r="H79" s="180" t="str">
        <f>IF(VLOOKUP($B79, RFE_Final!$B$8:$G$76,3, FALSE), "Selected", "Not Selected")</f>
        <v>Not Selected</v>
      </c>
      <c r="I79" s="180" t="str">
        <f>IF(VLOOKUP($B79, RFE_Final!$B$8:$G$76,4, FALSE), "Selected", "Not Selected")</f>
        <v>Not Selected</v>
      </c>
      <c r="J79" s="180" t="str">
        <f>IF(VLOOKUP($B79, 'RIDGE &amp; LASSO_Final'!$B$11:$S$77,5, FALSE)=1, "Selected", "Not Selected")</f>
        <v>Not Selected</v>
      </c>
      <c r="K79" s="180" t="str">
        <f>IF(VLOOKUP($B79, 'RIDGE &amp; LASSO_Final'!$B$11:$S$77,11, FALSE)=1, "Selected", "Not Selected")</f>
        <v>Not Selected</v>
      </c>
      <c r="L79" s="182" t="s">
        <v>419</v>
      </c>
      <c r="M79" s="180" t="str">
        <f>IF(VLOOKUP($B79, 'RIDGE &amp; LASSO_Final'!$B$11:$S$77,3, FALSE)=1, "Selected", "Not Selected")</f>
        <v>Not Selected</v>
      </c>
      <c r="N79" s="180" t="str">
        <f>IF(VLOOKUP($B79, 'RIDGE &amp; LASSO_Final'!$B$11:$S$77,9, FALSE)=1, "Selected", "Not Selected")</f>
        <v>Not Selected</v>
      </c>
      <c r="O79" s="182" t="s">
        <v>419</v>
      </c>
      <c r="P79" s="180" t="s">
        <v>414</v>
      </c>
      <c r="Q79" s="180"/>
      <c r="R79" s="189" cm="1">
        <f t="array" ref="R79">IF(OR(D79="Weak", D79="Relative Strong", D79="Strong"), 1, 0) +
IF(C79="No", 1, 0) + IF(P79="Important",1,0) +
SUM(IF(E79:O79="Selected", 1, 0), IF(E79:O79="Not Selected", 0, 0))</f>
        <v>1</v>
      </c>
    </row>
    <row r="80" spans="2:18">
      <c r="B80" s="174" t="s">
        <v>59</v>
      </c>
      <c r="C80" s="180"/>
      <c r="D80" s="180"/>
      <c r="E80" s="180" t="str">
        <f>IF(VLOOKUP(B80, RFE_Final!$B$8:$G$76,5, FALSE), "Selected", "Not Selected")</f>
        <v>Not Selected</v>
      </c>
      <c r="F80" s="180" t="str">
        <f>IF(VLOOKUP(B80, RFE_Final!$B$8:$G$76,6, FALSE), "Selected", "Not Selected")</f>
        <v>Selected</v>
      </c>
      <c r="G80" s="180" t="str">
        <f>IF(VLOOKUP($B80, RFE_Final!$B$8:$G$76,2, FALSE), "Selected", "Not Selected")</f>
        <v>Not Selected</v>
      </c>
      <c r="H80" s="180" t="str">
        <f>IF(VLOOKUP($B80, RFE_Final!$B$8:$G$76,3, FALSE), "Selected", "Not Selected")</f>
        <v>Not Selected</v>
      </c>
      <c r="I80" s="180" t="str">
        <f>IF(VLOOKUP($B80, RFE_Final!$B$8:$G$76,4, FALSE), "Selected", "Not Selected")</f>
        <v>Not Selected</v>
      </c>
      <c r="J80" s="180" t="str">
        <f>IF(VLOOKUP($B80, 'RIDGE &amp; LASSO_Final'!$B$11:$S$77,5, FALSE)=1, "Selected", "Not Selected")</f>
        <v>Selected</v>
      </c>
      <c r="K80" s="180" t="str">
        <f>IF(VLOOKUP($B80, 'RIDGE &amp; LASSO_Final'!$B$11:$S$77,11, FALSE)=1, "Selected", "Not Selected")</f>
        <v>Selected</v>
      </c>
      <c r="L80" s="182" t="s">
        <v>420</v>
      </c>
      <c r="M80" s="180" t="str">
        <f>IF(VLOOKUP($B80, 'RIDGE &amp; LASSO_Final'!$B$11:$S$77,3, FALSE)=1, "Selected", "Not Selected")</f>
        <v>Selected</v>
      </c>
      <c r="N80" s="180" t="str">
        <f>IF(VLOOKUP($B80, 'RIDGE &amp; LASSO_Final'!$B$11:$S$77,9, FALSE)=1, "Selected", "Not Selected")</f>
        <v>Selected</v>
      </c>
      <c r="O80" s="182" t="s">
        <v>420</v>
      </c>
      <c r="P80" s="180" t="s">
        <v>414</v>
      </c>
      <c r="Q80" s="180"/>
      <c r="R80" s="189" cm="1">
        <f t="array" ref="R80">IF(OR(D80="Weak", D80="Relative Strong", D80="Strong"), 1, 0) +
IF(C80="No", 1, 0) + IF(P80="Important",1,0) +
SUM(IF(E80:O80="Selected", 1, 0), IF(E80:O80="Not Selected", 0, 0))</f>
        <v>8</v>
      </c>
    </row>
    <row r="81" spans="2:18">
      <c r="B81" s="174" t="s">
        <v>75</v>
      </c>
      <c r="C81" s="180"/>
      <c r="D81" s="180"/>
      <c r="E81" s="180" t="str">
        <f>IF(VLOOKUP(B81, RFE_Final!$B$8:$G$76,5, FALSE), "Selected", "Not Selected")</f>
        <v>Not Selected</v>
      </c>
      <c r="F81" s="180" t="str">
        <f>IF(VLOOKUP(B81, RFE_Final!$B$8:$G$76,6, FALSE), "Selected", "Not Selected")</f>
        <v>Not Selected</v>
      </c>
      <c r="G81" s="180" t="str">
        <f>IF(VLOOKUP($B81, RFE_Final!$B$8:$G$76,2, FALSE), "Selected", "Not Selected")</f>
        <v>Not Selected</v>
      </c>
      <c r="H81" s="180" t="str">
        <f>IF(VLOOKUP($B81, RFE_Final!$B$8:$G$76,3, FALSE), "Selected", "Not Selected")</f>
        <v>Not Selected</v>
      </c>
      <c r="I81" s="180" t="str">
        <f>IF(VLOOKUP($B81, RFE_Final!$B$8:$G$76,4, FALSE), "Selected", "Not Selected")</f>
        <v>Not Selected</v>
      </c>
      <c r="J81" s="180" t="str">
        <f>IF(VLOOKUP($B81, 'RIDGE &amp; LASSO_Final'!$B$11:$S$77,5, FALSE)=1, "Selected", "Not Selected")</f>
        <v>Not Selected</v>
      </c>
      <c r="K81" s="180" t="str">
        <f>IF(VLOOKUP($B81, 'RIDGE &amp; LASSO_Final'!$B$11:$S$77,11, FALSE)=1, "Selected", "Not Selected")</f>
        <v>Selected</v>
      </c>
      <c r="L81" s="182" t="s">
        <v>419</v>
      </c>
      <c r="M81" s="180" t="str">
        <f>IF(VLOOKUP($B81, 'RIDGE &amp; LASSO_Final'!$B$11:$S$77,3, FALSE)=1, "Selected", "Not Selected")</f>
        <v>Not Selected</v>
      </c>
      <c r="N81" s="180" t="str">
        <f>IF(VLOOKUP($B81, 'RIDGE &amp; LASSO_Final'!$B$11:$S$77,9, FALSE)=1, "Selected", "Not Selected")</f>
        <v>Selected</v>
      </c>
      <c r="O81" s="182" t="s">
        <v>419</v>
      </c>
      <c r="P81" s="180" t="s">
        <v>414</v>
      </c>
      <c r="Q81" s="180"/>
      <c r="R81" s="189" cm="1">
        <f t="array" ref="R81">IF(OR(D81="Weak", D81="Relative Strong", D81="Strong"), 1, 0) +
IF(C81="No", 1, 0) + IF(P81="Important",1,0) +
SUM(IF(E81:O81="Selected", 1, 0), IF(E81:O81="Not Selected", 0, 0))</f>
        <v>3</v>
      </c>
    </row>
    <row r="82" spans="2:18">
      <c r="B82" s="174" t="s">
        <v>61</v>
      </c>
      <c r="C82" s="180"/>
      <c r="D82" s="180"/>
      <c r="E82" s="180" t="str">
        <f>IF(VLOOKUP(B82, RFE_Final!$B$8:$G$76,5, FALSE), "Selected", "Not Selected")</f>
        <v>Not Selected</v>
      </c>
      <c r="F82" s="180" t="str">
        <f>IF(VLOOKUP(B82, RFE_Final!$B$8:$G$76,6, FALSE), "Selected", "Not Selected")</f>
        <v>Not Selected</v>
      </c>
      <c r="G82" s="180" t="str">
        <f>IF(VLOOKUP($B82, RFE_Final!$B$8:$G$76,2, FALSE), "Selected", "Not Selected")</f>
        <v>Not Selected</v>
      </c>
      <c r="H82" s="180" t="str">
        <f>IF(VLOOKUP($B82, RFE_Final!$B$8:$G$76,3, FALSE), "Selected", "Not Selected")</f>
        <v>Not Selected</v>
      </c>
      <c r="I82" s="180" t="str">
        <f>IF(VLOOKUP($B82, RFE_Final!$B$8:$G$76,4, FALSE), "Selected", "Not Selected")</f>
        <v>Not Selected</v>
      </c>
      <c r="J82" s="180" t="str">
        <f>IF(VLOOKUP($B82, 'RIDGE &amp; LASSO_Final'!$B$11:$S$77,5, FALSE)=1, "Selected", "Not Selected")</f>
        <v>Selected</v>
      </c>
      <c r="K82" s="180" t="str">
        <f>IF(VLOOKUP($B82, 'RIDGE &amp; LASSO_Final'!$B$11:$S$77,11, FALSE)=1, "Selected", "Not Selected")</f>
        <v>Selected</v>
      </c>
      <c r="L82" s="182" t="s">
        <v>420</v>
      </c>
      <c r="M82" s="180" t="str">
        <f>IF(VLOOKUP($B82, 'RIDGE &amp; LASSO_Final'!$B$11:$S$77,3, FALSE)=1, "Selected", "Not Selected")</f>
        <v>Selected</v>
      </c>
      <c r="N82" s="180" t="str">
        <f>IF(VLOOKUP($B82, 'RIDGE &amp; LASSO_Final'!$B$11:$S$77,9, FALSE)=1, "Selected", "Not Selected")</f>
        <v>Selected</v>
      </c>
      <c r="O82" s="182" t="s">
        <v>420</v>
      </c>
      <c r="P82" s="180" t="s">
        <v>414</v>
      </c>
      <c r="Q82" s="180"/>
      <c r="R82" s="189" cm="1">
        <f t="array" ref="R82">IF(OR(D82="Weak", D82="Relative Strong", D82="Strong"), 1, 0) +
IF(C82="No", 1, 0) + IF(P82="Important",1,0) +
SUM(IF(E82:O82="Selected", 1, 0), IF(E82:O82="Not Selected", 0, 0))</f>
        <v>7</v>
      </c>
    </row>
    <row r="83" spans="2:18">
      <c r="B83" s="174" t="s">
        <v>67</v>
      </c>
      <c r="C83" s="180"/>
      <c r="D83" s="180"/>
      <c r="E83" s="180" t="str">
        <f>IF(VLOOKUP(B83, RFE_Final!$B$8:$G$76,5, FALSE), "Selected", "Not Selected")</f>
        <v>Not Selected</v>
      </c>
      <c r="F83" s="180" t="str">
        <f>IF(VLOOKUP(B83, RFE_Final!$B$8:$G$76,6, FALSE), "Selected", "Not Selected")</f>
        <v>Not Selected</v>
      </c>
      <c r="G83" s="180" t="str">
        <f>IF(VLOOKUP($B83, RFE_Final!$B$8:$G$76,2, FALSE), "Selected", "Not Selected")</f>
        <v>Not Selected</v>
      </c>
      <c r="H83" s="180" t="str">
        <f>IF(VLOOKUP($B83, RFE_Final!$B$8:$G$76,3, FALSE), "Selected", "Not Selected")</f>
        <v>Not Selected</v>
      </c>
      <c r="I83" s="180" t="str">
        <f>IF(VLOOKUP($B83, RFE_Final!$B$8:$G$76,4, FALSE), "Selected", "Not Selected")</f>
        <v>Not Selected</v>
      </c>
      <c r="J83" s="180" t="str">
        <f>IF(VLOOKUP($B83, 'RIDGE &amp; LASSO_Final'!$B$11:$S$77,5, FALSE)=1, "Selected", "Not Selected")</f>
        <v>Not Selected</v>
      </c>
      <c r="K83" s="180" t="str">
        <f>IF(VLOOKUP($B83, 'RIDGE &amp; LASSO_Final'!$B$11:$S$77,11, FALSE)=1, "Selected", "Not Selected")</f>
        <v>Not Selected</v>
      </c>
      <c r="L83" s="182" t="s">
        <v>419</v>
      </c>
      <c r="M83" s="180" t="str">
        <f>IF(VLOOKUP($B83, 'RIDGE &amp; LASSO_Final'!$B$11:$S$77,3, FALSE)=1, "Selected", "Not Selected")</f>
        <v>Not Selected</v>
      </c>
      <c r="N83" s="180" t="str">
        <f>IF(VLOOKUP($B83, 'RIDGE &amp; LASSO_Final'!$B$11:$S$77,9, FALSE)=1, "Selected", "Not Selected")</f>
        <v>Not Selected</v>
      </c>
      <c r="O83" s="182" t="s">
        <v>419</v>
      </c>
      <c r="P83" s="180" t="s">
        <v>414</v>
      </c>
      <c r="Q83" s="180"/>
      <c r="R83" s="189" cm="1">
        <f t="array" ref="R83">IF(OR(D83="Weak", D83="Relative Strong", D83="Strong"), 1, 0) +
IF(C83="No", 1, 0) + IF(P83="Important",1,0) +
SUM(IF(E83:O83="Selected", 1, 0), IF(E83:O83="Not Selected", 0, 0))</f>
        <v>1</v>
      </c>
    </row>
    <row r="84" spans="2:18">
      <c r="B84" s="174" t="s">
        <v>77</v>
      </c>
      <c r="C84" s="180"/>
      <c r="D84" s="180"/>
      <c r="E84" s="180" t="str">
        <f>IF(VLOOKUP(B84, RFE_Final!$B$8:$G$76,5, FALSE), "Selected", "Not Selected")</f>
        <v>Not Selected</v>
      </c>
      <c r="F84" s="180" t="str">
        <f>IF(VLOOKUP(B84, RFE_Final!$B$8:$G$76,6, FALSE), "Selected", "Not Selected")</f>
        <v>Not Selected</v>
      </c>
      <c r="G84" s="180" t="str">
        <f>IF(VLOOKUP($B84, RFE_Final!$B$8:$G$76,2, FALSE), "Selected", "Not Selected")</f>
        <v>Not Selected</v>
      </c>
      <c r="H84" s="180" t="str">
        <f>IF(VLOOKUP($B84, RFE_Final!$B$8:$G$76,3, FALSE), "Selected", "Not Selected")</f>
        <v>Not Selected</v>
      </c>
      <c r="I84" s="180" t="str">
        <f>IF(VLOOKUP($B84, RFE_Final!$B$8:$G$76,4, FALSE), "Selected", "Not Selected")</f>
        <v>Not Selected</v>
      </c>
      <c r="J84" s="180" t="str">
        <f>IF(VLOOKUP($B84, 'RIDGE &amp; LASSO_Final'!$B$11:$S$77,5, FALSE)=1, "Selected", "Not Selected")</f>
        <v>Not Selected</v>
      </c>
      <c r="K84" s="180" t="str">
        <f>IF(VLOOKUP($B84, 'RIDGE &amp; LASSO_Final'!$B$11:$S$77,11, FALSE)=1, "Selected", "Not Selected")</f>
        <v>Not Selected</v>
      </c>
      <c r="L84" s="182" t="s">
        <v>419</v>
      </c>
      <c r="M84" s="180" t="str">
        <f>IF(VLOOKUP($B84, 'RIDGE &amp; LASSO_Final'!$B$11:$S$77,3, FALSE)=1, "Selected", "Not Selected")</f>
        <v>Not Selected</v>
      </c>
      <c r="N84" s="180" t="str">
        <f>IF(VLOOKUP($B84, 'RIDGE &amp; LASSO_Final'!$B$11:$S$77,9, FALSE)=1, "Selected", "Not Selected")</f>
        <v>Not Selected</v>
      </c>
      <c r="O84" s="182" t="s">
        <v>419</v>
      </c>
      <c r="P84" s="180" t="s">
        <v>414</v>
      </c>
      <c r="Q84" s="180"/>
      <c r="R84" s="189" cm="1">
        <f t="array" ref="R84">IF(OR(D84="Weak", D84="Relative Strong", D84="Strong"), 1, 0) +
IF(C84="No", 1, 0) + IF(P84="Important",1,0) +
SUM(IF(E84:O84="Selected", 1, 0), IF(E84:O84="Not Selected", 0, 0))</f>
        <v>1</v>
      </c>
    </row>
    <row r="85" spans="2:18">
      <c r="B85" s="174" t="s">
        <v>56</v>
      </c>
      <c r="C85" s="180"/>
      <c r="D85" s="180"/>
      <c r="E85" s="180" t="str">
        <f>IF(VLOOKUP(B85, RFE_Final!$B$8:$G$76,5, FALSE), "Selected", "Not Selected")</f>
        <v>Not Selected</v>
      </c>
      <c r="F85" s="180" t="str">
        <f>IF(VLOOKUP(B85, RFE_Final!$B$8:$G$76,6, FALSE), "Selected", "Not Selected")</f>
        <v>Selected</v>
      </c>
      <c r="G85" s="180" t="str">
        <f>IF(VLOOKUP($B85, RFE_Final!$B$8:$G$76,2, FALSE), "Selected", "Not Selected")</f>
        <v>Not Selected</v>
      </c>
      <c r="H85" s="180" t="str">
        <f>IF(VLOOKUP($B85, RFE_Final!$B$8:$G$76,3, FALSE), "Selected", "Not Selected")</f>
        <v>Not Selected</v>
      </c>
      <c r="I85" s="180" t="str">
        <f>IF(VLOOKUP($B85, RFE_Final!$B$8:$G$76,4, FALSE), "Selected", "Not Selected")</f>
        <v>Not Selected</v>
      </c>
      <c r="J85" s="180" t="str">
        <f>IF(VLOOKUP($B85, 'RIDGE &amp; LASSO_Final'!$B$11:$S$77,5, FALSE)=1, "Selected", "Not Selected")</f>
        <v>Selected</v>
      </c>
      <c r="K85" s="180" t="str">
        <f>IF(VLOOKUP($B85, 'RIDGE &amp; LASSO_Final'!$B$11:$S$77,11, FALSE)=1, "Selected", "Not Selected")</f>
        <v>Selected</v>
      </c>
      <c r="L85" s="182" t="s">
        <v>420</v>
      </c>
      <c r="M85" s="180" t="str">
        <f>IF(VLOOKUP($B85, 'RIDGE &amp; LASSO_Final'!$B$11:$S$77,3, FALSE)=1, "Selected", "Not Selected")</f>
        <v>Selected</v>
      </c>
      <c r="N85" s="180" t="str">
        <f>IF(VLOOKUP($B85, 'RIDGE &amp; LASSO_Final'!$B$11:$S$77,9, FALSE)=1, "Selected", "Not Selected")</f>
        <v>Selected</v>
      </c>
      <c r="O85" s="182" t="s">
        <v>420</v>
      </c>
      <c r="P85" s="180" t="s">
        <v>414</v>
      </c>
      <c r="Q85" s="180"/>
      <c r="R85" s="189" cm="1">
        <f t="array" ref="R85">IF(OR(D85="Weak", D85="Relative Strong", D85="Strong"), 1, 0) +
IF(C85="No", 1, 0) + IF(P85="Important",1,0) +
SUM(IF(E85:O85="Selected", 1, 0), IF(E85:O85="Not Selected", 0, 0))</f>
        <v>8</v>
      </c>
    </row>
    <row r="86" spans="2:18">
      <c r="B86" s="174" t="s">
        <v>55</v>
      </c>
      <c r="C86" s="180"/>
      <c r="D86" s="180"/>
      <c r="E86" s="180" t="str">
        <f>IF(VLOOKUP(B86, RFE_Final!$B$8:$G$76,5, FALSE), "Selected", "Not Selected")</f>
        <v>Not Selected</v>
      </c>
      <c r="F86" s="180" t="str">
        <f>IF(VLOOKUP(B86, RFE_Final!$B$8:$G$76,6, FALSE), "Selected", "Not Selected")</f>
        <v>Selected</v>
      </c>
      <c r="G86" s="180" t="str">
        <f>IF(VLOOKUP($B86, RFE_Final!$B$8:$G$76,2, FALSE), "Selected", "Not Selected")</f>
        <v>Not Selected</v>
      </c>
      <c r="H86" s="180" t="str">
        <f>IF(VLOOKUP($B86, RFE_Final!$B$8:$G$76,3, FALSE), "Selected", "Not Selected")</f>
        <v>Not Selected</v>
      </c>
      <c r="I86" s="180" t="str">
        <f>IF(VLOOKUP($B86, RFE_Final!$B$8:$G$76,4, FALSE), "Selected", "Not Selected")</f>
        <v>Not Selected</v>
      </c>
      <c r="J86" s="180" t="str">
        <f>IF(VLOOKUP($B86, 'RIDGE &amp; LASSO_Final'!$B$11:$S$77,5, FALSE)=1, "Selected", "Not Selected")</f>
        <v>Not Selected</v>
      </c>
      <c r="K86" s="180" t="str">
        <f>IF(VLOOKUP($B86, 'RIDGE &amp; LASSO_Final'!$B$11:$S$77,11, FALSE)=1, "Selected", "Not Selected")</f>
        <v>Not Selected</v>
      </c>
      <c r="L86" s="182" t="s">
        <v>419</v>
      </c>
      <c r="M86" s="180" t="str">
        <f>IF(VLOOKUP($B86, 'RIDGE &amp; LASSO_Final'!$B$11:$S$77,3, FALSE)=1, "Selected", "Not Selected")</f>
        <v>Not Selected</v>
      </c>
      <c r="N86" s="180" t="str">
        <f>IF(VLOOKUP($B86, 'RIDGE &amp; LASSO_Final'!$B$11:$S$77,9, FALSE)=1, "Selected", "Not Selected")</f>
        <v>Not Selected</v>
      </c>
      <c r="O86" s="182" t="s">
        <v>419</v>
      </c>
      <c r="P86" s="180" t="s">
        <v>414</v>
      </c>
      <c r="Q86" s="180"/>
      <c r="R86" s="189" cm="1">
        <f t="array" ref="R86">IF(OR(D86="Weak", D86="Relative Strong", D86="Strong"), 1, 0) +
IF(C86="No", 1, 0) + IF(P86="Important",1,0) +
SUM(IF(E86:O86="Selected", 1, 0), IF(E86:O86="Not Selected", 0, 0))</f>
        <v>2</v>
      </c>
    </row>
    <row r="87" spans="2:18">
      <c r="B87" s="174" t="s">
        <v>60</v>
      </c>
      <c r="C87" s="189"/>
      <c r="D87" s="189"/>
      <c r="E87" s="189" t="str">
        <f>IF(VLOOKUP(B87, RFE_Final!$B$8:$G$76,5, FALSE), "Selected", "Not Selected")</f>
        <v>Not Selected</v>
      </c>
      <c r="F87" s="180" t="str">
        <f>IF(VLOOKUP(B87, RFE_Final!$B$8:$G$76,6, FALSE), "Selected", "Not Selected")</f>
        <v>Selected</v>
      </c>
      <c r="G87" s="189" t="str">
        <f>IF(VLOOKUP($B87, RFE_Final!$B$8:$G$76,2, FALSE), "Selected", "Not Selected")</f>
        <v>Not Selected</v>
      </c>
      <c r="H87" s="189" t="str">
        <f>IF(VLOOKUP($B87, RFE_Final!$B$8:$G$76,3, FALSE), "Selected", "Not Selected")</f>
        <v>Not Selected</v>
      </c>
      <c r="I87" s="189" t="str">
        <f>IF(VLOOKUP($B87, RFE_Final!$B$8:$G$76,4, FALSE), "Selected", "Not Selected")</f>
        <v>Not Selected</v>
      </c>
      <c r="J87" s="180" t="str">
        <f>IF(VLOOKUP($B87, 'RIDGE &amp; LASSO_Final'!$B$11:$S$77,5, FALSE)=1, "Selected", "Not Selected")</f>
        <v>Selected</v>
      </c>
      <c r="K87" s="180" t="str">
        <f>IF(VLOOKUP($B87, 'RIDGE &amp; LASSO_Final'!$B$11:$S$77,11, FALSE)=1, "Selected", "Not Selected")</f>
        <v>Selected</v>
      </c>
      <c r="L87" s="182" t="s">
        <v>420</v>
      </c>
      <c r="M87" s="180" t="str">
        <f>IF(VLOOKUP($B87, 'RIDGE &amp; LASSO_Final'!$B$11:$S$77,3, FALSE)=1, "Selected", "Not Selected")</f>
        <v>Selected</v>
      </c>
      <c r="N87" s="180" t="str">
        <f>IF(VLOOKUP($B87, 'RIDGE &amp; LASSO_Final'!$B$11:$S$77,9, FALSE)=1, "Selected", "Not Selected")</f>
        <v>Selected</v>
      </c>
      <c r="O87" s="182" t="s">
        <v>420</v>
      </c>
      <c r="P87" s="180" t="s">
        <v>414</v>
      </c>
      <c r="Q87" s="189"/>
      <c r="R87" s="189" cm="1">
        <f t="array" ref="R87">IF(OR(D87="Weak", D87="Relative Strong", D87="Strong"), 1, 0) +
IF(C87="No", 1, 0) + IF(P87="Important",1,0) +
SUM(IF(E87:O87="Selected", 1, 0), IF(E87:O87="Not Selected", 0, 0))</f>
        <v>8</v>
      </c>
    </row>
    <row r="88" spans="2:18">
      <c r="B88" s="174" t="s">
        <v>74</v>
      </c>
      <c r="C88" s="189"/>
      <c r="D88" s="189"/>
      <c r="E88" s="189" t="str">
        <f>IF(VLOOKUP(B88, RFE_Final!$B$8:$G$76,5, FALSE), "Selected", "Not Selected")</f>
        <v>Not Selected</v>
      </c>
      <c r="F88" s="180" t="str">
        <f>IF(VLOOKUP(B88, RFE_Final!$B$8:$G$76,6, FALSE), "Selected", "Not Selected")</f>
        <v>Not Selected</v>
      </c>
      <c r="G88" s="189" t="str">
        <f>IF(VLOOKUP($B88, RFE_Final!$B$8:$G$76,2, FALSE), "Selected", "Not Selected")</f>
        <v>Not Selected</v>
      </c>
      <c r="H88" s="189" t="str">
        <f>IF(VLOOKUP($B88, RFE_Final!$B$8:$G$76,3, FALSE), "Selected", "Not Selected")</f>
        <v>Not Selected</v>
      </c>
      <c r="I88" s="189" t="str">
        <f>IF(VLOOKUP($B88, RFE_Final!$B$8:$G$76,4, FALSE), "Selected", "Not Selected")</f>
        <v>Not Selected</v>
      </c>
      <c r="J88" s="180" t="str">
        <f>IF(VLOOKUP($B88, 'RIDGE &amp; LASSO_Final'!$B$11:$S$77,5, FALSE)=1, "Selected", "Not Selected")</f>
        <v>Not Selected</v>
      </c>
      <c r="K88" s="180" t="str">
        <f>IF(VLOOKUP($B88, 'RIDGE &amp; LASSO_Final'!$B$11:$S$77,11, FALSE)=1, "Selected", "Not Selected")</f>
        <v>Not Selected</v>
      </c>
      <c r="L88" s="182" t="s">
        <v>419</v>
      </c>
      <c r="M88" s="180" t="str">
        <f>IF(VLOOKUP($B88, 'RIDGE &amp; LASSO_Final'!$B$11:$S$77,3, FALSE)=1, "Selected", "Not Selected")</f>
        <v>Not Selected</v>
      </c>
      <c r="N88" s="180" t="str">
        <f>IF(VLOOKUP($B88, 'RIDGE &amp; LASSO_Final'!$B$11:$S$77,9, FALSE)=1, "Selected", "Not Selected")</f>
        <v>Not Selected</v>
      </c>
      <c r="O88" s="182" t="s">
        <v>419</v>
      </c>
      <c r="P88" s="180" t="s">
        <v>414</v>
      </c>
      <c r="Q88" s="189"/>
      <c r="R88" s="189" cm="1">
        <f t="array" ref="R88">IF(OR(D88="Weak", D88="Relative Strong", D88="Strong"), 1, 0) +
IF(C88="No", 1, 0) + IF(P88="Important",1,0) +
SUM(IF(E88:O88="Selected", 1, 0), IF(E88:O88="Not Selected", 0, 0))</f>
        <v>1</v>
      </c>
    </row>
    <row r="89" spans="2:18" ht="15" thickBot="1">
      <c r="B89" s="83" t="s">
        <v>37</v>
      </c>
      <c r="C89" s="11"/>
      <c r="D89" s="11"/>
      <c r="E89" s="11" t="str">
        <f>IF(VLOOKUP(B89, RFE_Final!$B$8:$G$76,5, FALSE), "Selected", "Not Selected")</f>
        <v>Not Selected</v>
      </c>
      <c r="F89" s="183" t="str">
        <f>IF(VLOOKUP(B89, RFE_Final!$B$8:$G$76,6, FALSE), "Selected", "Not Selected")</f>
        <v>Selected</v>
      </c>
      <c r="G89" s="11" t="str">
        <f>IF(VLOOKUP($B89, RFE_Final!$B$8:$G$76,2, FALSE), "Selected", "Not Selected")</f>
        <v>Not Selected</v>
      </c>
      <c r="H89" s="11" t="str">
        <f>IF(VLOOKUP($B89, RFE_Final!$B$8:$G$76,3, FALSE), "Selected", "Not Selected")</f>
        <v>Not Selected</v>
      </c>
      <c r="I89" s="11" t="str">
        <f>IF(VLOOKUP($B89, RFE_Final!$B$8:$G$76,4, FALSE), "Selected", "Not Selected")</f>
        <v>Not Selected</v>
      </c>
      <c r="J89" s="183" t="str">
        <f>IF(VLOOKUP($B89, 'RIDGE &amp; LASSO_Final'!$B$11:$S$77,5, FALSE)=1, "Selected", "Not Selected")</f>
        <v>Selected</v>
      </c>
      <c r="K89" s="183" t="str">
        <f>IF(VLOOKUP($B89, 'RIDGE &amp; LASSO_Final'!$B$11:$S$77,11, FALSE)=1, "Selected", "Not Selected")</f>
        <v>Selected</v>
      </c>
      <c r="L89" s="183" t="s">
        <v>420</v>
      </c>
      <c r="M89" s="183" t="str">
        <f>IF(VLOOKUP($B89, 'RIDGE &amp; LASSO_Final'!$B$11:$S$77,3, FALSE)=1, "Selected", "Not Selected")</f>
        <v>Selected</v>
      </c>
      <c r="N89" s="183" t="str">
        <f>IF(VLOOKUP($B89, 'RIDGE &amp; LASSO_Final'!$B$11:$S$77,9, FALSE)=1, "Selected", "Not Selected")</f>
        <v>Selected</v>
      </c>
      <c r="O89" s="183" t="s">
        <v>420</v>
      </c>
      <c r="P89" s="183" t="s">
        <v>414</v>
      </c>
      <c r="Q89" s="11"/>
      <c r="R89" s="189" cm="1">
        <f t="array" ref="R89">IF(OR(D89="Weak", D89="Relative Strong", D89="Strong"), 1, 0) +
IF(C89="No", 1, 0) + IF(P89="Important",1,0) +
SUM(IF(E89:O89="Selected", 1, 0), IF(E89:O89="Not Selected", 0, 0))</f>
        <v>8</v>
      </c>
    </row>
    <row r="91" spans="2:18">
      <c r="B91" s="177" t="s">
        <v>412</v>
      </c>
      <c r="C91" s="178">
        <f t="shared" ref="C91:E91" si="3">COUNTIF(C41:C89,"Selected")</f>
        <v>0</v>
      </c>
      <c r="D91" s="178">
        <f t="shared" si="3"/>
        <v>0</v>
      </c>
      <c r="E91" s="178">
        <f t="shared" si="3"/>
        <v>0</v>
      </c>
      <c r="F91" s="178">
        <f>COUNTIF(F41:F89,"Selected")</f>
        <v>19</v>
      </c>
      <c r="G91" s="178">
        <f t="shared" ref="G91:Q91" si="4">COUNTIF(G41:G89,"Selected")</f>
        <v>0</v>
      </c>
      <c r="H91" s="178">
        <f t="shared" si="4"/>
        <v>0</v>
      </c>
      <c r="I91" s="178">
        <f t="shared" si="4"/>
        <v>0</v>
      </c>
      <c r="J91" s="178">
        <f t="shared" si="4"/>
        <v>13</v>
      </c>
      <c r="K91" s="178">
        <f>COUNTIF(K41:K89,"Selected")</f>
        <v>20</v>
      </c>
      <c r="L91" s="178">
        <f t="shared" si="4"/>
        <v>19</v>
      </c>
      <c r="M91" s="178">
        <f t="shared" si="4"/>
        <v>11</v>
      </c>
      <c r="N91" s="178">
        <f t="shared" si="4"/>
        <v>19</v>
      </c>
      <c r="O91" s="178">
        <f t="shared" si="4"/>
        <v>19</v>
      </c>
      <c r="P91" s="178">
        <f>COUNTIF(P41:P89,"Important")</f>
        <v>49</v>
      </c>
      <c r="Q91" s="178">
        <f t="shared" si="4"/>
        <v>0</v>
      </c>
    </row>
  </sheetData>
  <mergeCells count="4">
    <mergeCell ref="B37:Q38"/>
    <mergeCell ref="D2:P3"/>
    <mergeCell ref="B2:C3"/>
    <mergeCell ref="B5:P6"/>
  </mergeCells>
  <conditionalFormatting sqref="R41:R89">
    <cfRule type="iconSet" priority="2">
      <iconSet iconSet="5Quarters">
        <cfvo type="percent" val="0"/>
        <cfvo type="percent" val="20"/>
        <cfvo type="percent" val="40"/>
        <cfvo type="percent" val="60"/>
        <cfvo type="percent" val="80"/>
      </iconSet>
    </cfRule>
  </conditionalFormatting>
  <conditionalFormatting sqref="Q9:Q26">
    <cfRule type="iconSet" priority="1">
      <iconSet iconSet="5Quarters">
        <cfvo type="percent" val="0"/>
        <cfvo type="percent" val="20"/>
        <cfvo type="percent" val="40"/>
        <cfvo type="percent" val="60"/>
        <cfvo type="percent" val="80"/>
      </iconSet>
    </cfRule>
  </conditionalFormatting>
  <pageMargins left="0.7" right="0.7" top="0.75" bottom="0.75" header="0.3" footer="0.3"/>
  <ignoredErrors>
    <ignoredError sqref="P91"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7E3F-0BB0-443C-9169-3007945C0E43}">
  <sheetPr>
    <tabColor theme="4" tint="-0.499984740745262"/>
  </sheetPr>
  <dimension ref="B1:X157"/>
  <sheetViews>
    <sheetView zoomScale="55" zoomScaleNormal="55" workbookViewId="0">
      <selection activeCell="I38" sqref="I38"/>
    </sheetView>
  </sheetViews>
  <sheetFormatPr defaultColWidth="8.81640625" defaultRowHeight="14.5"/>
  <cols>
    <col min="2" max="3" width="4.1796875" customWidth="1"/>
    <col min="4" max="4" width="67.453125" customWidth="1"/>
    <col min="5" max="5" width="18.54296875" customWidth="1"/>
    <col min="6" max="20" width="10.6328125" customWidth="1"/>
    <col min="22" max="22" width="12" customWidth="1"/>
    <col min="23" max="23" width="11.36328125" customWidth="1"/>
    <col min="24" max="24" width="11.7265625" customWidth="1"/>
  </cols>
  <sheetData>
    <row r="1" spans="2:24" ht="15" thickBot="1"/>
    <row r="2" spans="2:24" ht="14.5" customHeight="1">
      <c r="B2" s="134" t="s">
        <v>183</v>
      </c>
      <c r="C2" s="135"/>
      <c r="D2" s="135"/>
      <c r="E2" s="93" t="s">
        <v>184</v>
      </c>
      <c r="F2" s="93"/>
      <c r="G2" s="93"/>
      <c r="H2" s="93"/>
      <c r="I2" s="93"/>
      <c r="J2" s="93"/>
      <c r="K2" s="93"/>
      <c r="L2" s="93"/>
      <c r="M2" s="93"/>
      <c r="N2" s="93"/>
      <c r="O2" s="93"/>
      <c r="P2" s="93"/>
      <c r="Q2" s="93"/>
      <c r="R2" s="93"/>
      <c r="S2" s="93"/>
      <c r="T2" s="94"/>
    </row>
    <row r="3" spans="2:24" ht="14.5" customHeight="1" thickBot="1">
      <c r="B3" s="136"/>
      <c r="C3" s="137"/>
      <c r="D3" s="137"/>
      <c r="E3" s="95"/>
      <c r="F3" s="95"/>
      <c r="G3" s="95"/>
      <c r="H3" s="95"/>
      <c r="I3" s="95"/>
      <c r="J3" s="95"/>
      <c r="K3" s="95"/>
      <c r="L3" s="95"/>
      <c r="M3" s="95"/>
      <c r="N3" s="95"/>
      <c r="O3" s="95"/>
      <c r="P3" s="95"/>
      <c r="Q3" s="95"/>
      <c r="R3" s="95"/>
      <c r="S3" s="95"/>
      <c r="T3" s="96"/>
    </row>
    <row r="6" spans="2:24" ht="15" customHeight="1">
      <c r="B6" s="144" t="s">
        <v>183</v>
      </c>
      <c r="C6" s="144"/>
      <c r="D6" s="144"/>
      <c r="E6" s="144"/>
      <c r="F6" s="144"/>
      <c r="G6" s="144"/>
      <c r="H6" s="144"/>
      <c r="I6" s="144"/>
      <c r="J6" s="144"/>
      <c r="K6" s="144"/>
      <c r="L6" s="144"/>
      <c r="M6" s="144"/>
      <c r="N6" s="144"/>
      <c r="O6" s="144"/>
      <c r="P6" s="144"/>
      <c r="Q6" s="144"/>
      <c r="R6" s="144"/>
      <c r="S6" s="144"/>
      <c r="T6" s="144"/>
    </row>
    <row r="7" spans="2:24" ht="15.75" customHeight="1">
      <c r="B7" s="145"/>
      <c r="C7" s="145"/>
      <c r="D7" s="145"/>
      <c r="E7" s="145"/>
      <c r="F7" s="145"/>
      <c r="G7" s="145"/>
      <c r="H7" s="145"/>
      <c r="I7" s="145"/>
      <c r="J7" s="145"/>
      <c r="K7" s="145"/>
      <c r="L7" s="145"/>
      <c r="M7" s="145"/>
      <c r="N7" s="145"/>
      <c r="O7" s="145"/>
      <c r="P7" s="145"/>
      <c r="Q7" s="145"/>
      <c r="R7" s="145"/>
      <c r="S7" s="145"/>
      <c r="T7" s="145"/>
    </row>
    <row r="8" spans="2:24" ht="15.75" customHeight="1">
      <c r="E8" s="146" t="s">
        <v>185</v>
      </c>
      <c r="F8" s="147"/>
      <c r="G8" s="147"/>
      <c r="H8" s="147"/>
      <c r="I8" s="147"/>
      <c r="J8" s="148"/>
      <c r="K8" s="167" t="s">
        <v>186</v>
      </c>
      <c r="L8" s="149"/>
      <c r="M8" s="149"/>
      <c r="N8" s="149"/>
      <c r="O8" s="168"/>
      <c r="P8" s="166" t="s">
        <v>396</v>
      </c>
      <c r="Q8" s="166"/>
      <c r="R8" s="166"/>
      <c r="S8" s="166"/>
      <c r="T8" s="166"/>
    </row>
    <row r="9" spans="2:24" s="23" customFormat="1" ht="38.5" customHeight="1" thickBot="1">
      <c r="D9" s="30" t="s">
        <v>187</v>
      </c>
      <c r="E9" s="31" t="s">
        <v>397</v>
      </c>
      <c r="F9" s="30" t="s">
        <v>189</v>
      </c>
      <c r="G9" s="30" t="s">
        <v>190</v>
      </c>
      <c r="H9" s="30" t="s">
        <v>191</v>
      </c>
      <c r="I9" s="30" t="s">
        <v>192</v>
      </c>
      <c r="J9" s="32" t="s">
        <v>193</v>
      </c>
      <c r="K9" s="31" t="s">
        <v>189</v>
      </c>
      <c r="L9" s="30" t="s">
        <v>190</v>
      </c>
      <c r="M9" s="30" t="s">
        <v>191</v>
      </c>
      <c r="N9" s="30" t="s">
        <v>192</v>
      </c>
      <c r="O9" s="32" t="s">
        <v>193</v>
      </c>
      <c r="P9" s="30" t="s">
        <v>189</v>
      </c>
      <c r="Q9" s="30" t="s">
        <v>190</v>
      </c>
      <c r="R9" s="30" t="s">
        <v>191</v>
      </c>
      <c r="S9" s="30" t="s">
        <v>192</v>
      </c>
      <c r="T9" s="32" t="s">
        <v>193</v>
      </c>
    </row>
    <row r="10" spans="2:24" s="23" customFormat="1" ht="15" thickTop="1">
      <c r="B10" s="163" t="s">
        <v>170</v>
      </c>
      <c r="C10" s="160" t="s">
        <v>411</v>
      </c>
      <c r="D10" s="82" t="s">
        <v>398</v>
      </c>
      <c r="E10" s="26"/>
      <c r="F10" s="24"/>
      <c r="G10" s="24"/>
      <c r="H10" s="24"/>
      <c r="I10" s="24"/>
      <c r="J10" s="28"/>
      <c r="K10" s="26"/>
      <c r="L10" s="24"/>
      <c r="M10" s="24"/>
      <c r="N10" s="24"/>
      <c r="O10" s="28"/>
      <c r="P10" s="24"/>
      <c r="Q10" s="24"/>
      <c r="R10" s="24"/>
      <c r="S10" s="24"/>
      <c r="T10" s="28"/>
    </row>
    <row r="11" spans="2:24" s="23" customFormat="1">
      <c r="B11" s="164"/>
      <c r="C11" s="160"/>
      <c r="D11" s="82" t="s">
        <v>399</v>
      </c>
      <c r="E11" s="26"/>
      <c r="F11" s="24"/>
      <c r="G11" s="24"/>
      <c r="H11" s="24"/>
      <c r="I11" s="24"/>
      <c r="J11" s="28"/>
      <c r="K11" s="26"/>
      <c r="L11" s="24"/>
      <c r="M11" s="24"/>
      <c r="N11" s="24"/>
      <c r="O11" s="28"/>
      <c r="P11" s="24"/>
      <c r="Q11" s="24"/>
      <c r="R11" s="24"/>
      <c r="S11" s="24"/>
      <c r="T11" s="28"/>
    </row>
    <row r="12" spans="2:24" s="23" customFormat="1">
      <c r="B12" s="164"/>
      <c r="C12" s="160"/>
      <c r="D12" s="82" t="s">
        <v>400</v>
      </c>
      <c r="E12" s="26"/>
      <c r="F12" s="24"/>
      <c r="G12" s="24"/>
      <c r="H12" s="24"/>
      <c r="I12" s="24"/>
      <c r="J12" s="28"/>
      <c r="K12" s="26"/>
      <c r="L12" s="24"/>
      <c r="M12" s="24"/>
      <c r="N12" s="24"/>
      <c r="O12" s="28"/>
      <c r="P12" s="24"/>
      <c r="Q12" s="24"/>
      <c r="R12" s="24"/>
      <c r="S12" s="24"/>
      <c r="T12" s="28"/>
      <c r="V12" s="23" t="s">
        <v>380</v>
      </c>
      <c r="W12" s="23" t="s">
        <v>381</v>
      </c>
      <c r="X12" s="23" t="s">
        <v>187</v>
      </c>
    </row>
    <row r="13" spans="2:24" s="23" customFormat="1">
      <c r="B13" s="164"/>
      <c r="C13" s="160"/>
      <c r="D13" s="82" t="s">
        <v>401</v>
      </c>
      <c r="E13" s="26"/>
      <c r="F13" s="24"/>
      <c r="G13" s="24"/>
      <c r="H13" s="24"/>
      <c r="I13" s="24"/>
      <c r="J13" s="28"/>
      <c r="K13" s="26"/>
      <c r="L13" s="24"/>
      <c r="M13" s="24"/>
      <c r="N13" s="24"/>
      <c r="O13" s="28"/>
      <c r="P13" s="24"/>
      <c r="Q13" s="24"/>
      <c r="R13" s="24"/>
      <c r="S13" s="24"/>
      <c r="T13" s="28"/>
      <c r="V13" s="82" t="s">
        <v>378</v>
      </c>
      <c r="W13" s="82" t="s">
        <v>382</v>
      </c>
      <c r="X13" s="82" t="s">
        <v>398</v>
      </c>
    </row>
    <row r="14" spans="2:24" s="23" customFormat="1">
      <c r="B14" s="164"/>
      <c r="C14" s="160"/>
      <c r="D14" s="82" t="s">
        <v>402</v>
      </c>
      <c r="E14" s="26"/>
      <c r="F14" s="24"/>
      <c r="G14" s="24"/>
      <c r="H14" s="24"/>
      <c r="I14" s="24"/>
      <c r="J14" s="28"/>
      <c r="K14" s="26"/>
      <c r="L14" s="24"/>
      <c r="M14" s="24"/>
      <c r="N14" s="24"/>
      <c r="O14" s="28"/>
      <c r="P14" s="24"/>
      <c r="Q14" s="24"/>
      <c r="R14" s="24"/>
      <c r="S14" s="24"/>
      <c r="T14" s="28"/>
      <c r="V14" s="82" t="s">
        <v>379</v>
      </c>
      <c r="W14" s="82" t="s">
        <v>383</v>
      </c>
      <c r="X14" s="82" t="s">
        <v>399</v>
      </c>
    </row>
    <row r="15" spans="2:24" s="23" customFormat="1">
      <c r="B15" s="164"/>
      <c r="C15" s="160"/>
      <c r="D15" s="82" t="s">
        <v>403</v>
      </c>
      <c r="E15" s="26"/>
      <c r="F15" s="24"/>
      <c r="G15" s="24"/>
      <c r="H15" s="24"/>
      <c r="I15" s="24"/>
      <c r="J15" s="28"/>
      <c r="K15" s="26"/>
      <c r="L15" s="24"/>
      <c r="M15" s="24"/>
      <c r="N15" s="24"/>
      <c r="O15" s="28"/>
      <c r="P15" s="24"/>
      <c r="Q15" s="24"/>
      <c r="R15" s="24"/>
      <c r="S15" s="24"/>
      <c r="T15" s="28"/>
      <c r="W15" s="82" t="s">
        <v>384</v>
      </c>
      <c r="X15" s="82" t="s">
        <v>400</v>
      </c>
    </row>
    <row r="16" spans="2:24" s="23" customFormat="1">
      <c r="B16" s="164"/>
      <c r="C16" s="160"/>
      <c r="D16" s="82" t="s">
        <v>404</v>
      </c>
      <c r="E16" s="26"/>
      <c r="F16" s="24"/>
      <c r="G16" s="24"/>
      <c r="H16" s="24"/>
      <c r="I16" s="24"/>
      <c r="J16" s="28"/>
      <c r="K16" s="26"/>
      <c r="L16" s="24"/>
      <c r="M16" s="24"/>
      <c r="N16" s="24"/>
      <c r="O16" s="28"/>
      <c r="P16" s="24"/>
      <c r="Q16" s="24"/>
      <c r="R16" s="24"/>
      <c r="S16" s="24"/>
      <c r="T16" s="28"/>
      <c r="W16" s="82" t="s">
        <v>385</v>
      </c>
      <c r="X16" s="82" t="s">
        <v>401</v>
      </c>
    </row>
    <row r="17" spans="2:24" s="23" customFormat="1">
      <c r="B17" s="164"/>
      <c r="C17" s="160"/>
      <c r="D17" s="82" t="s">
        <v>405</v>
      </c>
      <c r="E17" s="26"/>
      <c r="F17" s="24"/>
      <c r="G17" s="24"/>
      <c r="H17" s="24"/>
      <c r="I17" s="24"/>
      <c r="J17" s="28"/>
      <c r="K17" s="26"/>
      <c r="L17" s="24"/>
      <c r="M17" s="24"/>
      <c r="N17" s="24"/>
      <c r="O17" s="28"/>
      <c r="P17" s="24"/>
      <c r="Q17" s="24"/>
      <c r="R17" s="24"/>
      <c r="S17" s="24"/>
      <c r="T17" s="28"/>
      <c r="X17" s="82" t="s">
        <v>402</v>
      </c>
    </row>
    <row r="18" spans="2:24" s="23" customFormat="1">
      <c r="B18" s="164"/>
      <c r="C18" s="160"/>
      <c r="D18" s="82" t="s">
        <v>406</v>
      </c>
      <c r="E18" s="26"/>
      <c r="F18" s="24"/>
      <c r="G18" s="24"/>
      <c r="H18" s="24"/>
      <c r="I18" s="24"/>
      <c r="J18" s="28"/>
      <c r="K18" s="26"/>
      <c r="L18" s="24"/>
      <c r="M18" s="24"/>
      <c r="N18" s="24"/>
      <c r="O18" s="28"/>
      <c r="P18" s="24"/>
      <c r="Q18" s="24"/>
      <c r="R18" s="24"/>
      <c r="S18" s="24"/>
      <c r="T18" s="28"/>
      <c r="X18" s="82" t="s">
        <v>403</v>
      </c>
    </row>
    <row r="19" spans="2:24" s="23" customFormat="1">
      <c r="B19" s="164"/>
      <c r="C19" s="160"/>
      <c r="D19" s="82" t="s">
        <v>407</v>
      </c>
      <c r="E19" s="26"/>
      <c r="F19" s="24"/>
      <c r="G19" s="24"/>
      <c r="H19" s="24"/>
      <c r="I19" s="24"/>
      <c r="J19" s="28"/>
      <c r="K19" s="26"/>
      <c r="L19" s="24"/>
      <c r="M19" s="24"/>
      <c r="N19" s="24"/>
      <c r="O19" s="28"/>
      <c r="P19" s="24"/>
      <c r="Q19" s="24"/>
      <c r="R19" s="24"/>
      <c r="S19" s="24"/>
      <c r="T19" s="28"/>
      <c r="X19" s="82" t="s">
        <v>404</v>
      </c>
    </row>
    <row r="20" spans="2:24" s="23" customFormat="1">
      <c r="B20" s="164"/>
      <c r="C20" s="160"/>
      <c r="D20" s="82" t="s">
        <v>408</v>
      </c>
      <c r="E20" s="26"/>
      <c r="F20" s="24"/>
      <c r="G20" s="24"/>
      <c r="H20" s="24"/>
      <c r="I20" s="24"/>
      <c r="J20" s="28"/>
      <c r="K20" s="26"/>
      <c r="L20" s="24"/>
      <c r="M20" s="24"/>
      <c r="N20" s="24"/>
      <c r="O20" s="28"/>
      <c r="P20" s="24"/>
      <c r="Q20" s="24"/>
      <c r="R20" s="24"/>
      <c r="S20" s="24"/>
      <c r="T20" s="28"/>
      <c r="X20" s="82" t="s">
        <v>405</v>
      </c>
    </row>
    <row r="21" spans="2:24" s="23" customFormat="1">
      <c r="B21" s="164"/>
      <c r="C21" s="160"/>
      <c r="D21" s="82" t="s">
        <v>409</v>
      </c>
      <c r="E21" s="26"/>
      <c r="F21" s="24"/>
      <c r="G21" s="24"/>
      <c r="H21" s="24"/>
      <c r="I21" s="24"/>
      <c r="J21" s="28"/>
      <c r="K21" s="26"/>
      <c r="L21" s="24"/>
      <c r="M21" s="24"/>
      <c r="N21" s="24"/>
      <c r="O21" s="28"/>
      <c r="P21" s="24"/>
      <c r="Q21" s="24"/>
      <c r="R21" s="24"/>
      <c r="S21" s="24"/>
      <c r="T21" s="28"/>
      <c r="X21" s="82" t="s">
        <v>406</v>
      </c>
    </row>
    <row r="22" spans="2:24" s="23" customFormat="1">
      <c r="B22" s="164"/>
      <c r="C22" s="161"/>
      <c r="D22" s="82" t="s">
        <v>410</v>
      </c>
      <c r="E22" s="26"/>
      <c r="F22" s="24"/>
      <c r="G22" s="24"/>
      <c r="H22" s="24"/>
      <c r="I22" s="24"/>
      <c r="J22" s="28"/>
      <c r="K22" s="26"/>
      <c r="L22" s="24"/>
      <c r="M22" s="24"/>
      <c r="N22" s="24"/>
      <c r="O22" s="28"/>
      <c r="P22" s="24"/>
      <c r="Q22" s="24"/>
      <c r="R22" s="24"/>
      <c r="S22" s="24"/>
      <c r="T22" s="28"/>
      <c r="X22" s="82" t="s">
        <v>407</v>
      </c>
    </row>
    <row r="23" spans="2:24" s="23" customFormat="1">
      <c r="B23" s="164"/>
      <c r="C23" s="162"/>
      <c r="D23" s="82" t="s">
        <v>398</v>
      </c>
      <c r="E23" s="26"/>
      <c r="F23" s="24"/>
      <c r="G23" s="24"/>
      <c r="H23" s="24"/>
      <c r="I23" s="24"/>
      <c r="J23" s="28"/>
      <c r="K23" s="26"/>
      <c r="L23" s="24"/>
      <c r="M23" s="24"/>
      <c r="N23" s="24"/>
      <c r="O23" s="28"/>
      <c r="P23" s="24"/>
      <c r="Q23" s="24"/>
      <c r="R23" s="24"/>
      <c r="S23" s="24"/>
      <c r="T23" s="28"/>
      <c r="X23" s="82" t="s">
        <v>408</v>
      </c>
    </row>
    <row r="24" spans="2:24" s="23" customFormat="1">
      <c r="B24" s="164"/>
      <c r="C24" s="160"/>
      <c r="D24" s="82" t="s">
        <v>399</v>
      </c>
      <c r="E24" s="26"/>
      <c r="F24" s="24"/>
      <c r="G24" s="24"/>
      <c r="H24" s="24"/>
      <c r="I24" s="24"/>
      <c r="J24" s="28"/>
      <c r="K24" s="26"/>
      <c r="L24" s="24"/>
      <c r="M24" s="24"/>
      <c r="N24" s="24"/>
      <c r="O24" s="28"/>
      <c r="P24" s="24"/>
      <c r="Q24" s="24"/>
      <c r="R24" s="24"/>
      <c r="S24" s="24"/>
      <c r="T24" s="28"/>
      <c r="X24" s="82" t="s">
        <v>409</v>
      </c>
    </row>
    <row r="25" spans="2:24" s="23" customFormat="1">
      <c r="B25" s="164"/>
      <c r="C25" s="160"/>
      <c r="D25" s="82" t="s">
        <v>400</v>
      </c>
      <c r="E25" s="26"/>
      <c r="F25" s="24"/>
      <c r="G25" s="24"/>
      <c r="H25" s="24"/>
      <c r="I25" s="24"/>
      <c r="J25" s="28"/>
      <c r="K25" s="26"/>
      <c r="L25" s="24"/>
      <c r="M25" s="24"/>
      <c r="N25" s="24"/>
      <c r="O25" s="28"/>
      <c r="P25" s="24"/>
      <c r="Q25" s="24"/>
      <c r="R25" s="24"/>
      <c r="S25" s="24"/>
      <c r="T25" s="28"/>
      <c r="X25" s="82" t="s">
        <v>410</v>
      </c>
    </row>
    <row r="26" spans="2:24" s="23" customFormat="1">
      <c r="B26" s="164"/>
      <c r="C26" s="160"/>
      <c r="D26" s="82" t="s">
        <v>401</v>
      </c>
      <c r="E26" s="26"/>
      <c r="F26" s="24"/>
      <c r="G26" s="24"/>
      <c r="H26" s="24"/>
      <c r="I26" s="24"/>
      <c r="J26" s="28"/>
      <c r="K26" s="26"/>
      <c r="L26" s="24"/>
      <c r="M26" s="24"/>
      <c r="N26" s="24"/>
      <c r="O26" s="28"/>
      <c r="P26" s="24"/>
      <c r="Q26" s="24"/>
      <c r="R26" s="24"/>
      <c r="S26" s="24"/>
      <c r="T26" s="28"/>
    </row>
    <row r="27" spans="2:24" s="23" customFormat="1">
      <c r="B27" s="164"/>
      <c r="C27" s="160"/>
      <c r="D27" s="82" t="s">
        <v>402</v>
      </c>
      <c r="E27" s="26"/>
      <c r="F27" s="24"/>
      <c r="G27" s="24"/>
      <c r="H27" s="24"/>
      <c r="I27" s="24"/>
      <c r="J27" s="28"/>
      <c r="K27" s="26"/>
      <c r="L27" s="24"/>
      <c r="M27" s="24"/>
      <c r="N27" s="24"/>
      <c r="O27" s="28"/>
      <c r="P27" s="24"/>
      <c r="Q27" s="24"/>
      <c r="R27" s="24"/>
      <c r="S27" s="24"/>
      <c r="T27" s="28"/>
    </row>
    <row r="28" spans="2:24" s="23" customFormat="1">
      <c r="B28" s="164"/>
      <c r="C28" s="160"/>
      <c r="D28" s="82" t="s">
        <v>403</v>
      </c>
      <c r="E28" s="26"/>
      <c r="F28" s="24"/>
      <c r="G28" s="24"/>
      <c r="H28" s="24"/>
      <c r="I28" s="24"/>
      <c r="J28" s="28"/>
      <c r="K28" s="26"/>
      <c r="L28" s="24"/>
      <c r="M28" s="24"/>
      <c r="N28" s="24"/>
      <c r="O28" s="28"/>
      <c r="P28" s="24"/>
      <c r="Q28" s="24"/>
      <c r="R28" s="24"/>
      <c r="S28" s="24"/>
      <c r="T28" s="28"/>
    </row>
    <row r="29" spans="2:24" s="23" customFormat="1">
      <c r="B29" s="164"/>
      <c r="C29" s="160"/>
      <c r="D29" s="82" t="s">
        <v>404</v>
      </c>
      <c r="E29" s="26"/>
      <c r="F29" s="24"/>
      <c r="G29" s="24"/>
      <c r="H29" s="24"/>
      <c r="I29" s="24"/>
      <c r="J29" s="28"/>
      <c r="K29" s="26"/>
      <c r="L29" s="24"/>
      <c r="M29" s="24"/>
      <c r="N29" s="24"/>
      <c r="O29" s="28"/>
      <c r="P29" s="24"/>
      <c r="Q29" s="24"/>
      <c r="R29" s="24"/>
      <c r="S29" s="24"/>
      <c r="T29" s="28"/>
    </row>
    <row r="30" spans="2:24" s="23" customFormat="1">
      <c r="B30" s="164"/>
      <c r="C30" s="160"/>
      <c r="D30" s="82" t="s">
        <v>405</v>
      </c>
      <c r="E30" s="26"/>
      <c r="F30" s="24"/>
      <c r="G30" s="24"/>
      <c r="H30" s="24"/>
      <c r="I30" s="24"/>
      <c r="J30" s="28"/>
      <c r="K30" s="26"/>
      <c r="L30" s="24"/>
      <c r="M30" s="24"/>
      <c r="N30" s="24"/>
      <c r="O30" s="28"/>
      <c r="P30" s="24"/>
      <c r="Q30" s="24"/>
      <c r="R30" s="24"/>
      <c r="S30" s="24"/>
      <c r="T30" s="28"/>
    </row>
    <row r="31" spans="2:24" s="23" customFormat="1">
      <c r="B31" s="164"/>
      <c r="C31" s="160"/>
      <c r="D31" s="82" t="s">
        <v>406</v>
      </c>
      <c r="E31" s="26"/>
      <c r="F31" s="24"/>
      <c r="G31" s="24"/>
      <c r="H31" s="24"/>
      <c r="I31" s="24"/>
      <c r="J31" s="28"/>
      <c r="K31" s="26"/>
      <c r="L31" s="24"/>
      <c r="M31" s="24"/>
      <c r="N31" s="24"/>
      <c r="O31" s="28"/>
      <c r="P31" s="24"/>
      <c r="Q31" s="24"/>
      <c r="R31" s="24"/>
      <c r="S31" s="24"/>
      <c r="T31" s="28"/>
    </row>
    <row r="32" spans="2:24" s="23" customFormat="1">
      <c r="B32" s="164"/>
      <c r="C32" s="160"/>
      <c r="D32" s="82" t="s">
        <v>407</v>
      </c>
      <c r="E32" s="26"/>
      <c r="F32" s="24"/>
      <c r="G32" s="24"/>
      <c r="H32" s="24"/>
      <c r="I32" s="24"/>
      <c r="J32" s="28"/>
      <c r="K32" s="26"/>
      <c r="L32" s="24"/>
      <c r="M32" s="24"/>
      <c r="N32" s="24"/>
      <c r="O32" s="28"/>
      <c r="P32" s="24"/>
      <c r="Q32" s="24"/>
      <c r="R32" s="24"/>
      <c r="S32" s="24"/>
      <c r="T32" s="28"/>
    </row>
    <row r="33" spans="2:20" s="23" customFormat="1">
      <c r="B33" s="164"/>
      <c r="C33" s="160"/>
      <c r="D33" s="82" t="s">
        <v>408</v>
      </c>
      <c r="E33" s="26"/>
      <c r="F33" s="24"/>
      <c r="G33" s="24"/>
      <c r="H33" s="24"/>
      <c r="I33" s="24"/>
      <c r="J33" s="28"/>
      <c r="K33" s="26"/>
      <c r="L33" s="24"/>
      <c r="M33" s="24"/>
      <c r="N33" s="24"/>
      <c r="O33" s="28"/>
      <c r="P33" s="24"/>
      <c r="Q33" s="24"/>
      <c r="R33" s="24"/>
      <c r="S33" s="24"/>
      <c r="T33" s="28"/>
    </row>
    <row r="34" spans="2:20" s="23" customFormat="1">
      <c r="B34" s="164"/>
      <c r="C34" s="160"/>
      <c r="D34" s="82" t="s">
        <v>409</v>
      </c>
      <c r="E34" s="26"/>
      <c r="F34" s="24"/>
      <c r="G34" s="24"/>
      <c r="H34" s="24"/>
      <c r="I34" s="24"/>
      <c r="J34" s="28"/>
      <c r="K34" s="26"/>
      <c r="L34" s="24"/>
      <c r="M34" s="24"/>
      <c r="N34" s="24"/>
      <c r="O34" s="28"/>
      <c r="P34" s="24"/>
      <c r="Q34" s="24"/>
      <c r="R34" s="24"/>
      <c r="S34" s="24"/>
      <c r="T34" s="28"/>
    </row>
    <row r="35" spans="2:20" s="23" customFormat="1">
      <c r="B35" s="164"/>
      <c r="C35" s="160"/>
      <c r="D35" s="82" t="s">
        <v>410</v>
      </c>
      <c r="E35" s="26"/>
      <c r="F35" s="24"/>
      <c r="G35" s="24"/>
      <c r="H35" s="24"/>
      <c r="I35" s="24"/>
      <c r="J35" s="28"/>
      <c r="K35" s="26"/>
      <c r="L35" s="24"/>
      <c r="M35" s="24"/>
      <c r="N35" s="24"/>
      <c r="O35" s="28"/>
      <c r="P35" s="24"/>
      <c r="Q35" s="24"/>
      <c r="R35" s="24"/>
      <c r="S35" s="24"/>
      <c r="T35" s="28"/>
    </row>
    <row r="36" spans="2:20">
      <c r="B36" s="165" t="s">
        <v>171</v>
      </c>
      <c r="C36" s="87"/>
      <c r="D36" s="88"/>
      <c r="E36" s="53"/>
      <c r="F36" s="54"/>
      <c r="G36" s="54"/>
      <c r="H36" s="54"/>
      <c r="I36" s="54"/>
      <c r="J36" s="55"/>
      <c r="K36" s="53"/>
      <c r="L36" s="54"/>
      <c r="M36" s="54"/>
      <c r="N36" s="54"/>
      <c r="O36" s="55"/>
      <c r="P36" s="54"/>
      <c r="Q36" s="54"/>
      <c r="R36" s="54"/>
      <c r="S36" s="54"/>
      <c r="T36" s="55"/>
    </row>
    <row r="37" spans="2:20">
      <c r="B37" s="142"/>
      <c r="C37" s="86"/>
      <c r="D37" s="41"/>
      <c r="E37" s="26"/>
      <c r="F37" s="24"/>
      <c r="G37" s="24"/>
      <c r="H37" s="24"/>
      <c r="I37" s="24"/>
      <c r="J37" s="28"/>
      <c r="K37" s="26"/>
      <c r="L37" s="24"/>
      <c r="M37" s="24"/>
      <c r="N37" s="24"/>
      <c r="O37" s="28"/>
      <c r="P37" s="24"/>
      <c r="Q37" s="24"/>
      <c r="R37" s="24"/>
      <c r="S37" s="24"/>
      <c r="T37" s="28"/>
    </row>
    <row r="38" spans="2:20">
      <c r="B38" s="142"/>
      <c r="C38" s="86"/>
      <c r="D38" s="41"/>
      <c r="E38" s="26"/>
      <c r="F38" s="24"/>
      <c r="G38" s="24"/>
      <c r="H38" s="24"/>
      <c r="I38" s="24"/>
      <c r="J38" s="28"/>
      <c r="K38" s="26"/>
      <c r="L38" s="24"/>
      <c r="M38" s="24"/>
      <c r="N38" s="24"/>
      <c r="O38" s="28"/>
      <c r="P38" s="24"/>
      <c r="Q38" s="24"/>
      <c r="R38" s="24"/>
      <c r="S38" s="24"/>
      <c r="T38" s="28"/>
    </row>
    <row r="39" spans="2:20">
      <c r="B39" s="142"/>
      <c r="C39" s="86"/>
      <c r="D39" s="41"/>
      <c r="E39" s="26"/>
      <c r="F39" s="24"/>
      <c r="G39" s="24"/>
      <c r="H39" s="24"/>
      <c r="I39" s="24"/>
      <c r="J39" s="28"/>
      <c r="K39" s="26"/>
      <c r="L39" s="24"/>
      <c r="M39" s="24"/>
      <c r="N39" s="24"/>
      <c r="O39" s="28"/>
      <c r="P39" s="24"/>
      <c r="Q39" s="24"/>
      <c r="R39" s="24"/>
      <c r="S39" s="24"/>
      <c r="T39" s="28"/>
    </row>
    <row r="40" spans="2:20">
      <c r="B40" s="142"/>
      <c r="C40" s="86"/>
      <c r="D40" s="41"/>
      <c r="E40" s="26"/>
      <c r="F40" s="24"/>
      <c r="G40" s="24"/>
      <c r="H40" s="24"/>
      <c r="I40" s="24"/>
      <c r="J40" s="28"/>
      <c r="K40" s="26"/>
      <c r="L40" s="24"/>
      <c r="M40" s="24"/>
      <c r="N40" s="24"/>
      <c r="O40" s="28"/>
      <c r="P40" s="24"/>
      <c r="Q40" s="24"/>
      <c r="R40" s="24"/>
      <c r="S40" s="24"/>
      <c r="T40" s="28"/>
    </row>
    <row r="41" spans="2:20">
      <c r="B41" s="142"/>
      <c r="C41" s="86"/>
      <c r="D41" s="41"/>
      <c r="E41" s="26"/>
      <c r="F41" s="24"/>
      <c r="G41" s="24"/>
      <c r="H41" s="24"/>
      <c r="I41" s="24"/>
      <c r="J41" s="28"/>
      <c r="K41" s="26"/>
      <c r="L41" s="24"/>
      <c r="M41" s="24"/>
      <c r="N41" s="24"/>
      <c r="O41" s="28"/>
      <c r="P41" s="24"/>
      <c r="Q41" s="24"/>
      <c r="R41" s="24"/>
      <c r="S41" s="24"/>
      <c r="T41" s="28"/>
    </row>
    <row r="42" spans="2:20">
      <c r="B42" s="142"/>
      <c r="C42" s="86"/>
      <c r="D42" s="41"/>
      <c r="E42" s="26"/>
      <c r="F42" s="24"/>
      <c r="G42" s="24"/>
      <c r="H42" s="24"/>
      <c r="I42" s="24"/>
      <c r="J42" s="28"/>
      <c r="K42" s="26"/>
      <c r="L42" s="24"/>
      <c r="M42" s="24"/>
      <c r="N42" s="24"/>
      <c r="O42" s="28"/>
      <c r="P42" s="24"/>
      <c r="Q42" s="24"/>
      <c r="R42" s="24"/>
      <c r="S42" s="63"/>
      <c r="T42" s="28"/>
    </row>
    <row r="43" spans="2:20">
      <c r="B43" s="142"/>
      <c r="C43" s="86"/>
      <c r="D43" s="41"/>
      <c r="E43" s="26"/>
      <c r="F43" s="24"/>
      <c r="G43" s="24"/>
      <c r="H43" s="24"/>
      <c r="I43" s="24"/>
      <c r="J43" s="28"/>
      <c r="K43" s="26"/>
      <c r="L43" s="24"/>
      <c r="M43" s="24"/>
      <c r="N43" s="24"/>
      <c r="O43" s="28"/>
      <c r="P43" s="24"/>
      <c r="Q43" s="24"/>
      <c r="R43" s="24"/>
      <c r="S43" s="24"/>
      <c r="T43" s="28"/>
    </row>
    <row r="44" spans="2:20">
      <c r="B44" s="142"/>
      <c r="C44" s="86"/>
      <c r="D44" s="41"/>
      <c r="E44" s="26"/>
      <c r="F44" s="24"/>
      <c r="G44" s="24"/>
      <c r="H44" s="24"/>
      <c r="I44" s="24"/>
      <c r="J44" s="28"/>
      <c r="K44" s="26"/>
      <c r="L44" s="24"/>
      <c r="M44" s="24"/>
      <c r="N44" s="24"/>
      <c r="O44" s="28"/>
      <c r="P44" s="24"/>
      <c r="Q44" s="24"/>
      <c r="R44" s="24"/>
      <c r="S44" s="24"/>
      <c r="T44" s="28"/>
    </row>
    <row r="45" spans="2:20">
      <c r="B45" s="142"/>
      <c r="C45" s="86"/>
      <c r="D45" s="41"/>
      <c r="E45" s="26"/>
      <c r="F45" s="24"/>
      <c r="G45" s="24"/>
      <c r="H45" s="24"/>
      <c r="I45" s="24"/>
      <c r="J45" s="28"/>
      <c r="K45" s="26"/>
      <c r="L45" s="24"/>
      <c r="M45" s="24"/>
      <c r="N45" s="24"/>
      <c r="O45" s="28"/>
      <c r="P45" s="24"/>
      <c r="Q45" s="24"/>
      <c r="R45" s="24"/>
      <c r="S45" s="24"/>
      <c r="T45" s="28"/>
    </row>
    <row r="46" spans="2:20">
      <c r="B46" s="142"/>
      <c r="C46" s="86"/>
      <c r="D46" s="41"/>
      <c r="E46" s="26"/>
      <c r="F46" s="24"/>
      <c r="G46" s="24"/>
      <c r="H46" s="24"/>
      <c r="I46" s="24"/>
      <c r="J46" s="28"/>
      <c r="K46" s="26"/>
      <c r="L46" s="24"/>
      <c r="M46" s="24"/>
      <c r="N46" s="24"/>
      <c r="O46" s="28"/>
      <c r="P46" s="24"/>
      <c r="Q46" s="24"/>
      <c r="R46" s="24"/>
      <c r="S46" s="24"/>
      <c r="T46" s="28"/>
    </row>
    <row r="47" spans="2:20">
      <c r="B47" s="142"/>
      <c r="C47" s="86"/>
      <c r="D47" s="41"/>
      <c r="E47" s="26"/>
      <c r="F47" s="24"/>
      <c r="G47" s="24"/>
      <c r="H47" s="24"/>
      <c r="I47" s="24"/>
      <c r="J47" s="28"/>
      <c r="K47" s="26"/>
      <c r="L47" s="24"/>
      <c r="M47" s="24"/>
      <c r="N47" s="24"/>
      <c r="O47" s="28"/>
      <c r="P47" s="24"/>
      <c r="Q47" s="24"/>
      <c r="R47" s="24"/>
      <c r="S47" s="24"/>
      <c r="T47" s="28"/>
    </row>
    <row r="48" spans="2:20">
      <c r="B48" s="142"/>
      <c r="C48" s="86"/>
      <c r="D48" s="41"/>
      <c r="E48" s="26"/>
      <c r="F48" s="24"/>
      <c r="G48" s="24"/>
      <c r="H48" s="24"/>
      <c r="I48" s="24"/>
      <c r="J48" s="28"/>
      <c r="K48" s="26"/>
      <c r="L48" s="24"/>
      <c r="M48" s="24"/>
      <c r="N48" s="24"/>
      <c r="O48" s="28"/>
      <c r="P48" s="24"/>
      <c r="Q48" s="24"/>
      <c r="R48" s="24"/>
      <c r="S48" s="24"/>
      <c r="T48" s="28"/>
    </row>
    <row r="49" spans="2:20">
      <c r="B49" s="142"/>
      <c r="C49" s="86"/>
      <c r="D49" s="41"/>
      <c r="E49" s="26"/>
      <c r="F49" s="24"/>
      <c r="G49" s="24"/>
      <c r="H49" s="24"/>
      <c r="I49" s="24"/>
      <c r="J49" s="28"/>
      <c r="K49" s="26"/>
      <c r="L49" s="24"/>
      <c r="M49" s="24"/>
      <c r="N49" s="24"/>
      <c r="O49" s="28"/>
      <c r="P49" s="24"/>
      <c r="Q49" s="24"/>
      <c r="R49" s="24"/>
      <c r="S49" s="24"/>
      <c r="T49" s="28"/>
    </row>
    <row r="50" spans="2:20">
      <c r="B50" s="142"/>
      <c r="C50" s="86"/>
      <c r="D50" s="41"/>
      <c r="E50" s="26"/>
      <c r="F50" s="24"/>
      <c r="G50" s="24"/>
      <c r="H50" s="24"/>
      <c r="I50" s="24"/>
      <c r="J50" s="28"/>
      <c r="K50" s="26"/>
      <c r="L50" s="24"/>
      <c r="M50" s="24"/>
      <c r="N50" s="24"/>
      <c r="O50" s="28"/>
      <c r="P50" s="24"/>
      <c r="Q50" s="24"/>
      <c r="R50" s="24"/>
      <c r="S50" s="24"/>
      <c r="T50" s="28"/>
    </row>
    <row r="51" spans="2:20">
      <c r="B51" s="142"/>
      <c r="C51" s="86"/>
      <c r="D51" s="41"/>
      <c r="E51" s="26"/>
      <c r="F51" s="24"/>
      <c r="G51" s="24"/>
      <c r="H51" s="24"/>
      <c r="I51" s="24"/>
      <c r="J51" s="28"/>
      <c r="K51" s="26"/>
      <c r="L51" s="24"/>
      <c r="M51" s="24"/>
      <c r="N51" s="24"/>
      <c r="O51" s="28"/>
      <c r="P51" s="24"/>
      <c r="Q51" s="24"/>
      <c r="R51" s="24"/>
      <c r="S51" s="24"/>
      <c r="T51" s="28"/>
    </row>
    <row r="52" spans="2:20">
      <c r="B52" s="142"/>
      <c r="C52" s="86"/>
      <c r="D52" s="41"/>
      <c r="E52" s="26"/>
      <c r="F52" s="24"/>
      <c r="G52" s="24"/>
      <c r="H52" s="24"/>
      <c r="I52" s="24"/>
      <c r="J52" s="28"/>
      <c r="K52" s="26"/>
      <c r="L52" s="24"/>
      <c r="M52" s="24"/>
      <c r="N52" s="24"/>
      <c r="O52" s="28"/>
      <c r="P52" s="24"/>
      <c r="Q52" s="24"/>
      <c r="R52" s="24"/>
      <c r="S52" s="24"/>
      <c r="T52" s="28"/>
    </row>
    <row r="53" spans="2:20">
      <c r="B53" s="142"/>
      <c r="C53" s="86"/>
      <c r="D53" s="41"/>
      <c r="E53" s="26"/>
      <c r="F53" s="24"/>
      <c r="G53" s="24"/>
      <c r="H53" s="24"/>
      <c r="I53" s="24"/>
      <c r="J53" s="28"/>
      <c r="K53" s="26"/>
      <c r="L53" s="24"/>
      <c r="M53" s="24"/>
      <c r="N53" s="24"/>
      <c r="O53" s="28"/>
      <c r="P53" s="24"/>
      <c r="Q53" s="24"/>
      <c r="R53" s="24"/>
      <c r="S53" s="24"/>
      <c r="T53" s="28"/>
    </row>
    <row r="54" spans="2:20">
      <c r="B54" s="142"/>
      <c r="C54" s="86"/>
      <c r="D54" s="41"/>
      <c r="E54" s="26"/>
      <c r="F54" s="24"/>
      <c r="G54" s="24"/>
      <c r="H54" s="24"/>
      <c r="I54" s="24"/>
      <c r="J54" s="28"/>
      <c r="K54" s="26"/>
      <c r="L54" s="24"/>
      <c r="M54" s="24"/>
      <c r="N54" s="24"/>
      <c r="O54" s="28"/>
      <c r="P54" s="24"/>
      <c r="Q54" s="24"/>
      <c r="R54" s="24"/>
      <c r="S54" s="24"/>
      <c r="T54" s="28"/>
    </row>
    <row r="55" spans="2:20">
      <c r="B55" s="142"/>
      <c r="C55" s="86"/>
      <c r="D55" s="41"/>
      <c r="E55" s="26"/>
      <c r="F55" s="24"/>
      <c r="G55" s="24"/>
      <c r="H55" s="24"/>
      <c r="I55" s="24"/>
      <c r="J55" s="28"/>
      <c r="K55" s="26"/>
      <c r="L55" s="24"/>
      <c r="M55" s="24"/>
      <c r="N55" s="24"/>
      <c r="O55" s="28"/>
      <c r="P55" s="24"/>
      <c r="Q55" s="24"/>
      <c r="R55" s="24"/>
      <c r="S55" s="24"/>
      <c r="T55" s="28"/>
    </row>
    <row r="56" spans="2:20">
      <c r="B56" s="142"/>
      <c r="C56" s="86"/>
      <c r="D56" s="41"/>
      <c r="E56" s="26"/>
      <c r="F56" s="24"/>
      <c r="G56" s="24"/>
      <c r="H56" s="24"/>
      <c r="I56" s="24"/>
      <c r="J56" s="28"/>
      <c r="K56" s="26"/>
      <c r="L56" s="24"/>
      <c r="M56" s="24"/>
      <c r="N56" s="24"/>
      <c r="O56" s="28"/>
      <c r="P56" s="24"/>
      <c r="Q56" s="24"/>
      <c r="R56" s="24"/>
      <c r="S56" s="24"/>
      <c r="T56" s="28"/>
    </row>
    <row r="57" spans="2:20">
      <c r="B57" s="142"/>
      <c r="C57" s="86"/>
      <c r="D57" s="41"/>
      <c r="E57" s="26"/>
      <c r="F57" s="24"/>
      <c r="G57" s="24"/>
      <c r="H57" s="24"/>
      <c r="I57" s="24"/>
      <c r="J57" s="28"/>
      <c r="K57" s="26"/>
      <c r="L57" s="24"/>
      <c r="M57" s="24"/>
      <c r="N57" s="24"/>
      <c r="O57" s="28"/>
      <c r="P57" s="24"/>
      <c r="Q57" s="24"/>
      <c r="R57" s="24"/>
      <c r="S57" s="24"/>
      <c r="T57" s="28"/>
    </row>
    <row r="58" spans="2:20">
      <c r="B58" s="142"/>
      <c r="C58" s="86"/>
      <c r="D58" s="41"/>
      <c r="E58" s="26"/>
      <c r="F58" s="24"/>
      <c r="G58" s="24"/>
      <c r="H58" s="24"/>
      <c r="I58" s="24"/>
      <c r="J58" s="28"/>
      <c r="K58" s="26"/>
      <c r="L58" s="24"/>
      <c r="M58" s="24"/>
      <c r="N58" s="24"/>
      <c r="O58" s="28"/>
      <c r="P58" s="24"/>
      <c r="Q58" s="24"/>
      <c r="R58" s="24"/>
      <c r="S58" s="24"/>
      <c r="T58" s="28"/>
    </row>
    <row r="59" spans="2:20">
      <c r="B59" s="142"/>
      <c r="C59" s="86"/>
      <c r="D59" s="41"/>
      <c r="E59" s="26"/>
      <c r="F59" s="24"/>
      <c r="G59" s="24"/>
      <c r="H59" s="24"/>
      <c r="I59" s="24"/>
      <c r="J59" s="28"/>
      <c r="K59" s="26"/>
      <c r="L59" s="24"/>
      <c r="M59" s="24"/>
      <c r="N59" s="24"/>
      <c r="O59" s="28"/>
      <c r="P59" s="24"/>
      <c r="Q59" s="24"/>
      <c r="R59" s="24"/>
      <c r="S59" s="24"/>
      <c r="T59" s="28"/>
    </row>
    <row r="60" spans="2:20">
      <c r="B60" s="142"/>
      <c r="C60" s="86"/>
      <c r="D60" s="41"/>
      <c r="E60" s="26"/>
      <c r="F60" s="24"/>
      <c r="G60" s="24"/>
      <c r="H60" s="24"/>
      <c r="I60" s="24"/>
      <c r="J60" s="28"/>
      <c r="K60" s="26"/>
      <c r="L60" s="24"/>
      <c r="M60" s="24"/>
      <c r="N60" s="24"/>
      <c r="O60" s="28"/>
      <c r="P60" s="24"/>
      <c r="Q60" s="24"/>
      <c r="R60" s="24"/>
      <c r="S60" s="24"/>
      <c r="T60" s="28"/>
    </row>
    <row r="61" spans="2:20">
      <c r="B61" s="142"/>
      <c r="C61" s="86"/>
      <c r="D61" s="41"/>
      <c r="E61" s="26"/>
      <c r="F61" s="24"/>
      <c r="G61" s="24"/>
      <c r="H61" s="24"/>
      <c r="I61" s="24"/>
      <c r="J61" s="28"/>
      <c r="K61" s="26"/>
      <c r="L61" s="24"/>
      <c r="M61" s="24"/>
      <c r="N61" s="24"/>
      <c r="O61" s="28"/>
      <c r="P61" s="24"/>
      <c r="Q61" s="24"/>
      <c r="R61" s="24"/>
      <c r="S61" s="24"/>
      <c r="T61" s="28"/>
    </row>
    <row r="62" spans="2:20">
      <c r="B62" s="142"/>
      <c r="C62" s="86"/>
      <c r="D62" s="41"/>
      <c r="E62" s="26"/>
      <c r="F62" s="24"/>
      <c r="G62" s="24"/>
      <c r="H62" s="24"/>
      <c r="I62" s="24"/>
      <c r="J62" s="28"/>
      <c r="K62" s="26"/>
      <c r="L62" s="24"/>
      <c r="M62" s="24"/>
      <c r="N62" s="24"/>
      <c r="O62" s="28"/>
      <c r="P62" s="24"/>
      <c r="Q62" s="24"/>
      <c r="R62" s="24"/>
      <c r="S62" s="24"/>
      <c r="T62" s="28"/>
    </row>
    <row r="63" spans="2:20" ht="15" thickBot="1">
      <c r="B63" s="143"/>
      <c r="C63" s="86"/>
      <c r="D63" s="33"/>
      <c r="E63" s="27"/>
      <c r="F63" s="25"/>
      <c r="G63" s="25"/>
      <c r="H63" s="25"/>
      <c r="I63" s="25"/>
      <c r="J63" s="29"/>
      <c r="K63" s="27"/>
      <c r="L63" s="25"/>
      <c r="M63" s="25"/>
      <c r="N63" s="25"/>
      <c r="O63" s="29"/>
      <c r="P63" s="25"/>
      <c r="Q63" s="25"/>
      <c r="R63" s="25"/>
      <c r="S63" s="25"/>
      <c r="T63" s="29"/>
    </row>
    <row r="64" spans="2:20">
      <c r="B64" s="141" t="s">
        <v>172</v>
      </c>
      <c r="C64" s="86"/>
      <c r="D64" s="41"/>
      <c r="E64" s="26"/>
      <c r="F64" s="24"/>
      <c r="G64" s="24"/>
      <c r="H64" s="24"/>
      <c r="I64" s="24"/>
      <c r="J64" s="28"/>
      <c r="K64" s="26"/>
      <c r="L64" s="24"/>
      <c r="M64" s="24"/>
      <c r="N64" s="24"/>
      <c r="O64" s="28"/>
      <c r="P64" s="24"/>
      <c r="Q64" s="24"/>
      <c r="R64" s="24"/>
      <c r="S64" s="24"/>
      <c r="T64" s="28"/>
    </row>
    <row r="65" spans="2:20">
      <c r="B65" s="142"/>
      <c r="C65" s="86"/>
      <c r="D65" s="41"/>
      <c r="E65" s="26"/>
      <c r="F65" s="24"/>
      <c r="G65" s="24"/>
      <c r="H65" s="24"/>
      <c r="I65" s="24"/>
      <c r="J65" s="28"/>
      <c r="K65" s="26"/>
      <c r="L65" s="24"/>
      <c r="M65" s="24"/>
      <c r="N65" s="24"/>
      <c r="O65" s="28"/>
      <c r="P65" s="24"/>
      <c r="Q65" s="24"/>
      <c r="R65" s="24"/>
      <c r="S65" s="24"/>
      <c r="T65" s="28"/>
    </row>
    <row r="66" spans="2:20">
      <c r="B66" s="142"/>
      <c r="C66" s="86"/>
      <c r="D66" s="41"/>
      <c r="E66" s="26"/>
      <c r="F66" s="24"/>
      <c r="G66" s="24"/>
      <c r="H66" s="24"/>
      <c r="I66" s="24"/>
      <c r="J66" s="28"/>
      <c r="K66" s="26"/>
      <c r="L66" s="24"/>
      <c r="M66" s="24"/>
      <c r="N66" s="24"/>
      <c r="O66" s="28"/>
      <c r="P66" s="24"/>
      <c r="Q66" s="24"/>
      <c r="R66" s="24"/>
      <c r="S66" s="24"/>
      <c r="T66" s="28"/>
    </row>
    <row r="67" spans="2:20">
      <c r="B67" s="142"/>
      <c r="C67" s="86"/>
      <c r="D67" s="41"/>
      <c r="E67" s="26"/>
      <c r="F67" s="24"/>
      <c r="G67" s="24"/>
      <c r="H67" s="24"/>
      <c r="I67" s="24"/>
      <c r="J67" s="28"/>
      <c r="K67" s="26"/>
      <c r="L67" s="24"/>
      <c r="M67" s="24"/>
      <c r="N67" s="24"/>
      <c r="O67" s="28"/>
      <c r="P67" s="24"/>
      <c r="Q67" s="24"/>
      <c r="R67" s="24"/>
      <c r="S67" s="24"/>
      <c r="T67" s="28"/>
    </row>
    <row r="68" spans="2:20">
      <c r="B68" s="142"/>
      <c r="C68" s="86"/>
      <c r="D68" s="41"/>
      <c r="E68" s="26"/>
      <c r="F68" s="24"/>
      <c r="G68" s="24"/>
      <c r="H68" s="24"/>
      <c r="I68" s="24"/>
      <c r="J68" s="28"/>
      <c r="K68" s="26"/>
      <c r="L68" s="24"/>
      <c r="M68" s="24"/>
      <c r="N68" s="24"/>
      <c r="O68" s="28"/>
      <c r="P68" s="24"/>
      <c r="Q68" s="24"/>
      <c r="R68" s="24"/>
      <c r="S68" s="24"/>
      <c r="T68" s="28"/>
    </row>
    <row r="69" spans="2:20">
      <c r="B69" s="142"/>
      <c r="C69" s="86"/>
      <c r="D69" s="41"/>
      <c r="E69" s="26"/>
      <c r="F69" s="24"/>
      <c r="G69" s="24"/>
      <c r="H69" s="24"/>
      <c r="I69" s="24"/>
      <c r="J69" s="28"/>
      <c r="K69" s="26"/>
      <c r="L69" s="24"/>
      <c r="M69" s="24"/>
      <c r="N69" s="24"/>
      <c r="O69" s="28"/>
      <c r="P69" s="24"/>
      <c r="Q69" s="24"/>
      <c r="R69" s="24"/>
      <c r="S69" s="24"/>
      <c r="T69" s="28"/>
    </row>
    <row r="70" spans="2:20">
      <c r="B70" s="142"/>
      <c r="C70" s="86"/>
      <c r="D70" s="41"/>
      <c r="E70" s="26"/>
      <c r="F70" s="24"/>
      <c r="G70" s="24"/>
      <c r="H70" s="24"/>
      <c r="I70" s="24"/>
      <c r="J70" s="28"/>
      <c r="K70" s="26"/>
      <c r="L70" s="24"/>
      <c r="M70" s="24"/>
      <c r="N70" s="24"/>
      <c r="O70" s="28"/>
      <c r="P70" s="24"/>
      <c r="Q70" s="24"/>
      <c r="R70" s="24"/>
      <c r="S70" s="24"/>
      <c r="T70" s="28"/>
    </row>
    <row r="71" spans="2:20">
      <c r="B71" s="142"/>
      <c r="C71" s="86"/>
      <c r="D71" s="41"/>
      <c r="E71" s="26"/>
      <c r="F71" s="24"/>
      <c r="G71" s="24"/>
      <c r="H71" s="24"/>
      <c r="I71" s="24"/>
      <c r="J71" s="28"/>
      <c r="K71" s="26"/>
      <c r="L71" s="24"/>
      <c r="M71" s="24"/>
      <c r="N71" s="24"/>
      <c r="O71" s="28"/>
      <c r="P71" s="24"/>
      <c r="Q71" s="24"/>
      <c r="R71" s="24"/>
      <c r="S71" s="24"/>
      <c r="T71" s="28"/>
    </row>
    <row r="72" spans="2:20">
      <c r="B72" s="142"/>
      <c r="C72" s="86"/>
      <c r="D72" s="41"/>
      <c r="E72" s="26"/>
      <c r="F72" s="24"/>
      <c r="G72" s="24"/>
      <c r="H72" s="24"/>
      <c r="I72" s="24"/>
      <c r="J72" s="28"/>
      <c r="K72" s="26"/>
      <c r="L72" s="24"/>
      <c r="M72" s="24"/>
      <c r="N72" s="24"/>
      <c r="O72" s="28"/>
      <c r="P72" s="24"/>
      <c r="Q72" s="24"/>
      <c r="R72" s="24"/>
      <c r="S72" s="24"/>
      <c r="T72" s="28"/>
    </row>
    <row r="73" spans="2:20">
      <c r="B73" s="142"/>
      <c r="C73" s="86"/>
      <c r="D73" s="41"/>
      <c r="E73" s="26"/>
      <c r="F73" s="24"/>
      <c r="G73" s="24"/>
      <c r="H73" s="24"/>
      <c r="I73" s="24"/>
      <c r="J73" s="28"/>
      <c r="K73" s="26"/>
      <c r="L73" s="24"/>
      <c r="M73" s="24"/>
      <c r="N73" s="24"/>
      <c r="O73" s="28"/>
      <c r="P73" s="24"/>
      <c r="Q73" s="24"/>
      <c r="R73" s="24"/>
      <c r="S73" s="24"/>
      <c r="T73" s="28"/>
    </row>
    <row r="74" spans="2:20">
      <c r="B74" s="142"/>
      <c r="C74" s="86"/>
      <c r="D74" s="41"/>
      <c r="E74" s="26"/>
      <c r="F74" s="24"/>
      <c r="G74" s="24"/>
      <c r="H74" s="24"/>
      <c r="I74" s="24"/>
      <c r="J74" s="28"/>
      <c r="K74" s="26"/>
      <c r="L74" s="24"/>
      <c r="M74" s="24"/>
      <c r="N74" s="24"/>
      <c r="O74" s="28"/>
      <c r="P74" s="24"/>
      <c r="Q74" s="24"/>
      <c r="R74" s="24"/>
      <c r="S74" s="24"/>
      <c r="T74" s="28"/>
    </row>
    <row r="75" spans="2:20">
      <c r="B75" s="142"/>
      <c r="C75" s="86"/>
      <c r="D75" s="41"/>
      <c r="E75" s="26"/>
      <c r="F75" s="24"/>
      <c r="G75" s="24"/>
      <c r="H75" s="24"/>
      <c r="I75" s="24"/>
      <c r="J75" s="28"/>
      <c r="K75" s="26"/>
      <c r="L75" s="24"/>
      <c r="M75" s="24"/>
      <c r="N75" s="24"/>
      <c r="O75" s="28"/>
      <c r="P75" s="24"/>
      <c r="Q75" s="24"/>
      <c r="R75" s="24"/>
      <c r="S75" s="24"/>
      <c r="T75" s="28"/>
    </row>
    <row r="76" spans="2:20">
      <c r="B76" s="142"/>
      <c r="C76" s="86"/>
      <c r="D76" s="41"/>
      <c r="E76" s="26"/>
      <c r="F76" s="24"/>
      <c r="G76" s="24"/>
      <c r="H76" s="24"/>
      <c r="I76" s="24"/>
      <c r="J76" s="28"/>
      <c r="K76" s="26"/>
      <c r="L76" s="24"/>
      <c r="M76" s="24"/>
      <c r="N76" s="24"/>
      <c r="O76" s="28"/>
      <c r="P76" s="24"/>
      <c r="Q76" s="24"/>
      <c r="R76" s="24"/>
      <c r="S76" s="24"/>
      <c r="T76" s="28"/>
    </row>
    <row r="77" spans="2:20">
      <c r="B77" s="142"/>
      <c r="C77" s="86"/>
      <c r="D77" s="41"/>
      <c r="E77" s="26"/>
      <c r="F77" s="24"/>
      <c r="G77" s="24"/>
      <c r="H77" s="24"/>
      <c r="I77" s="24"/>
      <c r="J77" s="28"/>
      <c r="K77" s="26"/>
      <c r="L77" s="24"/>
      <c r="M77" s="24"/>
      <c r="N77" s="24"/>
      <c r="O77" s="28"/>
      <c r="P77" s="24"/>
      <c r="Q77" s="24"/>
      <c r="R77" s="24"/>
      <c r="S77" s="24"/>
      <c r="T77" s="28"/>
    </row>
    <row r="78" spans="2:20">
      <c r="B78" s="142"/>
      <c r="C78" s="86"/>
      <c r="D78" s="41"/>
      <c r="E78" s="26"/>
      <c r="F78" s="24"/>
      <c r="G78" s="24"/>
      <c r="H78" s="24"/>
      <c r="I78" s="24"/>
      <c r="J78" s="28"/>
      <c r="K78" s="26"/>
      <c r="L78" s="24"/>
      <c r="M78" s="24"/>
      <c r="N78" s="24"/>
      <c r="O78" s="28"/>
      <c r="P78" s="24"/>
      <c r="Q78" s="24"/>
      <c r="R78" s="24"/>
      <c r="S78" s="24"/>
      <c r="T78" s="28"/>
    </row>
    <row r="79" spans="2:20">
      <c r="B79" s="142"/>
      <c r="C79" s="86"/>
      <c r="D79" s="41"/>
      <c r="E79" s="26"/>
      <c r="F79" s="24"/>
      <c r="G79" s="24"/>
      <c r="H79" s="24"/>
      <c r="I79" s="24"/>
      <c r="J79" s="28"/>
      <c r="K79" s="26"/>
      <c r="L79" s="24"/>
      <c r="M79" s="24"/>
      <c r="N79" s="24"/>
      <c r="O79" s="28"/>
      <c r="P79" s="24"/>
      <c r="Q79" s="24"/>
      <c r="R79" s="24"/>
      <c r="S79" s="24"/>
      <c r="T79" s="28"/>
    </row>
    <row r="80" spans="2:20">
      <c r="B80" s="142"/>
      <c r="C80" s="86"/>
      <c r="D80" s="41"/>
      <c r="E80" s="26"/>
      <c r="F80" s="24"/>
      <c r="G80" s="24"/>
      <c r="H80" s="24"/>
      <c r="I80" s="24"/>
      <c r="J80" s="28"/>
      <c r="K80" s="26"/>
      <c r="L80" s="24"/>
      <c r="M80" s="24"/>
      <c r="N80" s="24"/>
      <c r="O80" s="28"/>
      <c r="P80" s="24"/>
      <c r="Q80" s="24"/>
      <c r="R80" s="24"/>
      <c r="S80" s="24"/>
      <c r="T80" s="28"/>
    </row>
    <row r="81" spans="2:20">
      <c r="B81" s="142"/>
      <c r="C81" s="86"/>
      <c r="D81" s="41"/>
      <c r="E81" s="26"/>
      <c r="F81" s="24"/>
      <c r="G81" s="24"/>
      <c r="H81" s="24"/>
      <c r="I81" s="24"/>
      <c r="J81" s="28"/>
      <c r="K81" s="26"/>
      <c r="L81" s="24"/>
      <c r="M81" s="24"/>
      <c r="N81" s="24"/>
      <c r="O81" s="28"/>
      <c r="P81" s="24"/>
      <c r="Q81" s="24"/>
      <c r="R81" s="24"/>
      <c r="S81" s="24"/>
      <c r="T81" s="28"/>
    </row>
    <row r="82" spans="2:20">
      <c r="B82" s="142"/>
      <c r="C82" s="86"/>
      <c r="D82" s="41"/>
      <c r="E82" s="26"/>
      <c r="F82" s="24"/>
      <c r="G82" s="24"/>
      <c r="H82" s="24"/>
      <c r="I82" s="24"/>
      <c r="J82" s="28"/>
      <c r="K82" s="26"/>
      <c r="L82" s="24"/>
      <c r="M82" s="24"/>
      <c r="N82" s="24"/>
      <c r="O82" s="28"/>
      <c r="P82" s="24"/>
      <c r="Q82" s="24"/>
      <c r="R82" s="24"/>
      <c r="S82" s="24"/>
      <c r="T82" s="28"/>
    </row>
    <row r="83" spans="2:20">
      <c r="B83" s="142"/>
      <c r="C83" s="86"/>
      <c r="D83" s="41"/>
      <c r="E83" s="26"/>
      <c r="F83" s="24"/>
      <c r="G83" s="24"/>
      <c r="H83" s="24"/>
      <c r="I83" s="24"/>
      <c r="J83" s="28"/>
      <c r="K83" s="26"/>
      <c r="L83" s="24"/>
      <c r="M83" s="24"/>
      <c r="N83" s="24"/>
      <c r="O83" s="28"/>
      <c r="P83" s="24"/>
      <c r="Q83" s="24"/>
      <c r="R83" s="24"/>
      <c r="S83" s="24"/>
      <c r="T83" s="28"/>
    </row>
    <row r="84" spans="2:20">
      <c r="B84" s="142"/>
      <c r="C84" s="86"/>
      <c r="D84" s="41"/>
      <c r="E84" s="26"/>
      <c r="F84" s="24"/>
      <c r="G84" s="24"/>
      <c r="H84" s="24"/>
      <c r="I84" s="24"/>
      <c r="J84" s="28"/>
      <c r="K84" s="26"/>
      <c r="L84" s="24"/>
      <c r="M84" s="24"/>
      <c r="N84" s="24"/>
      <c r="O84" s="28"/>
      <c r="P84" s="24"/>
      <c r="Q84" s="24"/>
      <c r="R84" s="24"/>
      <c r="S84" s="24"/>
      <c r="T84" s="28"/>
    </row>
    <row r="85" spans="2:20">
      <c r="B85" s="142"/>
      <c r="C85" s="86"/>
      <c r="D85" s="41"/>
      <c r="E85" s="26"/>
      <c r="F85" s="24"/>
      <c r="G85" s="24"/>
      <c r="H85" s="24"/>
      <c r="I85" s="24"/>
      <c r="J85" s="28"/>
      <c r="K85" s="26"/>
      <c r="L85" s="24"/>
      <c r="M85" s="24"/>
      <c r="N85" s="24"/>
      <c r="O85" s="28"/>
      <c r="P85" s="24"/>
      <c r="Q85" s="24"/>
      <c r="R85" s="24"/>
      <c r="S85" s="24"/>
      <c r="T85" s="28"/>
    </row>
    <row r="86" spans="2:20">
      <c r="B86" s="142"/>
      <c r="C86" s="86"/>
      <c r="D86" s="41"/>
      <c r="E86" s="26"/>
      <c r="F86" s="24"/>
      <c r="G86" s="24"/>
      <c r="H86" s="24"/>
      <c r="I86" s="24"/>
      <c r="J86" s="28"/>
      <c r="K86" s="26"/>
      <c r="L86" s="24"/>
      <c r="M86" s="24"/>
      <c r="N86" s="24"/>
      <c r="O86" s="28"/>
      <c r="P86" s="24"/>
      <c r="Q86" s="24"/>
      <c r="R86" s="24"/>
      <c r="S86" s="24"/>
      <c r="T86" s="28"/>
    </row>
    <row r="87" spans="2:20">
      <c r="B87" s="142"/>
      <c r="C87" s="86"/>
      <c r="D87" s="41"/>
      <c r="E87" s="26"/>
      <c r="F87" s="24"/>
      <c r="G87" s="24"/>
      <c r="H87" s="24"/>
      <c r="I87" s="24"/>
      <c r="J87" s="28"/>
      <c r="K87" s="26"/>
      <c r="L87" s="24"/>
      <c r="M87" s="24"/>
      <c r="N87" s="24"/>
      <c r="O87" s="28"/>
      <c r="P87" s="24"/>
      <c r="Q87" s="24"/>
      <c r="R87" s="24"/>
      <c r="S87" s="24"/>
      <c r="T87" s="28"/>
    </row>
    <row r="88" spans="2:20">
      <c r="B88" s="142"/>
      <c r="C88" s="86"/>
      <c r="D88" s="41"/>
      <c r="E88" s="26"/>
      <c r="F88" s="24"/>
      <c r="G88" s="24"/>
      <c r="H88" s="24"/>
      <c r="I88" s="24"/>
      <c r="J88" s="28"/>
      <c r="K88" s="26"/>
      <c r="L88" s="24"/>
      <c r="M88" s="24"/>
      <c r="N88" s="24"/>
      <c r="O88" s="28"/>
      <c r="P88" s="24"/>
      <c r="Q88" s="24"/>
      <c r="R88" s="24"/>
      <c r="S88" s="24"/>
      <c r="T88" s="28"/>
    </row>
    <row r="89" spans="2:20">
      <c r="B89" s="142"/>
      <c r="C89" s="86"/>
      <c r="D89" s="41"/>
      <c r="E89" s="26"/>
      <c r="F89" s="24"/>
      <c r="G89" s="24"/>
      <c r="H89" s="24"/>
      <c r="I89" s="24"/>
      <c r="J89" s="28"/>
      <c r="K89" s="26"/>
      <c r="L89" s="24"/>
      <c r="M89" s="24"/>
      <c r="N89" s="24"/>
      <c r="O89" s="28"/>
      <c r="P89" s="24"/>
      <c r="Q89" s="24"/>
      <c r="R89" s="24"/>
      <c r="S89" s="24"/>
      <c r="T89" s="28"/>
    </row>
    <row r="90" spans="2:20">
      <c r="B90" s="142"/>
      <c r="C90" s="86"/>
      <c r="D90" s="41"/>
      <c r="E90" s="26"/>
      <c r="F90" s="24"/>
      <c r="G90" s="24"/>
      <c r="H90" s="24"/>
      <c r="I90" s="24"/>
      <c r="J90" s="28"/>
      <c r="K90" s="26"/>
      <c r="L90" s="24"/>
      <c r="M90" s="24"/>
      <c r="N90" s="24"/>
      <c r="O90" s="28"/>
      <c r="P90" s="24"/>
      <c r="Q90" s="24"/>
      <c r="R90" s="24"/>
      <c r="S90" s="24"/>
      <c r="T90" s="28"/>
    </row>
    <row r="91" spans="2:20" ht="15" thickBot="1">
      <c r="B91" s="143"/>
      <c r="C91" s="86"/>
      <c r="D91" s="33"/>
      <c r="E91" s="27"/>
      <c r="F91" s="25"/>
      <c r="G91" s="25"/>
      <c r="H91" s="25"/>
      <c r="I91" s="25"/>
      <c r="J91" s="29"/>
      <c r="K91" s="27"/>
      <c r="L91" s="25"/>
      <c r="M91" s="25"/>
      <c r="N91" s="25"/>
      <c r="O91" s="29"/>
      <c r="P91" s="25"/>
      <c r="Q91" s="25"/>
      <c r="R91" s="25"/>
      <c r="S91" s="25"/>
      <c r="T91" s="29"/>
    </row>
    <row r="92" spans="2:20">
      <c r="B92" s="80"/>
      <c r="C92" s="86"/>
      <c r="D92" s="41"/>
      <c r="E92" s="26"/>
      <c r="F92" s="24"/>
      <c r="G92" s="24"/>
      <c r="H92" s="24"/>
      <c r="I92" s="24"/>
      <c r="J92" s="28"/>
      <c r="K92" s="26"/>
      <c r="L92" s="24"/>
      <c r="M92" s="24"/>
      <c r="N92" s="24"/>
      <c r="O92" s="28"/>
      <c r="P92" s="24"/>
      <c r="Q92" s="24"/>
      <c r="R92" s="24"/>
      <c r="S92" s="24"/>
      <c r="T92" s="28"/>
    </row>
    <row r="93" spans="2:20">
      <c r="B93" s="142" t="s">
        <v>173</v>
      </c>
      <c r="C93" s="86"/>
      <c r="D93" s="64"/>
      <c r="E93" s="26"/>
      <c r="F93" s="24"/>
      <c r="G93" s="24"/>
      <c r="H93" s="24"/>
      <c r="I93" s="24"/>
      <c r="J93" s="28"/>
      <c r="K93" s="26"/>
      <c r="L93" s="24"/>
      <c r="M93" s="24"/>
      <c r="N93" s="24"/>
      <c r="O93" s="28"/>
      <c r="P93" s="24"/>
      <c r="Q93" s="24"/>
      <c r="R93" s="24"/>
      <c r="S93" s="24"/>
      <c r="T93" s="28"/>
    </row>
    <row r="94" spans="2:20">
      <c r="B94" s="142"/>
      <c r="C94" s="86"/>
      <c r="D94" s="64"/>
      <c r="E94" s="26"/>
      <c r="F94" s="24"/>
      <c r="G94" s="24"/>
      <c r="H94" s="24"/>
      <c r="I94" s="24"/>
      <c r="J94" s="28"/>
      <c r="K94" s="26"/>
      <c r="L94" s="24"/>
      <c r="M94" s="24"/>
      <c r="N94" s="24"/>
      <c r="O94" s="28"/>
      <c r="P94" s="24"/>
      <c r="Q94" s="24"/>
      <c r="R94" s="24"/>
      <c r="S94" s="24"/>
      <c r="T94" s="28"/>
    </row>
    <row r="95" spans="2:20">
      <c r="B95" s="142"/>
      <c r="C95" s="86"/>
      <c r="D95" s="64"/>
      <c r="E95" s="26"/>
      <c r="F95" s="24"/>
      <c r="G95" s="24"/>
      <c r="H95" s="24"/>
      <c r="I95" s="24"/>
      <c r="J95" s="28"/>
      <c r="K95" s="26"/>
      <c r="L95" s="24"/>
      <c r="M95" s="24"/>
      <c r="N95" s="24"/>
      <c r="O95" s="28"/>
      <c r="P95" s="24"/>
      <c r="Q95" s="24"/>
      <c r="R95" s="24"/>
      <c r="S95" s="24"/>
      <c r="T95" s="28"/>
    </row>
    <row r="96" spans="2:20">
      <c r="B96" s="142"/>
      <c r="C96" s="86"/>
      <c r="D96" s="65"/>
      <c r="E96" s="26"/>
      <c r="F96" s="24"/>
      <c r="G96" s="24"/>
      <c r="H96" s="24"/>
      <c r="I96" s="24"/>
      <c r="J96" s="28"/>
      <c r="K96" s="26"/>
      <c r="L96" s="24"/>
      <c r="M96" s="24"/>
      <c r="N96" s="24"/>
      <c r="O96" s="28"/>
      <c r="P96" s="24"/>
      <c r="Q96" s="24"/>
      <c r="R96" s="24"/>
      <c r="S96" s="24"/>
      <c r="T96" s="28"/>
    </row>
    <row r="97" spans="2:20">
      <c r="B97" s="142"/>
      <c r="C97" s="86"/>
      <c r="D97" s="65"/>
      <c r="E97" s="26"/>
      <c r="F97" s="24"/>
      <c r="G97" s="24"/>
      <c r="H97" s="24"/>
      <c r="I97" s="24"/>
      <c r="J97" s="28"/>
      <c r="K97" s="26"/>
      <c r="L97" s="24"/>
      <c r="M97" s="24"/>
      <c r="N97" s="24"/>
      <c r="O97" s="28"/>
      <c r="P97" s="24"/>
      <c r="Q97" s="24"/>
      <c r="R97" s="24"/>
      <c r="S97" s="24"/>
      <c r="T97" s="28"/>
    </row>
    <row r="98" spans="2:20">
      <c r="B98" s="142"/>
      <c r="C98" s="86"/>
      <c r="D98" s="64"/>
      <c r="E98" s="26"/>
      <c r="F98" s="24"/>
      <c r="G98" s="24"/>
      <c r="H98" s="24"/>
      <c r="I98" s="24"/>
      <c r="J98" s="28"/>
      <c r="K98" s="26"/>
      <c r="L98" s="24"/>
      <c r="M98" s="24"/>
      <c r="N98" s="24"/>
      <c r="O98" s="28"/>
      <c r="P98" s="24"/>
      <c r="Q98" s="24"/>
      <c r="R98" s="24"/>
      <c r="S98" s="24"/>
      <c r="T98" s="28"/>
    </row>
    <row r="99" spans="2:20">
      <c r="B99" s="142"/>
      <c r="C99" s="86"/>
      <c r="D99" s="64"/>
      <c r="E99" s="26"/>
      <c r="F99" s="24"/>
      <c r="G99" s="24"/>
      <c r="H99" s="24"/>
      <c r="I99" s="24"/>
      <c r="J99" s="28"/>
      <c r="K99" s="26"/>
      <c r="L99" s="24"/>
      <c r="M99" s="24"/>
      <c r="N99" s="24"/>
      <c r="O99" s="28"/>
      <c r="P99" s="24"/>
      <c r="Q99" s="24"/>
      <c r="R99" s="24"/>
      <c r="S99" s="24"/>
      <c r="T99" s="28"/>
    </row>
    <row r="100" spans="2:20">
      <c r="B100" s="142"/>
      <c r="C100" s="86"/>
      <c r="D100" s="64"/>
      <c r="E100" s="26"/>
      <c r="F100" s="24"/>
      <c r="G100" s="24"/>
      <c r="H100" s="24"/>
      <c r="I100" s="24"/>
      <c r="J100" s="28"/>
      <c r="K100" s="26"/>
      <c r="L100" s="24"/>
      <c r="M100" s="24"/>
      <c r="N100" s="24"/>
      <c r="O100" s="28"/>
      <c r="P100" s="24"/>
      <c r="Q100" s="24"/>
      <c r="R100" s="24"/>
      <c r="S100" s="24"/>
      <c r="T100" s="28"/>
    </row>
    <row r="101" spans="2:20">
      <c r="B101" s="142"/>
      <c r="C101" s="86"/>
      <c r="D101" s="64"/>
      <c r="E101" s="26"/>
      <c r="F101" s="24"/>
      <c r="G101" s="24"/>
      <c r="H101" s="24"/>
      <c r="I101" s="24"/>
      <c r="J101" s="28"/>
      <c r="K101" s="26"/>
      <c r="L101" s="24"/>
      <c r="M101" s="24"/>
      <c r="N101" s="24"/>
      <c r="O101" s="28"/>
      <c r="P101" s="24"/>
      <c r="Q101" s="24"/>
      <c r="R101" s="24"/>
      <c r="S101" s="24"/>
      <c r="T101" s="28"/>
    </row>
    <row r="102" spans="2:20">
      <c r="B102" s="142"/>
      <c r="C102" s="86"/>
      <c r="D102" s="64"/>
      <c r="E102" s="26"/>
      <c r="F102" s="24"/>
      <c r="G102" s="24"/>
      <c r="H102" s="24"/>
      <c r="I102" s="24"/>
      <c r="J102" s="28"/>
      <c r="K102" s="26"/>
      <c r="L102" s="24"/>
      <c r="M102" s="24"/>
      <c r="N102" s="24"/>
      <c r="O102" s="28"/>
      <c r="P102" s="24"/>
      <c r="Q102" s="24"/>
      <c r="R102" s="24"/>
      <c r="S102" s="24"/>
      <c r="T102" s="28"/>
    </row>
    <row r="103" spans="2:20">
      <c r="B103" s="142"/>
      <c r="C103" s="86"/>
      <c r="D103" s="64"/>
      <c r="E103" s="26"/>
      <c r="F103" s="24"/>
      <c r="G103" s="24"/>
      <c r="H103" s="24"/>
      <c r="I103" s="24"/>
      <c r="J103" s="28"/>
      <c r="K103" s="26"/>
      <c r="L103" s="24"/>
      <c r="M103" s="24"/>
      <c r="N103" s="24"/>
      <c r="O103" s="28"/>
      <c r="P103" s="24"/>
      <c r="Q103" s="24"/>
      <c r="R103" s="24"/>
      <c r="S103" s="24"/>
      <c r="T103" s="28"/>
    </row>
    <row r="104" spans="2:20">
      <c r="B104" s="142"/>
      <c r="C104" s="86"/>
      <c r="D104" s="64"/>
      <c r="E104" s="26"/>
      <c r="F104" s="24"/>
      <c r="G104" s="24"/>
      <c r="H104" s="24"/>
      <c r="I104" s="24"/>
      <c r="J104" s="28"/>
      <c r="K104" s="26"/>
      <c r="L104" s="24"/>
      <c r="M104" s="24"/>
      <c r="N104" s="24"/>
      <c r="O104" s="28"/>
      <c r="P104" s="24"/>
      <c r="Q104" s="24"/>
      <c r="R104" s="24"/>
      <c r="S104" s="24"/>
      <c r="T104" s="28"/>
    </row>
    <row r="105" spans="2:20">
      <c r="B105" s="142"/>
      <c r="C105" s="86"/>
      <c r="D105" s="64"/>
      <c r="E105" s="26"/>
      <c r="F105" s="24"/>
      <c r="G105" s="24"/>
      <c r="H105" s="24"/>
      <c r="I105" s="24"/>
      <c r="J105" s="28"/>
      <c r="K105" s="26"/>
      <c r="L105" s="24"/>
      <c r="M105" s="24"/>
      <c r="N105" s="24"/>
      <c r="O105" s="28"/>
      <c r="P105" s="24"/>
      <c r="Q105" s="24"/>
      <c r="R105" s="24"/>
      <c r="S105" s="24"/>
      <c r="T105" s="28"/>
    </row>
    <row r="106" spans="2:20">
      <c r="B106" s="142"/>
      <c r="C106" s="86"/>
      <c r="D106" s="64"/>
      <c r="E106" s="26"/>
      <c r="F106" s="24"/>
      <c r="G106" s="24"/>
      <c r="H106" s="24"/>
      <c r="I106" s="24"/>
      <c r="J106" s="28"/>
      <c r="K106" s="26"/>
      <c r="L106" s="24"/>
      <c r="M106" s="24"/>
      <c r="N106" s="24"/>
      <c r="O106" s="28"/>
      <c r="P106" s="24"/>
      <c r="Q106" s="24"/>
      <c r="R106" s="24"/>
      <c r="S106" s="24"/>
      <c r="T106" s="28"/>
    </row>
    <row r="107" spans="2:20">
      <c r="B107" s="142"/>
      <c r="C107" s="86"/>
      <c r="D107" s="64"/>
      <c r="E107" s="26"/>
      <c r="F107" s="24"/>
      <c r="G107" s="24"/>
      <c r="H107" s="24"/>
      <c r="I107" s="24"/>
      <c r="J107" s="28"/>
      <c r="K107" s="26"/>
      <c r="L107" s="24"/>
      <c r="M107" s="24"/>
      <c r="N107" s="24"/>
      <c r="O107" s="28"/>
      <c r="P107" s="24"/>
      <c r="Q107" s="24"/>
      <c r="R107" s="24"/>
      <c r="S107" s="24"/>
      <c r="T107" s="28"/>
    </row>
    <row r="108" spans="2:20">
      <c r="B108" s="142"/>
      <c r="C108" s="86"/>
      <c r="D108" s="41"/>
      <c r="E108" s="26"/>
      <c r="F108" s="24"/>
      <c r="G108" s="24"/>
      <c r="H108" s="24"/>
      <c r="I108" s="24"/>
      <c r="J108" s="28"/>
      <c r="K108" s="26"/>
      <c r="L108" s="24"/>
      <c r="M108" s="24"/>
      <c r="N108" s="24"/>
      <c r="O108" s="28"/>
      <c r="P108" s="24"/>
      <c r="Q108" s="24"/>
      <c r="R108" s="24"/>
      <c r="S108" s="24"/>
      <c r="T108" s="28"/>
    </row>
    <row r="109" spans="2:20">
      <c r="B109" s="142"/>
      <c r="C109" s="86"/>
      <c r="D109" s="41"/>
      <c r="E109" s="26"/>
      <c r="F109" s="24"/>
      <c r="G109" s="24"/>
      <c r="H109" s="24"/>
      <c r="I109" s="24"/>
      <c r="J109" s="28"/>
      <c r="K109" s="26"/>
      <c r="L109" s="24"/>
      <c r="M109" s="24"/>
      <c r="N109" s="24"/>
      <c r="O109" s="28"/>
      <c r="P109" s="24"/>
      <c r="Q109" s="24"/>
      <c r="R109" s="24"/>
      <c r="S109" s="24"/>
      <c r="T109" s="28"/>
    </row>
    <row r="110" spans="2:20">
      <c r="B110" s="142"/>
      <c r="C110" s="86"/>
      <c r="D110" s="41"/>
      <c r="E110" s="26"/>
      <c r="F110" s="24"/>
      <c r="G110" s="24"/>
      <c r="H110" s="24"/>
      <c r="I110" s="24"/>
      <c r="J110" s="28"/>
      <c r="K110" s="26"/>
      <c r="L110" s="24"/>
      <c r="M110" s="24"/>
      <c r="N110" s="24"/>
      <c r="O110" s="28"/>
      <c r="P110" s="24"/>
      <c r="Q110" s="24"/>
      <c r="R110" s="24"/>
      <c r="S110" s="24"/>
      <c r="T110" s="28"/>
    </row>
    <row r="111" spans="2:20" ht="15" thickBot="1">
      <c r="B111" s="143"/>
      <c r="C111" s="86"/>
      <c r="D111" s="33"/>
      <c r="E111" s="27"/>
      <c r="F111" s="25"/>
      <c r="G111" s="25"/>
      <c r="H111" s="25"/>
      <c r="I111" s="25"/>
      <c r="J111" s="29"/>
      <c r="K111" s="27"/>
      <c r="L111" s="25"/>
      <c r="M111" s="25"/>
      <c r="N111" s="25"/>
      <c r="O111" s="29"/>
      <c r="P111" s="25"/>
      <c r="Q111" s="25"/>
      <c r="R111" s="25"/>
      <c r="S111" s="25"/>
      <c r="T111" s="29"/>
    </row>
    <row r="112" spans="2:20" ht="15" thickTop="1">
      <c r="B112" s="138" t="s">
        <v>174</v>
      </c>
      <c r="C112" s="86"/>
      <c r="D112" s="41"/>
      <c r="E112" s="51"/>
      <c r="F112" s="24"/>
      <c r="G112" s="24"/>
      <c r="H112" s="24"/>
      <c r="I112" s="24"/>
      <c r="J112" s="42"/>
      <c r="K112" s="26"/>
      <c r="L112" s="24"/>
      <c r="M112" s="24"/>
      <c r="N112" s="24"/>
      <c r="O112" s="28"/>
      <c r="P112" s="24"/>
      <c r="Q112" s="24"/>
      <c r="R112" s="24"/>
      <c r="S112" s="24"/>
      <c r="T112" s="42"/>
    </row>
    <row r="113" spans="2:20">
      <c r="B113" s="139"/>
      <c r="C113" s="86"/>
      <c r="D113" s="41"/>
      <c r="E113" s="26"/>
      <c r="F113" s="24"/>
      <c r="G113" s="24"/>
      <c r="H113" s="24"/>
      <c r="I113" s="24"/>
      <c r="J113" s="28"/>
      <c r="K113" s="26"/>
      <c r="L113" s="24"/>
      <c r="M113" s="24"/>
      <c r="N113" s="24"/>
      <c r="O113" s="28"/>
      <c r="P113" s="24"/>
      <c r="Q113" s="24"/>
      <c r="R113" s="24"/>
      <c r="S113" s="24"/>
      <c r="T113" s="28"/>
    </row>
    <row r="114" spans="2:20">
      <c r="B114" s="139"/>
      <c r="C114" s="86"/>
      <c r="D114" s="41"/>
      <c r="E114" s="26"/>
      <c r="F114" s="24"/>
      <c r="G114" s="24"/>
      <c r="H114" s="24"/>
      <c r="I114" s="24"/>
      <c r="J114" s="28"/>
      <c r="K114" s="26"/>
      <c r="L114" s="24"/>
      <c r="M114" s="24"/>
      <c r="N114" s="24"/>
      <c r="O114" s="28"/>
      <c r="P114" s="24"/>
      <c r="Q114" s="24"/>
      <c r="R114" s="24"/>
      <c r="S114" s="24"/>
      <c r="T114" s="28"/>
    </row>
    <row r="115" spans="2:20">
      <c r="B115" s="139"/>
      <c r="C115" s="86"/>
      <c r="D115" s="41"/>
      <c r="E115" s="26"/>
      <c r="F115" s="24"/>
      <c r="G115" s="24"/>
      <c r="H115" s="24"/>
      <c r="I115" s="24"/>
      <c r="J115" s="28"/>
      <c r="K115" s="26"/>
      <c r="L115" s="24"/>
      <c r="M115" s="24"/>
      <c r="N115" s="24"/>
      <c r="O115" s="28"/>
      <c r="P115" s="24"/>
      <c r="Q115" s="24"/>
      <c r="R115" s="24"/>
      <c r="S115" s="24"/>
      <c r="T115" s="28"/>
    </row>
    <row r="116" spans="2:20">
      <c r="B116" s="139"/>
      <c r="C116" s="86"/>
      <c r="D116" s="41"/>
      <c r="E116" s="26"/>
      <c r="F116" s="24"/>
      <c r="G116" s="24"/>
      <c r="H116" s="24"/>
      <c r="I116" s="24"/>
      <c r="J116" s="28"/>
      <c r="K116" s="26"/>
      <c r="L116" s="24"/>
      <c r="M116" s="24"/>
      <c r="N116" s="24"/>
      <c r="O116" s="28"/>
      <c r="P116" s="24"/>
      <c r="Q116" s="24"/>
      <c r="R116" s="24"/>
      <c r="S116" s="24"/>
      <c r="T116" s="28"/>
    </row>
    <row r="117" spans="2:20">
      <c r="B117" s="139"/>
      <c r="C117" s="86"/>
      <c r="D117" s="41"/>
      <c r="E117" s="26"/>
      <c r="F117" s="24"/>
      <c r="G117" s="24"/>
      <c r="H117" s="24"/>
      <c r="I117" s="24"/>
      <c r="J117" s="28"/>
      <c r="K117" s="26"/>
      <c r="L117" s="24"/>
      <c r="M117" s="24"/>
      <c r="N117" s="24"/>
      <c r="O117" s="28"/>
      <c r="P117" s="24"/>
      <c r="Q117" s="24"/>
      <c r="R117" s="24"/>
      <c r="S117" s="24"/>
      <c r="T117" s="28"/>
    </row>
    <row r="118" spans="2:20">
      <c r="B118" s="139"/>
      <c r="C118" s="86"/>
      <c r="D118" s="41"/>
      <c r="E118" s="26"/>
      <c r="F118" s="24"/>
      <c r="G118" s="24"/>
      <c r="H118" s="24"/>
      <c r="I118" s="24"/>
      <c r="J118" s="28"/>
      <c r="K118" s="26"/>
      <c r="L118" s="24"/>
      <c r="M118" s="24"/>
      <c r="N118" s="24"/>
      <c r="O118" s="28"/>
      <c r="P118" s="24"/>
      <c r="Q118" s="24"/>
      <c r="R118" s="24"/>
      <c r="S118" s="24"/>
      <c r="T118" s="28"/>
    </row>
    <row r="119" spans="2:20">
      <c r="B119" s="139"/>
      <c r="C119" s="86"/>
      <c r="D119" s="41"/>
      <c r="E119" s="26"/>
      <c r="F119" s="24"/>
      <c r="G119" s="24"/>
      <c r="H119" s="24"/>
      <c r="I119" s="24"/>
      <c r="J119" s="28"/>
      <c r="K119" s="26"/>
      <c r="L119" s="24"/>
      <c r="M119" s="24"/>
      <c r="N119" s="24"/>
      <c r="O119" s="28"/>
      <c r="P119" s="24"/>
      <c r="Q119" s="24"/>
      <c r="R119" s="24"/>
      <c r="S119" s="24"/>
      <c r="T119" s="28"/>
    </row>
    <row r="120" spans="2:20">
      <c r="B120" s="139"/>
      <c r="C120" s="86"/>
      <c r="D120" s="41"/>
      <c r="E120" s="26"/>
      <c r="F120" s="24"/>
      <c r="G120" s="24"/>
      <c r="H120" s="24"/>
      <c r="I120" s="24"/>
      <c r="J120" s="28"/>
      <c r="K120" s="26"/>
      <c r="L120" s="24"/>
      <c r="M120" s="24"/>
      <c r="N120" s="24"/>
      <c r="O120" s="28"/>
      <c r="P120" s="24"/>
      <c r="Q120" s="24"/>
      <c r="R120" s="24"/>
      <c r="S120" s="24"/>
      <c r="T120" s="28"/>
    </row>
    <row r="121" spans="2:20">
      <c r="B121" s="139"/>
      <c r="C121" s="86"/>
      <c r="D121" s="41"/>
      <c r="E121" s="26"/>
      <c r="F121" s="24"/>
      <c r="G121" s="24"/>
      <c r="H121" s="24"/>
      <c r="I121" s="24"/>
      <c r="J121" s="28"/>
      <c r="K121" s="26"/>
      <c r="L121" s="24"/>
      <c r="M121" s="24"/>
      <c r="N121" s="24"/>
      <c r="O121" s="28"/>
      <c r="P121" s="24"/>
      <c r="Q121" s="24"/>
      <c r="R121" s="24"/>
      <c r="S121" s="24"/>
      <c r="T121" s="28"/>
    </row>
    <row r="122" spans="2:20">
      <c r="B122" s="139"/>
      <c r="C122" s="86"/>
      <c r="D122" s="41"/>
      <c r="E122" s="26"/>
      <c r="F122" s="24"/>
      <c r="G122" s="24"/>
      <c r="H122" s="24"/>
      <c r="I122" s="24"/>
      <c r="J122" s="28"/>
      <c r="K122" s="26"/>
      <c r="L122" s="24"/>
      <c r="M122" s="24"/>
      <c r="N122" s="24"/>
      <c r="O122" s="28"/>
      <c r="P122" s="24"/>
      <c r="Q122" s="24"/>
      <c r="R122" s="24"/>
      <c r="S122" s="24"/>
      <c r="T122" s="28"/>
    </row>
    <row r="123" spans="2:20">
      <c r="B123" s="139"/>
      <c r="C123" s="86"/>
      <c r="D123" s="41"/>
      <c r="E123" s="26"/>
      <c r="F123" s="24"/>
      <c r="G123" s="24"/>
      <c r="H123" s="24"/>
      <c r="I123" s="24"/>
      <c r="J123" s="28"/>
      <c r="K123" s="26"/>
      <c r="L123" s="24"/>
      <c r="M123" s="24"/>
      <c r="N123" s="24"/>
      <c r="O123" s="28"/>
      <c r="P123" s="24"/>
      <c r="Q123" s="24"/>
      <c r="R123" s="24"/>
      <c r="S123" s="24"/>
      <c r="T123" s="28"/>
    </row>
    <row r="124" spans="2:20">
      <c r="B124" s="139"/>
      <c r="C124" s="86"/>
      <c r="D124" s="41"/>
      <c r="E124" s="26"/>
      <c r="F124" s="24"/>
      <c r="G124" s="24"/>
      <c r="H124" s="24"/>
      <c r="I124" s="24"/>
      <c r="J124" s="28"/>
      <c r="K124" s="26"/>
      <c r="L124" s="24"/>
      <c r="M124" s="24"/>
      <c r="N124" s="24"/>
      <c r="O124" s="28"/>
      <c r="P124" s="24"/>
      <c r="Q124" s="24"/>
      <c r="R124" s="24"/>
      <c r="S124" s="24"/>
      <c r="T124" s="28"/>
    </row>
    <row r="125" spans="2:20" ht="15" thickBot="1">
      <c r="B125" s="139"/>
      <c r="C125" s="86"/>
      <c r="D125" s="41"/>
      <c r="E125" s="27"/>
      <c r="F125" s="24"/>
      <c r="G125" s="24"/>
      <c r="H125" s="24"/>
      <c r="I125" s="24"/>
      <c r="J125" s="28"/>
      <c r="K125" s="26"/>
      <c r="L125" s="24"/>
      <c r="M125" s="24"/>
      <c r="N125" s="24"/>
      <c r="O125" s="28"/>
      <c r="P125" s="24"/>
      <c r="Q125" s="24"/>
      <c r="R125" s="24"/>
      <c r="S125" s="24"/>
      <c r="T125" s="29"/>
    </row>
    <row r="126" spans="2:20" ht="15" thickTop="1">
      <c r="B126" s="139"/>
      <c r="C126" s="86"/>
      <c r="D126" s="72"/>
      <c r="E126" s="51"/>
      <c r="F126" s="52"/>
      <c r="G126" s="52"/>
      <c r="H126" s="52"/>
      <c r="I126" s="52"/>
      <c r="J126" s="42"/>
      <c r="K126" s="51"/>
      <c r="L126" s="52"/>
      <c r="M126" s="52"/>
      <c r="N126" s="52"/>
      <c r="O126" s="42"/>
      <c r="P126" s="52"/>
      <c r="Q126" s="52"/>
      <c r="R126" s="52"/>
      <c r="S126" s="52"/>
      <c r="T126" s="42"/>
    </row>
    <row r="127" spans="2:20">
      <c r="B127" s="139"/>
      <c r="C127" s="86"/>
      <c r="D127" s="73"/>
      <c r="E127" s="53"/>
      <c r="F127" s="54"/>
      <c r="G127" s="54"/>
      <c r="H127" s="54"/>
      <c r="I127" s="54"/>
      <c r="J127" s="55"/>
      <c r="K127" s="53"/>
      <c r="L127" s="54"/>
      <c r="M127" s="54"/>
      <c r="N127" s="54"/>
      <c r="O127" s="55"/>
      <c r="P127" s="54"/>
      <c r="Q127" s="54"/>
      <c r="R127" s="54"/>
      <c r="S127" s="54"/>
      <c r="T127" s="55"/>
    </row>
    <row r="128" spans="2:20">
      <c r="B128" s="139"/>
      <c r="C128" s="86"/>
      <c r="D128" s="73"/>
      <c r="E128" s="26"/>
      <c r="F128" s="24"/>
      <c r="G128" s="24"/>
      <c r="H128" s="24"/>
      <c r="I128" s="24"/>
      <c r="J128" s="28"/>
      <c r="K128" s="26"/>
      <c r="L128" s="24"/>
      <c r="M128" s="24"/>
      <c r="N128" s="24"/>
      <c r="O128" s="28"/>
      <c r="P128" s="24"/>
      <c r="Q128" s="24"/>
      <c r="R128" s="24"/>
      <c r="S128" s="24"/>
      <c r="T128" s="28"/>
    </row>
    <row r="129" spans="2:20">
      <c r="B129" s="139"/>
      <c r="C129" s="86"/>
      <c r="D129" s="73"/>
      <c r="E129" s="26"/>
      <c r="F129" s="24"/>
      <c r="G129" s="24"/>
      <c r="H129" s="24"/>
      <c r="I129" s="24"/>
      <c r="J129" s="28"/>
      <c r="K129" s="26"/>
      <c r="L129" s="24"/>
      <c r="M129" s="24"/>
      <c r="N129" s="24"/>
      <c r="O129" s="28"/>
      <c r="P129" s="24"/>
      <c r="Q129" s="24"/>
      <c r="R129" s="24"/>
      <c r="S129" s="24"/>
      <c r="T129" s="28"/>
    </row>
    <row r="130" spans="2:20">
      <c r="B130" s="139"/>
      <c r="C130" s="86"/>
      <c r="D130" s="73"/>
      <c r="E130" s="26"/>
      <c r="F130" s="24"/>
      <c r="G130" s="24"/>
      <c r="H130" s="24"/>
      <c r="I130" s="24"/>
      <c r="J130" s="28"/>
      <c r="K130" s="26"/>
      <c r="L130" s="24"/>
      <c r="M130" s="24"/>
      <c r="N130" s="24"/>
      <c r="O130" s="28"/>
      <c r="P130" s="24"/>
      <c r="Q130" s="24"/>
      <c r="R130" s="24"/>
      <c r="S130" s="24"/>
      <c r="T130" s="28"/>
    </row>
    <row r="131" spans="2:20">
      <c r="B131" s="139"/>
      <c r="C131" s="86"/>
      <c r="D131" s="73"/>
      <c r="E131" s="26"/>
      <c r="F131" s="24"/>
      <c r="G131" s="24"/>
      <c r="H131" s="24"/>
      <c r="I131" s="24"/>
      <c r="J131" s="28"/>
      <c r="K131" s="26"/>
      <c r="L131" s="24"/>
      <c r="M131" s="24"/>
      <c r="N131" s="24"/>
      <c r="O131" s="28"/>
      <c r="P131" s="24"/>
      <c r="Q131" s="24"/>
      <c r="R131" s="24"/>
      <c r="S131" s="24"/>
      <c r="T131" s="28"/>
    </row>
    <row r="132" spans="2:20">
      <c r="B132" s="139"/>
      <c r="C132" s="86"/>
      <c r="D132" s="73"/>
      <c r="E132" s="26"/>
      <c r="F132" s="24"/>
      <c r="G132" s="24"/>
      <c r="H132" s="24"/>
      <c r="I132" s="24"/>
      <c r="J132" s="28"/>
      <c r="K132" s="26"/>
      <c r="L132" s="24"/>
      <c r="M132" s="24"/>
      <c r="N132" s="24"/>
      <c r="O132" s="28"/>
      <c r="P132" s="24"/>
      <c r="Q132" s="24"/>
      <c r="R132" s="24"/>
      <c r="S132" s="24"/>
      <c r="T132" s="28"/>
    </row>
    <row r="133" spans="2:20">
      <c r="B133" s="139"/>
      <c r="C133" s="86"/>
      <c r="D133" s="73"/>
      <c r="E133" s="26"/>
      <c r="F133" s="24"/>
      <c r="G133" s="24"/>
      <c r="H133" s="24"/>
      <c r="I133" s="24"/>
      <c r="J133" s="28"/>
      <c r="K133" s="26"/>
      <c r="L133" s="24"/>
      <c r="M133" s="24"/>
      <c r="N133" s="24"/>
      <c r="O133" s="28"/>
      <c r="P133" s="24"/>
      <c r="Q133" s="24"/>
      <c r="R133" s="24"/>
      <c r="S133" s="24"/>
      <c r="T133" s="28"/>
    </row>
    <row r="134" spans="2:20">
      <c r="B134" s="139"/>
      <c r="C134" s="86"/>
      <c r="D134" s="73"/>
      <c r="E134" s="26"/>
      <c r="F134" s="24"/>
      <c r="G134" s="24"/>
      <c r="H134" s="24"/>
      <c r="I134" s="24"/>
      <c r="J134" s="28"/>
      <c r="K134" s="26"/>
      <c r="L134" s="24"/>
      <c r="M134" s="24"/>
      <c r="N134" s="24"/>
      <c r="O134" s="28"/>
      <c r="P134" s="24"/>
      <c r="Q134" s="24"/>
      <c r="R134" s="24"/>
      <c r="S134" s="24"/>
      <c r="T134" s="28"/>
    </row>
    <row r="135" spans="2:20">
      <c r="B135" s="139"/>
      <c r="C135" s="86"/>
      <c r="D135" s="73"/>
      <c r="E135" s="26"/>
      <c r="F135" s="24"/>
      <c r="G135" s="24"/>
      <c r="H135" s="24"/>
      <c r="I135" s="24"/>
      <c r="J135" s="28"/>
      <c r="K135" s="26"/>
      <c r="L135" s="24"/>
      <c r="M135" s="24"/>
      <c r="N135" s="24"/>
      <c r="O135" s="28"/>
      <c r="P135" s="24"/>
      <c r="Q135" s="24"/>
      <c r="R135" s="24"/>
      <c r="S135" s="24"/>
      <c r="T135" s="28"/>
    </row>
    <row r="136" spans="2:20">
      <c r="B136" s="139"/>
      <c r="C136" s="86"/>
      <c r="D136" s="73"/>
      <c r="E136" s="26"/>
      <c r="F136" s="24"/>
      <c r="G136" s="24"/>
      <c r="H136" s="24"/>
      <c r="I136" s="24"/>
      <c r="J136" s="28"/>
      <c r="K136" s="26"/>
      <c r="L136" s="24"/>
      <c r="M136" s="24"/>
      <c r="N136" s="24"/>
      <c r="O136" s="28"/>
      <c r="P136" s="24"/>
      <c r="Q136" s="24"/>
      <c r="R136" s="24"/>
      <c r="S136" s="24"/>
      <c r="T136" s="28"/>
    </row>
    <row r="137" spans="2:20">
      <c r="B137" s="139"/>
      <c r="C137" s="86"/>
      <c r="D137" s="73"/>
      <c r="E137" s="26"/>
      <c r="F137" s="24"/>
      <c r="G137" s="24"/>
      <c r="H137" s="24"/>
      <c r="I137" s="24"/>
      <c r="J137" s="28"/>
      <c r="K137" s="26"/>
      <c r="L137" s="24"/>
      <c r="M137" s="24"/>
      <c r="N137" s="24"/>
      <c r="O137" s="28"/>
      <c r="P137" s="24"/>
      <c r="Q137" s="24"/>
      <c r="R137" s="24"/>
      <c r="S137" s="24"/>
      <c r="T137" s="28"/>
    </row>
    <row r="138" spans="2:20">
      <c r="B138" s="139"/>
      <c r="C138" s="86"/>
      <c r="D138" s="73"/>
      <c r="E138" s="26"/>
      <c r="F138" s="24"/>
      <c r="G138" s="24"/>
      <c r="H138" s="24"/>
      <c r="I138" s="24"/>
      <c r="J138" s="28"/>
      <c r="K138" s="26"/>
      <c r="L138" s="24"/>
      <c r="M138" s="24"/>
      <c r="N138" s="24"/>
      <c r="O138" s="28"/>
      <c r="P138" s="24"/>
      <c r="Q138" s="24"/>
      <c r="R138" s="24"/>
      <c r="S138" s="24"/>
      <c r="T138" s="28"/>
    </row>
    <row r="139" spans="2:20">
      <c r="B139" s="139"/>
      <c r="C139" s="86"/>
      <c r="D139" s="73"/>
      <c r="E139" s="26"/>
      <c r="F139" s="24"/>
      <c r="G139" s="24"/>
      <c r="H139" s="24"/>
      <c r="I139" s="24"/>
      <c r="J139" s="28"/>
      <c r="K139" s="26"/>
      <c r="L139" s="24"/>
      <c r="M139" s="24"/>
      <c r="N139" s="24"/>
      <c r="O139" s="28"/>
      <c r="P139" s="24"/>
      <c r="Q139" s="24"/>
      <c r="R139" s="24"/>
      <c r="S139" s="24"/>
      <c r="T139" s="28"/>
    </row>
    <row r="140" spans="2:20" ht="15" customHeight="1">
      <c r="B140" s="139"/>
      <c r="C140" s="86"/>
      <c r="D140" s="73"/>
      <c r="E140" s="56"/>
      <c r="F140" s="57"/>
      <c r="G140" s="57"/>
      <c r="H140" s="57"/>
      <c r="I140" s="57"/>
      <c r="J140" s="58"/>
      <c r="K140" s="56"/>
      <c r="L140" s="57"/>
      <c r="M140" s="57"/>
      <c r="N140" s="57"/>
      <c r="O140" s="58"/>
      <c r="P140" s="57"/>
      <c r="Q140" s="57"/>
      <c r="R140" s="57"/>
      <c r="S140" s="57"/>
      <c r="T140" s="58"/>
    </row>
    <row r="141" spans="2:20">
      <c r="B141" s="139"/>
      <c r="C141" s="86"/>
      <c r="D141" s="74"/>
      <c r="E141" s="24"/>
      <c r="F141" s="24"/>
      <c r="G141" s="24"/>
      <c r="H141" s="24"/>
      <c r="I141" s="24"/>
      <c r="J141" s="28"/>
      <c r="K141" s="26"/>
      <c r="L141" s="24"/>
      <c r="M141" s="24"/>
      <c r="N141" s="24"/>
      <c r="O141" s="28"/>
      <c r="P141" s="24"/>
      <c r="Q141" s="24"/>
      <c r="R141" s="24"/>
      <c r="S141" s="24"/>
      <c r="T141" s="59"/>
    </row>
    <row r="142" spans="2:20">
      <c r="B142" s="139"/>
      <c r="C142" s="86"/>
      <c r="D142" s="75"/>
      <c r="E142" s="53"/>
      <c r="F142" s="54"/>
      <c r="G142" s="54"/>
      <c r="H142" s="54"/>
      <c r="I142" s="54"/>
      <c r="J142" s="55"/>
      <c r="K142" s="53"/>
      <c r="L142" s="54"/>
      <c r="M142" s="54"/>
      <c r="N142" s="54"/>
      <c r="O142" s="55"/>
      <c r="P142" s="54"/>
      <c r="Q142" s="54"/>
      <c r="R142" s="54"/>
      <c r="S142" s="54"/>
      <c r="T142" s="55"/>
    </row>
    <row r="143" spans="2:20">
      <c r="B143" s="139"/>
      <c r="C143" s="86"/>
      <c r="D143" s="41"/>
      <c r="E143" s="26"/>
      <c r="F143" s="24"/>
      <c r="G143" s="24"/>
      <c r="H143" s="24"/>
      <c r="I143" s="24"/>
      <c r="J143" s="28"/>
      <c r="K143" s="26"/>
      <c r="L143" s="24"/>
      <c r="M143" s="24"/>
      <c r="N143" s="24"/>
      <c r="O143" s="28"/>
      <c r="P143" s="24"/>
      <c r="Q143" s="24"/>
      <c r="R143" s="24"/>
      <c r="S143" s="24"/>
      <c r="T143" s="28"/>
    </row>
    <row r="144" spans="2:20">
      <c r="B144" s="139"/>
      <c r="C144" s="86"/>
      <c r="D144" s="41"/>
      <c r="E144" s="26"/>
      <c r="F144" s="24"/>
      <c r="G144" s="24"/>
      <c r="H144" s="24"/>
      <c r="I144" s="24"/>
      <c r="J144" s="28"/>
      <c r="K144" s="26"/>
      <c r="L144" s="24"/>
      <c r="M144" s="24"/>
      <c r="N144" s="24"/>
      <c r="O144" s="28"/>
      <c r="P144" s="24"/>
      <c r="Q144" s="24"/>
      <c r="R144" s="24"/>
      <c r="S144" s="24"/>
      <c r="T144" s="28"/>
    </row>
    <row r="145" spans="2:20">
      <c r="B145" s="139"/>
      <c r="C145" s="86"/>
      <c r="D145" s="41"/>
      <c r="E145" s="26"/>
      <c r="F145" s="24"/>
      <c r="G145" s="24"/>
      <c r="H145" s="24"/>
      <c r="I145" s="24"/>
      <c r="J145" s="28"/>
      <c r="K145" s="26"/>
      <c r="L145" s="24"/>
      <c r="M145" s="24"/>
      <c r="N145" s="24"/>
      <c r="O145" s="28"/>
      <c r="P145" s="24"/>
      <c r="Q145" s="24"/>
      <c r="R145" s="24"/>
      <c r="S145" s="24"/>
      <c r="T145" s="28"/>
    </row>
    <row r="146" spans="2:20">
      <c r="B146" s="139"/>
      <c r="C146" s="86"/>
      <c r="D146" s="76"/>
      <c r="E146" s="26"/>
      <c r="F146" s="24"/>
      <c r="G146" s="24"/>
      <c r="H146" s="24"/>
      <c r="I146" s="24"/>
      <c r="J146" s="28"/>
      <c r="K146" s="26"/>
      <c r="L146" s="24"/>
      <c r="M146" s="24"/>
      <c r="N146" s="24"/>
      <c r="O146" s="28"/>
      <c r="P146" s="24"/>
      <c r="Q146" s="24"/>
      <c r="R146" s="24"/>
      <c r="S146" s="24"/>
      <c r="T146" s="28"/>
    </row>
    <row r="147" spans="2:20">
      <c r="B147" s="139"/>
      <c r="C147" s="86"/>
      <c r="D147" s="76"/>
      <c r="E147" s="26"/>
      <c r="F147" s="24"/>
      <c r="G147" s="24"/>
      <c r="H147" s="24"/>
      <c r="I147" s="24"/>
      <c r="J147" s="28"/>
      <c r="K147" s="26"/>
      <c r="L147" s="24"/>
      <c r="M147" s="24"/>
      <c r="N147" s="24"/>
      <c r="O147" s="28"/>
      <c r="P147" s="24"/>
      <c r="Q147" s="24"/>
      <c r="R147" s="24"/>
      <c r="S147" s="24"/>
      <c r="T147" s="28"/>
    </row>
    <row r="148" spans="2:20">
      <c r="B148" s="139"/>
      <c r="C148" s="86"/>
      <c r="D148" s="77"/>
      <c r="E148" s="26"/>
      <c r="F148" s="24"/>
      <c r="G148" s="24"/>
      <c r="H148" s="24"/>
      <c r="I148" s="24"/>
      <c r="J148" s="28"/>
      <c r="K148" s="26"/>
      <c r="L148" s="24"/>
      <c r="M148" s="24"/>
      <c r="N148" s="24"/>
      <c r="O148" s="28"/>
      <c r="P148" s="24"/>
      <c r="Q148" s="24"/>
      <c r="R148" s="24"/>
      <c r="S148" s="24"/>
      <c r="T148" s="28"/>
    </row>
    <row r="149" spans="2:20">
      <c r="B149" s="139"/>
      <c r="C149" s="86"/>
      <c r="D149" s="41"/>
      <c r="E149" s="26"/>
      <c r="F149" s="24"/>
      <c r="G149" s="24"/>
      <c r="H149" s="24"/>
      <c r="I149" s="24"/>
      <c r="J149" s="28"/>
      <c r="K149" s="26"/>
      <c r="L149" s="24"/>
      <c r="M149" s="24"/>
      <c r="N149" s="24"/>
      <c r="O149" s="28"/>
      <c r="P149" s="24"/>
      <c r="Q149" s="24"/>
      <c r="R149" s="24"/>
      <c r="S149" s="24"/>
      <c r="T149" s="28"/>
    </row>
    <row r="150" spans="2:20">
      <c r="B150" s="139"/>
      <c r="C150" s="86"/>
      <c r="D150" s="41"/>
      <c r="E150" s="26"/>
      <c r="F150" s="24"/>
      <c r="G150" s="24"/>
      <c r="H150" s="24"/>
      <c r="I150" s="24"/>
      <c r="J150" s="28"/>
      <c r="K150" s="26"/>
      <c r="L150" s="24"/>
      <c r="M150" s="24"/>
      <c r="N150" s="24"/>
      <c r="O150" s="28"/>
      <c r="P150" s="24"/>
      <c r="Q150" s="24"/>
      <c r="R150" s="24"/>
      <c r="S150" s="24"/>
      <c r="T150" s="28"/>
    </row>
    <row r="151" spans="2:20">
      <c r="B151" s="139"/>
      <c r="C151" s="86"/>
      <c r="D151" s="41"/>
      <c r="E151" s="26"/>
      <c r="F151" s="24"/>
      <c r="G151" s="24"/>
      <c r="H151" s="24"/>
      <c r="I151" s="24"/>
      <c r="J151" s="28"/>
      <c r="K151" s="26"/>
      <c r="L151" s="24"/>
      <c r="M151" s="24"/>
      <c r="N151" s="24"/>
      <c r="O151" s="28"/>
      <c r="P151" s="24"/>
      <c r="Q151" s="24"/>
      <c r="R151" s="24"/>
      <c r="S151" s="24"/>
      <c r="T151" s="28"/>
    </row>
    <row r="152" spans="2:20">
      <c r="B152" s="139"/>
      <c r="C152" s="86"/>
      <c r="D152" s="78"/>
      <c r="E152" s="56"/>
      <c r="F152" s="57"/>
      <c r="G152" s="57"/>
      <c r="H152" s="57"/>
      <c r="I152" s="57"/>
      <c r="J152" s="58"/>
      <c r="K152" s="56"/>
      <c r="L152" s="57"/>
      <c r="M152" s="57"/>
      <c r="N152" s="57"/>
      <c r="O152" s="58"/>
      <c r="P152" s="57"/>
      <c r="Q152" s="57"/>
      <c r="R152" s="57"/>
      <c r="S152" s="57"/>
      <c r="T152" s="58"/>
    </row>
    <row r="153" spans="2:20">
      <c r="B153" s="139"/>
      <c r="C153" s="86"/>
      <c r="D153" s="79"/>
      <c r="E153" s="24"/>
      <c r="F153" s="24"/>
      <c r="G153" s="24"/>
      <c r="H153" s="24"/>
      <c r="I153" s="24"/>
      <c r="J153" s="28"/>
      <c r="K153" s="26"/>
      <c r="L153" s="24"/>
      <c r="M153" s="24"/>
      <c r="N153" s="24"/>
      <c r="O153" s="28"/>
      <c r="P153" s="24"/>
      <c r="Q153" s="24"/>
      <c r="R153" s="24"/>
      <c r="S153" s="24"/>
      <c r="T153" s="59"/>
    </row>
    <row r="154" spans="2:20">
      <c r="B154" s="139"/>
      <c r="C154" s="86"/>
      <c r="D154" s="75"/>
      <c r="E154" s="53"/>
      <c r="F154" s="54"/>
      <c r="G154" s="54"/>
      <c r="H154" s="54"/>
      <c r="I154" s="54"/>
      <c r="J154" s="55"/>
      <c r="K154" s="53"/>
      <c r="L154" s="54"/>
      <c r="M154" s="54"/>
      <c r="N154" s="54"/>
      <c r="O154" s="55"/>
      <c r="P154" s="54"/>
      <c r="Q154" s="54"/>
      <c r="R154" s="54"/>
      <c r="S154" s="54"/>
      <c r="T154" s="55"/>
    </row>
    <row r="155" spans="2:20">
      <c r="B155" s="139"/>
      <c r="C155" s="86"/>
      <c r="D155" s="41"/>
      <c r="E155" s="26"/>
      <c r="F155" s="24"/>
      <c r="G155" s="24"/>
      <c r="H155" s="24"/>
      <c r="I155" s="24"/>
      <c r="J155" s="28"/>
      <c r="K155" s="26"/>
      <c r="L155" s="24"/>
      <c r="M155" s="24"/>
      <c r="N155" s="24"/>
      <c r="O155" s="28"/>
      <c r="P155" s="24"/>
      <c r="Q155" s="24"/>
      <c r="R155" s="24"/>
      <c r="S155" s="24"/>
      <c r="T155" s="28"/>
    </row>
    <row r="156" spans="2:20">
      <c r="B156" s="139"/>
      <c r="C156" s="86"/>
      <c r="D156" s="41"/>
      <c r="E156" s="26"/>
      <c r="F156" s="24"/>
      <c r="G156" s="24"/>
      <c r="H156" s="24"/>
      <c r="I156" s="24"/>
      <c r="J156" s="28"/>
      <c r="K156" s="26"/>
      <c r="L156" s="24"/>
      <c r="M156" s="24"/>
      <c r="N156" s="24"/>
      <c r="O156" s="28"/>
      <c r="P156" s="24"/>
      <c r="Q156" s="24"/>
      <c r="R156" s="24"/>
      <c r="S156" s="24"/>
      <c r="T156" s="28"/>
    </row>
    <row r="157" spans="2:20" ht="15" thickBot="1">
      <c r="B157" s="140"/>
      <c r="C157" s="86"/>
      <c r="D157" s="33"/>
      <c r="E157" s="56"/>
      <c r="F157" s="57"/>
      <c r="G157" s="57"/>
      <c r="H157" s="57"/>
      <c r="I157" s="57"/>
      <c r="J157" s="58"/>
      <c r="K157" s="56"/>
      <c r="L157" s="57"/>
      <c r="M157" s="57"/>
      <c r="N157" s="57"/>
      <c r="O157" s="58"/>
      <c r="P157" s="57"/>
      <c r="Q157" s="57"/>
      <c r="R157" s="57"/>
      <c r="S157" s="57"/>
      <c r="T157" s="58"/>
    </row>
  </sheetData>
  <mergeCells count="13">
    <mergeCell ref="B93:B111"/>
    <mergeCell ref="B112:B157"/>
    <mergeCell ref="B2:D3"/>
    <mergeCell ref="E2:T3"/>
    <mergeCell ref="B6:T7"/>
    <mergeCell ref="E8:J8"/>
    <mergeCell ref="P8:T8"/>
    <mergeCell ref="K8:O8"/>
    <mergeCell ref="C10:C22"/>
    <mergeCell ref="C23:C35"/>
    <mergeCell ref="B10:B35"/>
    <mergeCell ref="B36:B63"/>
    <mergeCell ref="B64:B91"/>
  </mergeCells>
  <conditionalFormatting sqref="S89:S157 S10:S65">
    <cfRule type="top10" dxfId="4" priority="2" rank="10"/>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778-42FA-4120-B519-1F97E868A768}">
  <sheetPr>
    <tabColor theme="1" tint="0.14999847407452621"/>
  </sheetPr>
  <dimension ref="A1:J55"/>
  <sheetViews>
    <sheetView topLeftCell="A4" zoomScale="205" zoomScaleNormal="205" workbookViewId="0">
      <selection activeCell="I38" sqref="I38"/>
    </sheetView>
  </sheetViews>
  <sheetFormatPr defaultColWidth="8.81640625" defaultRowHeight="14.5"/>
  <cols>
    <col min="3" max="8" width="4.81640625" style="12" customWidth="1"/>
    <col min="9" max="9" width="9.453125" style="12" customWidth="1"/>
    <col min="10" max="10" width="15.453125" customWidth="1"/>
  </cols>
  <sheetData>
    <row r="1" spans="1:10">
      <c r="C1"/>
      <c r="D1"/>
      <c r="E1"/>
      <c r="F1"/>
      <c r="G1"/>
      <c r="H1"/>
      <c r="I1"/>
    </row>
    <row r="2" spans="1:10">
      <c r="C2"/>
      <c r="D2"/>
      <c r="E2"/>
      <c r="F2"/>
      <c r="G2"/>
      <c r="H2"/>
      <c r="I2"/>
    </row>
    <row r="3" spans="1:10">
      <c r="C3"/>
      <c r="D3"/>
      <c r="E3"/>
      <c r="F3"/>
      <c r="G3"/>
      <c r="H3"/>
      <c r="I3"/>
    </row>
    <row r="4" spans="1:10" ht="39" customHeight="1">
      <c r="C4" s="169" t="s">
        <v>350</v>
      </c>
      <c r="D4" s="169"/>
      <c r="E4" s="169"/>
      <c r="F4" s="169"/>
      <c r="G4" s="169"/>
      <c r="H4" s="169"/>
      <c r="I4" s="169"/>
      <c r="J4" s="169"/>
    </row>
    <row r="5" spans="1:10" ht="104.5" customHeight="1" thickBot="1">
      <c r="C5" s="14" t="s">
        <v>170</v>
      </c>
      <c r="D5" s="14" t="s">
        <v>171</v>
      </c>
      <c r="E5" s="14" t="s">
        <v>172</v>
      </c>
      <c r="F5" s="14" t="s">
        <v>173</v>
      </c>
      <c r="G5" s="14" t="s">
        <v>351</v>
      </c>
      <c r="H5" s="14" t="s">
        <v>174</v>
      </c>
      <c r="I5" s="15" t="s">
        <v>352</v>
      </c>
      <c r="J5" s="17" t="s">
        <v>353</v>
      </c>
    </row>
    <row r="6" spans="1:10" ht="15" thickTop="1">
      <c r="A6" s="19">
        <f t="shared" ref="A6:A37" si="0">IF(SUM(C6:H6)=1,I6,0)</f>
        <v>1</v>
      </c>
      <c r="B6" s="19">
        <f>IF(SUM(C6:H6)=1,J6,0)</f>
        <v>45607</v>
      </c>
      <c r="C6" s="12">
        <v>1</v>
      </c>
      <c r="I6" s="10">
        <v>1</v>
      </c>
      <c r="J6" s="16">
        <v>45607</v>
      </c>
    </row>
    <row r="7" spans="1:10">
      <c r="A7" s="19">
        <f t="shared" si="0"/>
        <v>0</v>
      </c>
      <c r="B7" s="19">
        <f>IF(SUM(C7:H7)=1,J7,0)</f>
        <v>0</v>
      </c>
      <c r="I7" s="10">
        <v>2</v>
      </c>
      <c r="J7" s="16"/>
    </row>
    <row r="8" spans="1:10">
      <c r="A8" s="19">
        <f t="shared" si="0"/>
        <v>0</v>
      </c>
      <c r="B8" s="19">
        <f>IF(SUM(C8:H8)=1,J6,0)</f>
        <v>0</v>
      </c>
      <c r="I8" s="10">
        <v>3</v>
      </c>
    </row>
    <row r="9" spans="1:10">
      <c r="A9" s="19">
        <f t="shared" si="0"/>
        <v>0</v>
      </c>
      <c r="B9" s="19">
        <f t="shared" ref="B9:B37" si="1">IF(SUM(C9:H9)=1,J9,0)</f>
        <v>0</v>
      </c>
      <c r="I9" s="10">
        <v>4</v>
      </c>
      <c r="J9" s="16"/>
    </row>
    <row r="10" spans="1:10">
      <c r="A10" s="19">
        <f t="shared" si="0"/>
        <v>0</v>
      </c>
      <c r="B10" s="19">
        <f t="shared" si="1"/>
        <v>0</v>
      </c>
      <c r="I10" s="10">
        <v>5</v>
      </c>
      <c r="J10" s="16"/>
    </row>
    <row r="11" spans="1:10">
      <c r="A11" s="19">
        <f t="shared" si="0"/>
        <v>0</v>
      </c>
      <c r="B11" s="19">
        <f t="shared" si="1"/>
        <v>0</v>
      </c>
      <c r="I11" s="10">
        <v>6</v>
      </c>
      <c r="J11" s="16"/>
    </row>
    <row r="12" spans="1:10">
      <c r="A12" s="19">
        <f t="shared" si="0"/>
        <v>0</v>
      </c>
      <c r="B12" s="19">
        <f t="shared" si="1"/>
        <v>0</v>
      </c>
      <c r="I12" s="10">
        <v>7</v>
      </c>
      <c r="J12" s="16"/>
    </row>
    <row r="13" spans="1:10">
      <c r="A13" s="19">
        <f t="shared" si="0"/>
        <v>0</v>
      </c>
      <c r="B13" s="19">
        <f t="shared" si="1"/>
        <v>0</v>
      </c>
      <c r="I13" s="10">
        <v>8</v>
      </c>
      <c r="J13" s="16"/>
    </row>
    <row r="14" spans="1:10">
      <c r="A14" s="19">
        <f t="shared" si="0"/>
        <v>0</v>
      </c>
      <c r="B14" s="19">
        <f t="shared" si="1"/>
        <v>0</v>
      </c>
      <c r="I14" s="10">
        <v>9</v>
      </c>
      <c r="J14" s="16"/>
    </row>
    <row r="15" spans="1:10">
      <c r="A15" s="19">
        <f t="shared" si="0"/>
        <v>0</v>
      </c>
      <c r="B15" s="19">
        <f t="shared" si="1"/>
        <v>0</v>
      </c>
      <c r="I15" s="10">
        <v>10</v>
      </c>
      <c r="J15" s="16"/>
    </row>
    <row r="16" spans="1:10">
      <c r="A16" s="19">
        <f t="shared" si="0"/>
        <v>0</v>
      </c>
      <c r="B16" s="19">
        <f t="shared" si="1"/>
        <v>0</v>
      </c>
      <c r="I16" s="10">
        <v>11</v>
      </c>
      <c r="J16" s="16"/>
    </row>
    <row r="17" spans="1:10">
      <c r="A17" s="19">
        <f t="shared" si="0"/>
        <v>0</v>
      </c>
      <c r="B17" s="19">
        <f t="shared" si="1"/>
        <v>0</v>
      </c>
      <c r="I17" s="10">
        <v>12</v>
      </c>
      <c r="J17" s="16"/>
    </row>
    <row r="18" spans="1:10">
      <c r="A18" s="19">
        <f t="shared" si="0"/>
        <v>0</v>
      </c>
      <c r="B18" s="19">
        <f t="shared" si="1"/>
        <v>0</v>
      </c>
      <c r="I18" s="10">
        <v>13</v>
      </c>
      <c r="J18" s="16"/>
    </row>
    <row r="19" spans="1:10">
      <c r="A19" s="19">
        <f t="shared" si="0"/>
        <v>0</v>
      </c>
      <c r="B19" s="19">
        <f t="shared" si="1"/>
        <v>0</v>
      </c>
      <c r="I19" s="10">
        <v>14</v>
      </c>
      <c r="J19" s="16"/>
    </row>
    <row r="20" spans="1:10">
      <c r="A20" s="19">
        <f t="shared" si="0"/>
        <v>0</v>
      </c>
      <c r="B20" s="19">
        <f t="shared" si="1"/>
        <v>0</v>
      </c>
      <c r="I20" s="10">
        <v>15</v>
      </c>
      <c r="J20" s="16"/>
    </row>
    <row r="21" spans="1:10">
      <c r="A21" s="19">
        <f t="shared" si="0"/>
        <v>0</v>
      </c>
      <c r="B21" s="19">
        <f t="shared" si="1"/>
        <v>0</v>
      </c>
      <c r="I21" s="10">
        <v>16</v>
      </c>
      <c r="J21" s="16"/>
    </row>
    <row r="22" spans="1:10">
      <c r="A22" s="19">
        <f t="shared" si="0"/>
        <v>0</v>
      </c>
      <c r="B22" s="19">
        <f t="shared" si="1"/>
        <v>0</v>
      </c>
      <c r="I22" s="10">
        <v>17</v>
      </c>
      <c r="J22" s="16"/>
    </row>
    <row r="23" spans="1:10">
      <c r="A23" s="19">
        <f t="shared" si="0"/>
        <v>0</v>
      </c>
      <c r="B23" s="19">
        <f t="shared" si="1"/>
        <v>0</v>
      </c>
      <c r="I23" s="10">
        <v>18</v>
      </c>
      <c r="J23" s="16"/>
    </row>
    <row r="24" spans="1:10">
      <c r="A24" s="19">
        <f t="shared" si="0"/>
        <v>0</v>
      </c>
      <c r="B24" s="19">
        <f t="shared" si="1"/>
        <v>0</v>
      </c>
      <c r="I24" s="10">
        <v>19</v>
      </c>
      <c r="J24" s="16"/>
    </row>
    <row r="25" spans="1:10">
      <c r="A25" s="19">
        <f t="shared" si="0"/>
        <v>0</v>
      </c>
      <c r="B25" s="19">
        <f t="shared" si="1"/>
        <v>0</v>
      </c>
      <c r="I25" s="10">
        <v>20</v>
      </c>
      <c r="J25" s="16"/>
    </row>
    <row r="26" spans="1:10">
      <c r="A26" s="19">
        <f t="shared" si="0"/>
        <v>0</v>
      </c>
      <c r="B26" s="19">
        <f t="shared" si="1"/>
        <v>0</v>
      </c>
      <c r="I26" s="10">
        <v>21</v>
      </c>
      <c r="J26" s="16"/>
    </row>
    <row r="27" spans="1:10">
      <c r="A27" s="19">
        <f t="shared" si="0"/>
        <v>0</v>
      </c>
      <c r="B27" s="19">
        <f t="shared" si="1"/>
        <v>0</v>
      </c>
      <c r="I27" s="10">
        <v>22</v>
      </c>
      <c r="J27" s="16"/>
    </row>
    <row r="28" spans="1:10">
      <c r="A28" s="19">
        <f t="shared" si="0"/>
        <v>0</v>
      </c>
      <c r="B28" s="19">
        <f t="shared" si="1"/>
        <v>0</v>
      </c>
      <c r="I28" s="10">
        <v>23</v>
      </c>
      <c r="J28" s="16"/>
    </row>
    <row r="29" spans="1:10">
      <c r="A29" s="19">
        <f t="shared" si="0"/>
        <v>0</v>
      </c>
      <c r="B29" s="19">
        <f t="shared" si="1"/>
        <v>0</v>
      </c>
      <c r="I29" s="10">
        <v>24</v>
      </c>
      <c r="J29" s="16"/>
    </row>
    <row r="30" spans="1:10">
      <c r="A30" s="19">
        <f t="shared" si="0"/>
        <v>0</v>
      </c>
      <c r="B30" s="19">
        <f t="shared" si="1"/>
        <v>0</v>
      </c>
      <c r="I30" s="10">
        <v>25</v>
      </c>
      <c r="J30" s="16"/>
    </row>
    <row r="31" spans="1:10">
      <c r="A31" s="19">
        <f t="shared" si="0"/>
        <v>0</v>
      </c>
      <c r="B31" s="19">
        <f t="shared" si="1"/>
        <v>0</v>
      </c>
      <c r="I31" s="10">
        <v>26</v>
      </c>
      <c r="J31" s="16"/>
    </row>
    <row r="32" spans="1:10">
      <c r="A32" s="19">
        <f t="shared" si="0"/>
        <v>0</v>
      </c>
      <c r="B32" s="19">
        <f t="shared" si="1"/>
        <v>0</v>
      </c>
      <c r="I32" s="10">
        <v>27</v>
      </c>
      <c r="J32" s="16"/>
    </row>
    <row r="33" spans="1:10">
      <c r="A33" s="19">
        <f t="shared" si="0"/>
        <v>0</v>
      </c>
      <c r="B33" s="19">
        <f t="shared" si="1"/>
        <v>0</v>
      </c>
      <c r="I33" s="10">
        <v>28</v>
      </c>
      <c r="J33" s="16"/>
    </row>
    <row r="34" spans="1:10">
      <c r="A34" s="19">
        <f t="shared" si="0"/>
        <v>0</v>
      </c>
      <c r="B34" s="19">
        <f t="shared" si="1"/>
        <v>0</v>
      </c>
      <c r="I34" s="10">
        <v>29</v>
      </c>
      <c r="J34" s="16"/>
    </row>
    <row r="35" spans="1:10">
      <c r="A35" s="19">
        <f t="shared" si="0"/>
        <v>0</v>
      </c>
      <c r="B35" s="19">
        <f t="shared" si="1"/>
        <v>0</v>
      </c>
      <c r="I35" s="10">
        <v>30</v>
      </c>
      <c r="J35" s="16"/>
    </row>
    <row r="36" spans="1:10">
      <c r="A36" s="19">
        <f t="shared" si="0"/>
        <v>0</v>
      </c>
      <c r="B36" s="19">
        <f t="shared" si="1"/>
        <v>0</v>
      </c>
      <c r="I36" s="10">
        <v>31</v>
      </c>
      <c r="J36" s="16"/>
    </row>
    <row r="37" spans="1:10">
      <c r="A37" s="19">
        <f t="shared" si="0"/>
        <v>0</v>
      </c>
      <c r="B37" s="19">
        <f t="shared" si="1"/>
        <v>0</v>
      </c>
      <c r="I37" s="10">
        <v>32</v>
      </c>
      <c r="J37" s="16"/>
    </row>
    <row r="38" spans="1:10">
      <c r="A38" s="19">
        <f t="shared" ref="A38:A55" si="2">IF(SUM(C38:H38)=1,I38,0)</f>
        <v>0</v>
      </c>
      <c r="B38" s="19">
        <f t="shared" ref="B38:B55" si="3">IF(SUM(C38:H38)=1,J38,0)</f>
        <v>0</v>
      </c>
      <c r="I38" s="10">
        <v>33</v>
      </c>
      <c r="J38" s="16"/>
    </row>
    <row r="39" spans="1:10">
      <c r="A39" s="19">
        <f t="shared" si="2"/>
        <v>0</v>
      </c>
      <c r="B39" s="19">
        <f t="shared" si="3"/>
        <v>0</v>
      </c>
      <c r="I39" s="10">
        <v>34</v>
      </c>
      <c r="J39" s="16"/>
    </row>
    <row r="40" spans="1:10">
      <c r="A40" s="19">
        <f t="shared" si="2"/>
        <v>0</v>
      </c>
      <c r="B40" s="19">
        <f t="shared" si="3"/>
        <v>0</v>
      </c>
      <c r="I40" s="10">
        <v>35</v>
      </c>
      <c r="J40" s="16"/>
    </row>
    <row r="41" spans="1:10">
      <c r="A41" s="19">
        <f t="shared" si="2"/>
        <v>0</v>
      </c>
      <c r="B41" s="19">
        <f t="shared" si="3"/>
        <v>0</v>
      </c>
      <c r="I41" s="10">
        <v>36</v>
      </c>
      <c r="J41" s="16"/>
    </row>
    <row r="42" spans="1:10">
      <c r="A42" s="19">
        <f t="shared" si="2"/>
        <v>0</v>
      </c>
      <c r="B42" s="19">
        <f t="shared" si="3"/>
        <v>0</v>
      </c>
      <c r="I42" s="10">
        <v>37</v>
      </c>
      <c r="J42" s="16"/>
    </row>
    <row r="43" spans="1:10">
      <c r="A43" s="19">
        <f t="shared" si="2"/>
        <v>0</v>
      </c>
      <c r="B43" s="19">
        <f t="shared" si="3"/>
        <v>0</v>
      </c>
      <c r="I43" s="10">
        <v>38</v>
      </c>
      <c r="J43" s="16"/>
    </row>
    <row r="44" spans="1:10">
      <c r="A44" s="19">
        <f t="shared" si="2"/>
        <v>0</v>
      </c>
      <c r="B44" s="19">
        <f t="shared" si="3"/>
        <v>0</v>
      </c>
      <c r="I44" s="10">
        <v>39</v>
      </c>
      <c r="J44" s="16"/>
    </row>
    <row r="45" spans="1:10">
      <c r="A45" s="19">
        <f t="shared" si="2"/>
        <v>0</v>
      </c>
      <c r="B45" s="19">
        <f t="shared" si="3"/>
        <v>0</v>
      </c>
      <c r="I45" s="10">
        <v>40</v>
      </c>
      <c r="J45" s="16"/>
    </row>
    <row r="46" spans="1:10">
      <c r="A46" s="19">
        <f t="shared" si="2"/>
        <v>0</v>
      </c>
      <c r="B46" s="19">
        <f t="shared" si="3"/>
        <v>0</v>
      </c>
      <c r="I46" s="10">
        <v>41</v>
      </c>
      <c r="J46" s="16"/>
    </row>
    <row r="47" spans="1:10">
      <c r="A47" s="19">
        <f t="shared" si="2"/>
        <v>0</v>
      </c>
      <c r="B47" s="19">
        <f t="shared" si="3"/>
        <v>0</v>
      </c>
      <c r="I47" s="10">
        <v>42</v>
      </c>
      <c r="J47" s="16"/>
    </row>
    <row r="48" spans="1:10">
      <c r="A48" s="19">
        <f t="shared" si="2"/>
        <v>0</v>
      </c>
      <c r="B48" s="19">
        <f t="shared" si="3"/>
        <v>0</v>
      </c>
      <c r="I48" s="10">
        <v>43</v>
      </c>
      <c r="J48" s="16"/>
    </row>
    <row r="49" spans="1:10">
      <c r="A49" s="19">
        <f t="shared" si="2"/>
        <v>0</v>
      </c>
      <c r="B49" s="19">
        <f t="shared" si="3"/>
        <v>0</v>
      </c>
      <c r="I49" s="10">
        <v>44</v>
      </c>
      <c r="J49" s="16"/>
    </row>
    <row r="50" spans="1:10">
      <c r="A50" s="19">
        <f t="shared" si="2"/>
        <v>0</v>
      </c>
      <c r="B50" s="19">
        <f t="shared" si="3"/>
        <v>0</v>
      </c>
      <c r="I50" s="10">
        <v>45</v>
      </c>
      <c r="J50" s="16"/>
    </row>
    <row r="51" spans="1:10">
      <c r="A51" s="19">
        <f t="shared" si="2"/>
        <v>0</v>
      </c>
      <c r="B51" s="19">
        <f t="shared" si="3"/>
        <v>0</v>
      </c>
      <c r="I51" s="10">
        <v>46</v>
      </c>
      <c r="J51" s="16"/>
    </row>
    <row r="52" spans="1:10">
      <c r="A52" s="19">
        <f t="shared" si="2"/>
        <v>0</v>
      </c>
      <c r="B52" s="19">
        <f t="shared" si="3"/>
        <v>0</v>
      </c>
      <c r="I52" s="10">
        <v>47</v>
      </c>
      <c r="J52" s="16"/>
    </row>
    <row r="53" spans="1:10">
      <c r="A53" s="19">
        <f t="shared" si="2"/>
        <v>0</v>
      </c>
      <c r="B53" s="19">
        <f t="shared" si="3"/>
        <v>0</v>
      </c>
      <c r="I53" s="10">
        <v>48</v>
      </c>
      <c r="J53" s="16"/>
    </row>
    <row r="54" spans="1:10">
      <c r="A54" s="19">
        <f t="shared" si="2"/>
        <v>0</v>
      </c>
      <c r="B54" s="19">
        <f t="shared" si="3"/>
        <v>0</v>
      </c>
      <c r="I54" s="10">
        <v>49</v>
      </c>
      <c r="J54" s="16"/>
    </row>
    <row r="55" spans="1:10" ht="15" thickBot="1">
      <c r="A55" s="19">
        <f t="shared" si="2"/>
        <v>0</v>
      </c>
      <c r="B55" s="19">
        <f t="shared" si="3"/>
        <v>0</v>
      </c>
      <c r="C55" s="18"/>
      <c r="D55" s="18"/>
      <c r="E55" s="18"/>
      <c r="F55" s="18"/>
      <c r="G55" s="18"/>
      <c r="H55" s="18"/>
      <c r="I55" s="11">
        <v>50</v>
      </c>
      <c r="J55" s="20"/>
    </row>
  </sheetData>
  <mergeCells count="1">
    <mergeCell ref="C4:J4"/>
  </mergeCells>
  <conditionalFormatting sqref="I6:I55">
    <cfRule type="expression" dxfId="3" priority="1">
      <formula>$A6&lt;&gt;$I6</formula>
    </cfRule>
    <cfRule type="expression" dxfId="2" priority="4">
      <formula>$A6=$I6</formula>
    </cfRule>
  </conditionalFormatting>
  <conditionalFormatting sqref="J6">
    <cfRule type="expression" dxfId="1" priority="14">
      <formula>$B8=$J6</formula>
    </cfRule>
  </conditionalFormatting>
  <conditionalFormatting sqref="J7 J9:J55">
    <cfRule type="expression" dxfId="0" priority="5">
      <formula>$B7=$J7</formula>
    </cfRule>
  </conditionalFormatting>
  <conditionalFormatting sqref="K6">
    <cfRule type="iconSet" priority="7">
      <iconSet>
        <cfvo type="percent" val="0"/>
        <cfvo type="percent" val="33"/>
        <cfvo type="percent" val="67"/>
      </iconSet>
    </cfRule>
  </conditionalFormatting>
  <pageMargins left="0.7" right="0.7" top="0.75" bottom="0.75" header="0.3" footer="0.3"/>
  <ignoredErrors>
    <ignoredError sqref="B9:B55 B7" formulaRange="1"/>
    <ignoredError sqref="B8" formula="1" formulaRange="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DF6AD-AA71-4DB5-B95B-365263693A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RFE_11.11.2024</vt:lpstr>
      <vt:lpstr>RIDGE &amp; LASSO_11.11.2024</vt:lpstr>
      <vt:lpstr>Variables_11.11.2024</vt:lpstr>
      <vt:lpstr>Models_11.11.2024</vt:lpstr>
      <vt:lpstr>R&amp;L_MinMax</vt:lpstr>
      <vt:lpstr>R&amp;L_Standard</vt:lpstr>
      <vt:lpstr>R&amp;L_Robust</vt:lpstr>
      <vt:lpstr>RFE_Final</vt:lpstr>
      <vt:lpstr>OE (Wo StandScaler)</vt:lpstr>
      <vt:lpstr>OE (With StandScaler)</vt:lpstr>
      <vt:lpstr>OHE | Wo MinMaxScaler</vt:lpstr>
      <vt:lpstr>OHE | With MinMaxScaler</vt:lpstr>
      <vt:lpstr>RIDGE &amp; LASSO_Final</vt:lpstr>
      <vt:lpstr>Feature Selection_Final</vt:lpstr>
      <vt:lpstr>Models_Final</vt:lpstr>
      <vt:lpstr>KaggleSubmitions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Filipe Gomes Silvestre</dc:creator>
  <cp:keywords/>
  <dc:description/>
  <cp:lastModifiedBy>Andre Filipe Gomes Silvestre</cp:lastModifiedBy>
  <cp:revision/>
  <dcterms:created xsi:type="dcterms:W3CDTF">2024-10-30T10:12:27Z</dcterms:created>
  <dcterms:modified xsi:type="dcterms:W3CDTF">2024-11-23T18:43:55Z</dcterms:modified>
  <cp:category/>
  <cp:contentStatus/>
</cp:coreProperties>
</file>