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u Drive\Papers 2012-2021 OK\ESCAPE 33 2023\Daniel\"/>
    </mc:Choice>
  </mc:AlternateContent>
  <bookViews>
    <workbookView xWindow="0" yWindow="0" windowWidth="23040" windowHeight="10596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E44" i="1"/>
  <c r="E43" i="1"/>
  <c r="E42" i="1"/>
  <c r="E41" i="1"/>
  <c r="E38" i="1"/>
  <c r="E37" i="1"/>
  <c r="E36" i="1"/>
  <c r="E35" i="1"/>
  <c r="E32" i="1"/>
  <c r="E31" i="1"/>
  <c r="E30" i="1"/>
  <c r="E29" i="1"/>
  <c r="C43" i="1"/>
  <c r="C37" i="1"/>
  <c r="C31" i="1"/>
  <c r="E40" i="1"/>
  <c r="E34" i="1"/>
  <c r="E28" i="1"/>
  <c r="C34" i="1"/>
  <c r="C40" i="1"/>
  <c r="C28" i="1"/>
  <c r="C42" i="1"/>
  <c r="C41" i="1" s="1"/>
  <c r="C36" i="1"/>
  <c r="C35" i="1" s="1"/>
  <c r="C30" i="1"/>
  <c r="C29" i="1"/>
  <c r="I78" i="1" l="1"/>
  <c r="C15" i="1"/>
  <c r="E15" i="1"/>
  <c r="C47" i="1" l="1"/>
  <c r="C22" i="1"/>
  <c r="E22" i="1" s="1"/>
  <c r="E19" i="1"/>
  <c r="E50" i="1"/>
  <c r="E26" i="1"/>
  <c r="E12" i="1"/>
  <c r="E20" i="1"/>
  <c r="E47" i="1"/>
  <c r="E13" i="1"/>
  <c r="E6" i="1"/>
  <c r="C2" i="1"/>
  <c r="C52" i="1" s="1"/>
  <c r="E52" i="1" s="1"/>
  <c r="C3" i="1"/>
  <c r="C5" i="1"/>
  <c r="C4" i="1"/>
  <c r="E2" i="1" l="1"/>
  <c r="C8" i="1"/>
  <c r="E8" i="1" s="1"/>
  <c r="C46" i="1"/>
  <c r="E5" i="1"/>
  <c r="C9" i="1"/>
  <c r="E3" i="1"/>
  <c r="E4" i="1"/>
  <c r="C48" i="1"/>
  <c r="C10" i="1"/>
  <c r="C49" i="1"/>
  <c r="C11" i="1"/>
  <c r="E49" i="1" l="1"/>
  <c r="C54" i="1"/>
  <c r="E54" i="1" s="1"/>
  <c r="I5" i="1" s="1"/>
  <c r="E48" i="1"/>
  <c r="E46" i="1"/>
  <c r="C18" i="1"/>
  <c r="E11" i="1"/>
  <c r="E10" i="1"/>
  <c r="I6" i="1" s="1"/>
  <c r="E9" i="1"/>
  <c r="C55" i="1"/>
  <c r="C53" i="1"/>
  <c r="C56" i="1"/>
  <c r="C17" i="1"/>
  <c r="C16" i="1" s="1"/>
  <c r="E55" i="1" l="1"/>
  <c r="E53" i="1"/>
  <c r="E56" i="1"/>
  <c r="E16" i="1"/>
  <c r="E17" i="1"/>
  <c r="C24" i="1"/>
  <c r="E18" i="1"/>
  <c r="C23" i="1"/>
  <c r="C25" i="1"/>
  <c r="E25" i="1" l="1"/>
  <c r="E23" i="1"/>
  <c r="E24" i="1"/>
  <c r="I8" i="1" l="1"/>
  <c r="I10" i="1" l="1"/>
</calcChain>
</file>

<file path=xl/sharedStrings.xml><?xml version="1.0" encoding="utf-8"?>
<sst xmlns="http://schemas.openxmlformats.org/spreadsheetml/2006/main" count="169" uniqueCount="41">
  <si>
    <t>kJ/kg</t>
  </si>
  <si>
    <t>x</t>
  </si>
  <si>
    <t>kW</t>
  </si>
  <si>
    <t>State 2</t>
  </si>
  <si>
    <t>State 2sh</t>
  </si>
  <si>
    <t>T</t>
  </si>
  <si>
    <t>H</t>
  </si>
  <si>
    <t>P</t>
  </si>
  <si>
    <t>State 3sc-iso</t>
  </si>
  <si>
    <t>State 4</t>
  </si>
  <si>
    <t>State 1</t>
  </si>
  <si>
    <t>bar</t>
  </si>
  <si>
    <t xml:space="preserve">S </t>
  </si>
  <si>
    <t>J/kgK</t>
  </si>
  <si>
    <t>kJ/kgK</t>
  </si>
  <si>
    <t>K</t>
  </si>
  <si>
    <t>J/kg</t>
  </si>
  <si>
    <t>Pa</t>
  </si>
  <si>
    <t>-</t>
  </si>
  <si>
    <t>dTsh</t>
  </si>
  <si>
    <t>C</t>
  </si>
  <si>
    <t>eff iso</t>
  </si>
  <si>
    <t>Enthalpy difference</t>
  </si>
  <si>
    <t>kg/s CO2</t>
  </si>
  <si>
    <t>DH_EVAP</t>
  </si>
  <si>
    <t>DH_SH</t>
  </si>
  <si>
    <t>DH_CON</t>
  </si>
  <si>
    <t>W_COMP</t>
  </si>
  <si>
    <t>SUM</t>
  </si>
  <si>
    <t>DefaultHeatCascade Clu_Loc_CO2schpmult_CO2SCHP_qt_consc_1</t>
  </si>
  <si>
    <t>DefaultHeatCascade Clu_Loc_CO2schpmult_CO2SCHP_qt_consc_2</t>
  </si>
  <si>
    <t>DefaultHeatCascade Clu_Loc_CO2schpmult_CO2SCHP_qt_consc_3</t>
  </si>
  <si>
    <t>DefaultHeatCascade Clu_Loc_CO2schpmult_CO2SCHP_qt_consc_4</t>
  </si>
  <si>
    <t>DefaultHeatCascade Clu_Loc_CO2schpmult_CO2SCHP_qt_sh</t>
  </si>
  <si>
    <t>DefaultHeatCascade Clu_Loc_CO2schpmult_CO2SCHP_qt_eva</t>
  </si>
  <si>
    <t>Compression power</t>
  </si>
  <si>
    <t>Q kW</t>
  </si>
  <si>
    <t>State 3bsc-act</t>
  </si>
  <si>
    <t>State 3csc-act</t>
  </si>
  <si>
    <t>State 3dsc-act</t>
  </si>
  <si>
    <t>State 3asc-act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</si>
</sst>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1" applyFont="1"/>
    <xf numFmtId="166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39</xdr:col>
      <xdr:colOff>397943</xdr:colOff>
      <xdr:row>29</xdr:row>
      <xdr:rowOff>7025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548640"/>
          <a:ext cx="16857143" cy="47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28</xdr:col>
      <xdr:colOff>151238</xdr:colOff>
      <xdr:row>60</xdr:row>
      <xdr:rowOff>151733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3143" y="5921829"/>
          <a:ext cx="9295238" cy="5333333"/>
        </a:xfrm>
        <a:prstGeom prst="rect">
          <a:avLst/>
        </a:prstGeom>
      </xdr:spPr>
    </xdr:pic>
    <xdr:clientData/>
  </xdr:twoCellAnchor>
  <xdr:twoCellAnchor editAs="oneCell">
    <xdr:from>
      <xdr:col>28</xdr:col>
      <xdr:colOff>478972</xdr:colOff>
      <xdr:row>31</xdr:row>
      <xdr:rowOff>130630</xdr:rowOff>
    </xdr:from>
    <xdr:to>
      <xdr:col>44</xdr:col>
      <xdr:colOff>20610</xdr:colOff>
      <xdr:row>60</xdr:row>
      <xdr:rowOff>97305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96115" y="5867401"/>
          <a:ext cx="9295238" cy="53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olProp\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="70" zoomScaleNormal="70" workbookViewId="0">
      <selection activeCell="K35" sqref="K35"/>
    </sheetView>
  </sheetViews>
  <sheetFormatPr defaultRowHeight="14.4" x14ac:dyDescent="0.3"/>
  <cols>
    <col min="1" max="1" width="12.33203125" customWidth="1"/>
    <col min="3" max="3" width="10.44140625" bestFit="1" customWidth="1"/>
  </cols>
  <sheetData>
    <row r="1" spans="1:11" x14ac:dyDescent="0.3">
      <c r="E1" t="s">
        <v>11</v>
      </c>
    </row>
    <row r="2" spans="1:11" x14ac:dyDescent="0.3">
      <c r="A2" t="s">
        <v>3</v>
      </c>
      <c r="B2" t="s">
        <v>7</v>
      </c>
      <c r="C2">
        <f>30*101325</f>
        <v>3039750</v>
      </c>
      <c r="D2" t="s">
        <v>17</v>
      </c>
      <c r="E2" s="3">
        <f>C2/101325</f>
        <v>30</v>
      </c>
      <c r="F2" t="s">
        <v>11</v>
      </c>
      <c r="H2">
        <v>40</v>
      </c>
      <c r="I2" t="s">
        <v>23</v>
      </c>
    </row>
    <row r="3" spans="1:11" x14ac:dyDescent="0.3">
      <c r="B3" t="s">
        <v>5</v>
      </c>
      <c r="C3" s="3">
        <f>[1]!PropsSI("T","P",C2,"Q",C6,"CO2")</f>
        <v>268.07663343526127</v>
      </c>
      <c r="D3" s="3" t="s">
        <v>15</v>
      </c>
      <c r="E3" s="3">
        <f>C3-273.15</f>
        <v>-5.0733665647387056</v>
      </c>
      <c r="F3" t="s">
        <v>20</v>
      </c>
    </row>
    <row r="4" spans="1:11" x14ac:dyDescent="0.3">
      <c r="B4" t="s">
        <v>6</v>
      </c>
      <c r="C4" s="4">
        <f>[1]!PropsSI("H","P",C2,"Q",C6,"CO2")</f>
        <v>433414.37264062284</v>
      </c>
      <c r="D4" t="s">
        <v>16</v>
      </c>
      <c r="E4" s="2">
        <f>C4/1000</f>
        <v>433.41437264062284</v>
      </c>
      <c r="F4" t="s">
        <v>0</v>
      </c>
      <c r="H4" t="s">
        <v>22</v>
      </c>
    </row>
    <row r="5" spans="1:11" x14ac:dyDescent="0.3">
      <c r="B5" t="s">
        <v>12</v>
      </c>
      <c r="C5" s="4">
        <f>[1]!PropsSI("T","P",C2,"Q",C6,"CO2")</f>
        <v>268.07663343526127</v>
      </c>
      <c r="D5" s="3" t="s">
        <v>13</v>
      </c>
      <c r="E5" s="1">
        <f>C5/1000</f>
        <v>0.26807663343526128</v>
      </c>
      <c r="F5" t="s">
        <v>14</v>
      </c>
      <c r="H5" t="s">
        <v>24</v>
      </c>
      <c r="I5" s="4">
        <f>(E4-E54)*H2</f>
        <v>7563.1470463020742</v>
      </c>
      <c r="J5" t="s">
        <v>2</v>
      </c>
    </row>
    <row r="6" spans="1:11" x14ac:dyDescent="0.3">
      <c r="B6" t="s">
        <v>1</v>
      </c>
      <c r="C6">
        <v>1</v>
      </c>
      <c r="D6" t="s">
        <v>18</v>
      </c>
      <c r="E6">
        <f>C6</f>
        <v>1</v>
      </c>
      <c r="F6" t="s">
        <v>18</v>
      </c>
      <c r="H6" t="s">
        <v>25</v>
      </c>
      <c r="I6" s="4">
        <f>(E10-E4)*H2</f>
        <v>314.3762162797816</v>
      </c>
      <c r="J6" t="s">
        <v>2</v>
      </c>
    </row>
    <row r="7" spans="1:11" x14ac:dyDescent="0.3">
      <c r="H7" t="s">
        <v>26</v>
      </c>
      <c r="I7" s="4">
        <f>(E24-E48)*H2</f>
        <v>10267.899738896906</v>
      </c>
      <c r="J7" t="s">
        <v>2</v>
      </c>
    </row>
    <row r="8" spans="1:11" x14ac:dyDescent="0.3">
      <c r="A8" t="s">
        <v>4</v>
      </c>
      <c r="B8" t="s">
        <v>7</v>
      </c>
      <c r="C8">
        <f>C2</f>
        <v>3039750</v>
      </c>
      <c r="D8" t="s">
        <v>17</v>
      </c>
      <c r="E8" s="3">
        <f>C8/101325</f>
        <v>30</v>
      </c>
      <c r="F8" t="s">
        <v>11</v>
      </c>
      <c r="H8" t="s">
        <v>27</v>
      </c>
      <c r="I8" s="4">
        <f>(E24-E10)*H2</f>
        <v>2390.3764763150502</v>
      </c>
      <c r="J8" t="s">
        <v>2</v>
      </c>
      <c r="K8" s="4"/>
    </row>
    <row r="9" spans="1:11" x14ac:dyDescent="0.3">
      <c r="B9" t="s">
        <v>5</v>
      </c>
      <c r="C9" s="3">
        <f>C3+C13</f>
        <v>273.07663343526127</v>
      </c>
      <c r="D9" s="3" t="s">
        <v>15</v>
      </c>
      <c r="E9" s="3">
        <f>C9-273.15</f>
        <v>-7.336656473870562E-2</v>
      </c>
      <c r="F9" t="s">
        <v>20</v>
      </c>
    </row>
    <row r="10" spans="1:11" x14ac:dyDescent="0.3">
      <c r="B10" t="s">
        <v>6</v>
      </c>
      <c r="C10" s="4">
        <f>[1]!PropsSI("H","P",C8,"T",C9,"CO2")</f>
        <v>441273.77804761741</v>
      </c>
      <c r="D10" t="s">
        <v>16</v>
      </c>
      <c r="E10" s="4">
        <f>C10/1000</f>
        <v>441.27377804761738</v>
      </c>
      <c r="F10" t="s">
        <v>0</v>
      </c>
      <c r="H10" t="s">
        <v>28</v>
      </c>
      <c r="I10" s="1">
        <f>I5+I6+I8-I7</f>
        <v>0</v>
      </c>
    </row>
    <row r="11" spans="1:11" x14ac:dyDescent="0.3">
      <c r="B11" t="s">
        <v>12</v>
      </c>
      <c r="C11" s="4">
        <f>[1]!PropsSI("S","P",C8,"T",C9,"CO2")</f>
        <v>1901.9251370637901</v>
      </c>
      <c r="D11" s="3" t="s">
        <v>13</v>
      </c>
      <c r="E11" s="1">
        <f>C11/1000</f>
        <v>1.9019251370637902</v>
      </c>
      <c r="F11" t="s">
        <v>14</v>
      </c>
    </row>
    <row r="12" spans="1:11" x14ac:dyDescent="0.3">
      <c r="B12" t="s">
        <v>1</v>
      </c>
      <c r="C12">
        <v>-1</v>
      </c>
      <c r="D12" t="s">
        <v>18</v>
      </c>
      <c r="E12">
        <f>C12</f>
        <v>-1</v>
      </c>
      <c r="F12" t="s">
        <v>18</v>
      </c>
    </row>
    <row r="13" spans="1:11" x14ac:dyDescent="0.3">
      <c r="B13" t="s">
        <v>19</v>
      </c>
      <c r="C13">
        <v>5</v>
      </c>
      <c r="D13" t="s">
        <v>15</v>
      </c>
      <c r="E13">
        <f>C13</f>
        <v>5</v>
      </c>
      <c r="F13" t="s">
        <v>15</v>
      </c>
    </row>
    <row r="15" spans="1:11" x14ac:dyDescent="0.3">
      <c r="A15" t="s">
        <v>8</v>
      </c>
      <c r="B15" t="s">
        <v>7</v>
      </c>
      <c r="C15">
        <f>90*101325</f>
        <v>9119250</v>
      </c>
      <c r="D15" t="s">
        <v>17</v>
      </c>
      <c r="E15" s="3">
        <f>C15/101325</f>
        <v>90</v>
      </c>
      <c r="F15" t="s">
        <v>11</v>
      </c>
    </row>
    <row r="16" spans="1:11" x14ac:dyDescent="0.3">
      <c r="B16" t="s">
        <v>5</v>
      </c>
      <c r="C16" s="3">
        <f>[1]!PropsSI("T","P",C15,"H",C17,"CO2")</f>
        <v>358.48027189495303</v>
      </c>
      <c r="D16" s="3" t="s">
        <v>15</v>
      </c>
      <c r="E16" s="3">
        <f>C16-273.15</f>
        <v>85.330271894953057</v>
      </c>
      <c r="F16" t="s">
        <v>20</v>
      </c>
    </row>
    <row r="17" spans="1:6" x14ac:dyDescent="0.3">
      <c r="B17" t="s">
        <v>6</v>
      </c>
      <c r="C17" s="4">
        <f>[1]!PropsSI("H","P",C15,"S",C18,"CO2")</f>
        <v>489081.30757391843</v>
      </c>
      <c r="D17" t="s">
        <v>16</v>
      </c>
      <c r="E17" s="4">
        <f>C17/1000</f>
        <v>489.08130757391842</v>
      </c>
      <c r="F17" t="s">
        <v>0</v>
      </c>
    </row>
    <row r="18" spans="1:6" x14ac:dyDescent="0.3">
      <c r="B18" t="s">
        <v>12</v>
      </c>
      <c r="C18" s="4">
        <f>C11</f>
        <v>1901.9251370637901</v>
      </c>
      <c r="D18" s="3" t="s">
        <v>13</v>
      </c>
      <c r="E18" s="1">
        <f>C18/1000</f>
        <v>1.9019251370637902</v>
      </c>
      <c r="F18" t="s">
        <v>14</v>
      </c>
    </row>
    <row r="19" spans="1:6" x14ac:dyDescent="0.3">
      <c r="B19" t="s">
        <v>1</v>
      </c>
      <c r="C19">
        <v>-1</v>
      </c>
      <c r="D19" t="s">
        <v>18</v>
      </c>
      <c r="E19">
        <f>C19</f>
        <v>-1</v>
      </c>
      <c r="F19" t="s">
        <v>18</v>
      </c>
    </row>
    <row r="20" spans="1:6" x14ac:dyDescent="0.3">
      <c r="B20" t="s">
        <v>21</v>
      </c>
      <c r="C20" s="5">
        <v>0.8</v>
      </c>
      <c r="D20" s="3" t="s">
        <v>18</v>
      </c>
      <c r="E20" s="5">
        <f>C20</f>
        <v>0.8</v>
      </c>
      <c r="F20" t="s">
        <v>18</v>
      </c>
    </row>
    <row r="22" spans="1:6" x14ac:dyDescent="0.3">
      <c r="A22" t="s">
        <v>40</v>
      </c>
      <c r="B22" t="s">
        <v>7</v>
      </c>
      <c r="C22">
        <f>C15</f>
        <v>9119250</v>
      </c>
      <c r="D22" t="s">
        <v>17</v>
      </c>
      <c r="E22" s="3">
        <f>C22/101325</f>
        <v>90</v>
      </c>
      <c r="F22" t="s">
        <v>11</v>
      </c>
    </row>
    <row r="23" spans="1:6" x14ac:dyDescent="0.3">
      <c r="B23" t="s">
        <v>5</v>
      </c>
      <c r="C23" s="3">
        <f>[1]!PropsSI("T","P",C22,"H",C24,"CO2")</f>
        <v>366.21151318163089</v>
      </c>
      <c r="D23" s="3" t="s">
        <v>15</v>
      </c>
      <c r="E23" s="3">
        <f>C23-273.15</f>
        <v>93.061513181630914</v>
      </c>
      <c r="F23" t="s">
        <v>20</v>
      </c>
    </row>
    <row r="24" spans="1:6" x14ac:dyDescent="0.3">
      <c r="B24" t="s">
        <v>6</v>
      </c>
      <c r="C24">
        <f>C10+(C17-C10)/C20</f>
        <v>501033.18995549367</v>
      </c>
      <c r="D24" t="s">
        <v>16</v>
      </c>
      <c r="E24" s="4">
        <f>C24/1000</f>
        <v>501.03318995549364</v>
      </c>
      <c r="F24" t="s">
        <v>0</v>
      </c>
    </row>
    <row r="25" spans="1:6" x14ac:dyDescent="0.3">
      <c r="B25" t="s">
        <v>12</v>
      </c>
      <c r="C25" s="4">
        <f>[1]!PropsSI("S","P",C22,"H",C24,"CO2")</f>
        <v>1934.9147913040817</v>
      </c>
      <c r="D25" s="3" t="s">
        <v>13</v>
      </c>
      <c r="E25" s="1">
        <f>C25/1000</f>
        <v>1.9349147913040818</v>
      </c>
      <c r="F25" t="s">
        <v>14</v>
      </c>
    </row>
    <row r="26" spans="1:6" x14ac:dyDescent="0.3">
      <c r="B26" t="s">
        <v>1</v>
      </c>
      <c r="C26">
        <v>-1</v>
      </c>
      <c r="D26" t="s">
        <v>18</v>
      </c>
      <c r="E26">
        <f>C26</f>
        <v>-1</v>
      </c>
      <c r="F26" t="s">
        <v>18</v>
      </c>
    </row>
    <row r="28" spans="1:6" x14ac:dyDescent="0.3">
      <c r="A28" t="s">
        <v>37</v>
      </c>
      <c r="B28" t="s">
        <v>7</v>
      </c>
      <c r="C28">
        <f>C22</f>
        <v>9119250</v>
      </c>
      <c r="D28" t="s">
        <v>17</v>
      </c>
      <c r="E28" s="3">
        <f>C28/101325</f>
        <v>90</v>
      </c>
      <c r="F28" t="s">
        <v>11</v>
      </c>
    </row>
    <row r="29" spans="1:6" x14ac:dyDescent="0.3">
      <c r="B29" t="s">
        <v>5</v>
      </c>
      <c r="C29" s="3">
        <f>[1]!PropsSI("T","P",C28,"H",C30,"CO2")</f>
        <v>331.57078138948219</v>
      </c>
      <c r="D29" s="3" t="s">
        <v>15</v>
      </c>
      <c r="E29" s="3">
        <f>C29-273.15</f>
        <v>58.420781389482215</v>
      </c>
      <c r="F29" t="s">
        <v>20</v>
      </c>
    </row>
    <row r="30" spans="1:6" x14ac:dyDescent="0.3">
      <c r="B30" t="s">
        <v>6</v>
      </c>
      <c r="C30" s="4">
        <f>[1]!PropsSI("H","P",C28,"S",C31,"CO2")</f>
        <v>436847.38942830614</v>
      </c>
      <c r="D30" t="s">
        <v>16</v>
      </c>
      <c r="E30" s="4">
        <f>C30/1000</f>
        <v>436.84738942830614</v>
      </c>
      <c r="F30" t="s">
        <v>0</v>
      </c>
    </row>
    <row r="31" spans="1:6" x14ac:dyDescent="0.3">
      <c r="B31" t="s">
        <v>12</v>
      </c>
      <c r="C31">
        <f>1.75*1000</f>
        <v>1750</v>
      </c>
      <c r="D31" s="3" t="s">
        <v>13</v>
      </c>
      <c r="E31" s="1">
        <f>C31/1000</f>
        <v>1.75</v>
      </c>
      <c r="F31" t="s">
        <v>14</v>
      </c>
    </row>
    <row r="32" spans="1:6" x14ac:dyDescent="0.3">
      <c r="B32" t="s">
        <v>1</v>
      </c>
      <c r="C32">
        <v>-1</v>
      </c>
      <c r="D32" t="s">
        <v>18</v>
      </c>
      <c r="E32">
        <f>C32</f>
        <v>-1</v>
      </c>
      <c r="F32" t="s">
        <v>18</v>
      </c>
    </row>
    <row r="34" spans="1:6" x14ac:dyDescent="0.3">
      <c r="A34" t="s">
        <v>38</v>
      </c>
      <c r="B34" t="s">
        <v>7</v>
      </c>
      <c r="C34">
        <f>C22</f>
        <v>9119250</v>
      </c>
      <c r="D34" t="s">
        <v>17</v>
      </c>
      <c r="E34" s="3">
        <f>C34/101325</f>
        <v>90</v>
      </c>
      <c r="F34" t="s">
        <v>11</v>
      </c>
    </row>
    <row r="35" spans="1:6" x14ac:dyDescent="0.3">
      <c r="B35" t="s">
        <v>5</v>
      </c>
      <c r="C35" s="3">
        <f>[1]!PropsSI("T","P",C34,"H",C36,"CO2")</f>
        <v>321.60710505007768</v>
      </c>
      <c r="D35" s="3" t="s">
        <v>15</v>
      </c>
      <c r="E35" s="3">
        <f>C35-273.15</f>
        <v>48.457105050077701</v>
      </c>
      <c r="F35" t="s">
        <v>20</v>
      </c>
    </row>
    <row r="36" spans="1:6" x14ac:dyDescent="0.3">
      <c r="B36" t="s">
        <v>6</v>
      </c>
      <c r="C36" s="4">
        <f>[1]!PropsSI("H","P",C34,"S",C37,"CO2")</f>
        <v>404235.93393784732</v>
      </c>
      <c r="D36" t="s">
        <v>16</v>
      </c>
      <c r="E36" s="4">
        <f>C36/1000</f>
        <v>404.23593393784734</v>
      </c>
      <c r="F36" t="s">
        <v>0</v>
      </c>
    </row>
    <row r="37" spans="1:6" x14ac:dyDescent="0.3">
      <c r="B37" t="s">
        <v>12</v>
      </c>
      <c r="C37">
        <f>1.65*1000</f>
        <v>1650</v>
      </c>
      <c r="D37" s="3" t="s">
        <v>13</v>
      </c>
      <c r="E37" s="1">
        <f>C37/1000</f>
        <v>1.65</v>
      </c>
      <c r="F37" t="s">
        <v>14</v>
      </c>
    </row>
    <row r="38" spans="1:6" x14ac:dyDescent="0.3">
      <c r="B38" t="s">
        <v>1</v>
      </c>
      <c r="C38">
        <v>-1</v>
      </c>
      <c r="E38">
        <f>C38</f>
        <v>-1</v>
      </c>
      <c r="F38" t="s">
        <v>18</v>
      </c>
    </row>
    <row r="40" spans="1:6" x14ac:dyDescent="0.3">
      <c r="A40" t="s">
        <v>39</v>
      </c>
      <c r="B40" t="s">
        <v>7</v>
      </c>
      <c r="C40">
        <f>C22</f>
        <v>9119250</v>
      </c>
      <c r="D40" t="s">
        <v>17</v>
      </c>
      <c r="E40" s="3">
        <f>C40/101325</f>
        <v>90</v>
      </c>
      <c r="F40" t="s">
        <v>11</v>
      </c>
    </row>
    <row r="41" spans="1:6" x14ac:dyDescent="0.3">
      <c r="B41" t="s">
        <v>5</v>
      </c>
      <c r="C41" s="3">
        <f>[1]!PropsSI("T","P",C40,"H",C42,"CO2")</f>
        <v>310.1607302147994</v>
      </c>
      <c r="D41" s="3" t="s">
        <v>15</v>
      </c>
      <c r="E41" s="3">
        <f>C41-273.15</f>
        <v>37.010730214799423</v>
      </c>
      <c r="F41" t="s">
        <v>20</v>
      </c>
    </row>
    <row r="42" spans="1:6" x14ac:dyDescent="0.3">
      <c r="B42" t="s">
        <v>6</v>
      </c>
      <c r="C42" s="4">
        <f>[1]!PropsSI("H","P",C40,"S",C43,"CO2")</f>
        <v>309684.82202496083</v>
      </c>
      <c r="D42" t="s">
        <v>16</v>
      </c>
      <c r="E42" s="4">
        <f>C42/1000</f>
        <v>309.68482202496085</v>
      </c>
      <c r="F42" t="s">
        <v>0</v>
      </c>
    </row>
    <row r="43" spans="1:6" x14ac:dyDescent="0.3">
      <c r="B43" t="s">
        <v>12</v>
      </c>
      <c r="C43">
        <f>1.35*1000</f>
        <v>1350</v>
      </c>
      <c r="D43" s="3" t="s">
        <v>13</v>
      </c>
      <c r="E43" s="1">
        <f>C43/1000</f>
        <v>1.35</v>
      </c>
      <c r="F43" t="s">
        <v>14</v>
      </c>
    </row>
    <row r="44" spans="1:6" x14ac:dyDescent="0.3">
      <c r="B44" t="s">
        <v>1</v>
      </c>
      <c r="C44">
        <v>-1</v>
      </c>
      <c r="D44" t="s">
        <v>18</v>
      </c>
      <c r="E44">
        <f>C44</f>
        <v>-1</v>
      </c>
      <c r="F44" t="s">
        <v>18</v>
      </c>
    </row>
    <row r="46" spans="1:6" x14ac:dyDescent="0.3">
      <c r="A46" t="s">
        <v>9</v>
      </c>
      <c r="B46" t="s">
        <v>7</v>
      </c>
      <c r="C46">
        <f>C22</f>
        <v>9119250</v>
      </c>
      <c r="D46" t="s">
        <v>17</v>
      </c>
      <c r="E46" s="3">
        <f>C46/101325</f>
        <v>90</v>
      </c>
      <c r="F46" t="s">
        <v>11</v>
      </c>
    </row>
    <row r="47" spans="1:6" x14ac:dyDescent="0.3">
      <c r="B47" t="s">
        <v>5</v>
      </c>
      <c r="C47">
        <f>20+273.15</f>
        <v>293.14999999999998</v>
      </c>
      <c r="D47" s="3" t="s">
        <v>15</v>
      </c>
      <c r="E47" s="3">
        <f>C47-273.15</f>
        <v>20</v>
      </c>
      <c r="F47" t="s">
        <v>20</v>
      </c>
    </row>
    <row r="48" spans="1:6" x14ac:dyDescent="0.3">
      <c r="B48" t="s">
        <v>6</v>
      </c>
      <c r="C48" s="4">
        <f>[1]!PropsSI("H","P",C46,"T",C47,"CO2")</f>
        <v>244335.69648307099</v>
      </c>
      <c r="D48" t="s">
        <v>16</v>
      </c>
      <c r="E48" s="4">
        <f>C48/1000</f>
        <v>244.33569648307099</v>
      </c>
      <c r="F48" t="s">
        <v>0</v>
      </c>
    </row>
    <row r="49" spans="1:6" x14ac:dyDescent="0.3">
      <c r="B49" t="s">
        <v>12</v>
      </c>
      <c r="C49" s="4">
        <f>[1]!PropsSI("S","P",C46,"T",C47,"CO2")</f>
        <v>1134.1870422101958</v>
      </c>
      <c r="D49" s="3" t="s">
        <v>13</v>
      </c>
      <c r="E49" s="1">
        <f>C49/1000</f>
        <v>1.1341870422101958</v>
      </c>
      <c r="F49" t="s">
        <v>14</v>
      </c>
    </row>
    <row r="50" spans="1:6" x14ac:dyDescent="0.3">
      <c r="B50" t="s">
        <v>1</v>
      </c>
      <c r="C50">
        <v>-1</v>
      </c>
      <c r="D50" t="s">
        <v>18</v>
      </c>
      <c r="E50">
        <f>C50</f>
        <v>-1</v>
      </c>
      <c r="F50" t="s">
        <v>18</v>
      </c>
    </row>
    <row r="52" spans="1:6" x14ac:dyDescent="0.3">
      <c r="A52" t="s">
        <v>10</v>
      </c>
      <c r="B52" t="s">
        <v>7</v>
      </c>
      <c r="C52">
        <f>C2</f>
        <v>3039750</v>
      </c>
      <c r="D52" t="s">
        <v>17</v>
      </c>
      <c r="E52" s="3">
        <f>C52/101325</f>
        <v>30</v>
      </c>
      <c r="F52" t="s">
        <v>11</v>
      </c>
    </row>
    <row r="53" spans="1:6" x14ac:dyDescent="0.3">
      <c r="B53" t="s">
        <v>5</v>
      </c>
      <c r="C53" s="3">
        <f>[1]!PropsSI("T","P",C52,"H",C54,"CO2")</f>
        <v>268.07663343526127</v>
      </c>
      <c r="D53" s="3" t="s">
        <v>15</v>
      </c>
      <c r="E53" s="3">
        <f>C53-273.15</f>
        <v>-5.0733665647387056</v>
      </c>
      <c r="F53" t="s">
        <v>20</v>
      </c>
    </row>
    <row r="54" spans="1:6" x14ac:dyDescent="0.3">
      <c r="B54" t="s">
        <v>6</v>
      </c>
      <c r="C54" s="4">
        <f>C48</f>
        <v>244335.69648307099</v>
      </c>
      <c r="D54" t="s">
        <v>16</v>
      </c>
      <c r="E54" s="4">
        <f>C54/1000</f>
        <v>244.33569648307099</v>
      </c>
      <c r="F54" t="s">
        <v>0</v>
      </c>
    </row>
    <row r="55" spans="1:6" x14ac:dyDescent="0.3">
      <c r="B55" t="s">
        <v>12</v>
      </c>
      <c r="C55" s="4">
        <f>[1]!PropsSI("S","P",C52,"H",C54,"CO2")</f>
        <v>1167.557038051782</v>
      </c>
      <c r="D55" s="3" t="s">
        <v>13</v>
      </c>
      <c r="E55" s="1">
        <f>C55/1000</f>
        <v>1.1675570380517819</v>
      </c>
      <c r="F55" t="s">
        <v>14</v>
      </c>
    </row>
    <row r="56" spans="1:6" x14ac:dyDescent="0.3">
      <c r="B56" t="s">
        <v>1</v>
      </c>
      <c r="C56" s="6">
        <f>[1]!PropsSI("Q","P",C52,"H",C54,"CO2")</f>
        <v>0.22994959800543771</v>
      </c>
      <c r="D56" t="s">
        <v>18</v>
      </c>
      <c r="E56" s="7">
        <f>C56</f>
        <v>0.22994959800543771</v>
      </c>
      <c r="F56" t="s">
        <v>18</v>
      </c>
    </row>
    <row r="71" spans="1:9" x14ac:dyDescent="0.3">
      <c r="I71" t="s">
        <v>36</v>
      </c>
    </row>
    <row r="72" spans="1:9" x14ac:dyDescent="0.3">
      <c r="A72" t="s">
        <v>29</v>
      </c>
      <c r="I72">
        <v>981.12599999999998</v>
      </c>
    </row>
    <row r="73" spans="1:9" x14ac:dyDescent="0.3">
      <c r="A73" t="s">
        <v>30</v>
      </c>
      <c r="I73">
        <v>553.58399999999995</v>
      </c>
    </row>
    <row r="74" spans="1:9" x14ac:dyDescent="0.3">
      <c r="A74" t="s">
        <v>31</v>
      </c>
      <c r="I74">
        <v>1619.12</v>
      </c>
    </row>
    <row r="75" spans="1:9" x14ac:dyDescent="0.3">
      <c r="A75" t="s">
        <v>32</v>
      </c>
      <c r="I75">
        <v>783.46</v>
      </c>
    </row>
    <row r="76" spans="1:9" x14ac:dyDescent="0.3">
      <c r="A76" t="s">
        <v>34</v>
      </c>
      <c r="I76">
        <v>2982.39</v>
      </c>
    </row>
    <row r="77" spans="1:9" x14ac:dyDescent="0.3">
      <c r="A77" t="s">
        <v>33</v>
      </c>
      <c r="I77">
        <v>136.23599999999999</v>
      </c>
    </row>
    <row r="78" spans="1:9" x14ac:dyDescent="0.3">
      <c r="A78" t="s">
        <v>35</v>
      </c>
      <c r="I78">
        <f>SUM(I72:I75)-SUM(I76:I77)</f>
        <v>818.66400000000021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 Florez Orrego</dc:creator>
  <cp:lastModifiedBy>Daniel A Florez Orrego</cp:lastModifiedBy>
  <dcterms:created xsi:type="dcterms:W3CDTF">2022-12-04T00:46:36Z</dcterms:created>
  <dcterms:modified xsi:type="dcterms:W3CDTF">2022-12-06T00:01:05Z</dcterms:modified>
</cp:coreProperties>
</file>