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definedNames>
    <definedName name="BETA">Sheet1!$B$5</definedName>
    <definedName name="CT">Sheet1!$C$24</definedName>
    <definedName name="DC">Sheet1!$B$2</definedName>
    <definedName name="DRATE">Sheet1!$B$8</definedName>
    <definedName name="EPS0">Sheet1!$C$15</definedName>
    <definedName name="ERP">Sheet1!$B$7</definedName>
    <definedName name="GROW1">Sheet1!$B$3</definedName>
    <definedName name="GT">Sheet1!$C$23</definedName>
    <definedName name="Rf">Sheet1!$B$6</definedName>
    <definedName name="ROE">Sheet1!$B$1</definedName>
  </definedNames>
  <calcPr calcId="125725"/>
</workbook>
</file>

<file path=xl/calcChain.xml><?xml version="1.0" encoding="utf-8"?>
<calcChain xmlns="http://schemas.openxmlformats.org/spreadsheetml/2006/main">
  <c r="J28" i="1"/>
  <c r="I28"/>
  <c r="H28"/>
  <c r="G28"/>
  <c r="F28"/>
  <c r="F27"/>
  <c r="G27" s="1"/>
  <c r="H27" s="1"/>
  <c r="I27" s="1"/>
  <c r="J27" s="1"/>
  <c r="C24"/>
  <c r="C23"/>
  <c r="B8"/>
  <c r="D18" s="1"/>
  <c r="E18" s="1"/>
  <c r="F18" s="1"/>
  <c r="G18" s="1"/>
  <c r="H18" s="1"/>
  <c r="B3"/>
  <c r="D15" s="1"/>
  <c r="D25" l="1"/>
  <c r="D16"/>
  <c r="D19" s="1"/>
  <c r="E15"/>
  <c r="E16" l="1"/>
  <c r="E19" s="1"/>
  <c r="F15"/>
  <c r="G15" l="1"/>
  <c r="F16"/>
  <c r="F19" s="1"/>
  <c r="H15" l="1"/>
  <c r="G16"/>
  <c r="G19" s="1"/>
  <c r="H16" l="1"/>
  <c r="H19" s="1"/>
  <c r="C25"/>
  <c r="C29" s="1"/>
  <c r="C30" s="1"/>
  <c r="F25"/>
  <c r="F26" s="1"/>
  <c r="C19"/>
  <c r="C33" s="1"/>
  <c r="G25" l="1"/>
  <c r="H25" l="1"/>
  <c r="G26"/>
  <c r="I25" l="1"/>
  <c r="H26"/>
  <c r="J25" l="1"/>
  <c r="J26" s="1"/>
  <c r="I26"/>
</calcChain>
</file>

<file path=xl/sharedStrings.xml><?xml version="1.0" encoding="utf-8"?>
<sst xmlns="http://schemas.openxmlformats.org/spreadsheetml/2006/main" count="23" uniqueCount="21">
  <si>
    <t>ROE</t>
  </si>
  <si>
    <t>DC</t>
  </si>
  <si>
    <t>EPS</t>
  </si>
  <si>
    <t>G1</t>
  </si>
  <si>
    <t>DIV</t>
  </si>
  <si>
    <t>BETA</t>
  </si>
  <si>
    <t>Rf</t>
  </si>
  <si>
    <t>ERP</t>
  </si>
  <si>
    <t>DRATE</t>
  </si>
  <si>
    <t>Discount Rate</t>
  </si>
  <si>
    <t>DRATES</t>
  </si>
  <si>
    <t>Growth phase</t>
  </si>
  <si>
    <t>Terminal phase</t>
  </si>
  <si>
    <t>PV1</t>
  </si>
  <si>
    <t>A6</t>
  </si>
  <si>
    <t>Pt6</t>
  </si>
  <si>
    <t>Pt0</t>
  </si>
  <si>
    <t>Present value</t>
  </si>
  <si>
    <t>GT</t>
  </si>
  <si>
    <t>CT</t>
  </si>
  <si>
    <t>PV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</si>
</sst>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5">
    <xf numFmtId="0" fontId="0" fillId="0" borderId="0" xfId="0"/>
    <xf numFmtId="0" fontId="1" fillId="2" borderId="1" xfId="1"/>
    <xf numFmtId="10" fontId="1" fillId="2" borderId="1" xfId="1" applyNumberFormat="1"/>
    <xf numFmtId="0" fontId="2" fillId="3" borderId="1" xfId="2"/>
    <xf numFmtId="0" fontId="3" fillId="4" borderId="2" xfId="3"/>
  </cellXfs>
  <cellStyles count="4">
    <cellStyle name="Calculation" xfId="2" builtinId="22"/>
    <cellStyle name="Check Cell" xfId="3" builtinId="23"/>
    <cellStyle name="Input" xfId="1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workbookViewId="0">
      <selection activeCell="K3" sqref="K3"/>
    </sheetView>
  </sheetViews>
  <sheetFormatPr defaultRowHeight="15"/>
  <cols>
    <col min="2" max="2" width="12" bestFit="1" customWidth="1"/>
  </cols>
  <sheetData>
    <row r="1" spans="1:8">
      <c r="A1" t="s">
        <v>0</v>
      </c>
      <c r="B1" s="2">
        <v>0.1968</v>
      </c>
    </row>
    <row r="2" spans="1:8">
      <c r="A2" t="s">
        <v>1</v>
      </c>
      <c r="B2" s="1">
        <v>2.1</v>
      </c>
    </row>
    <row r="3" spans="1:8">
      <c r="A3" t="s">
        <v>3</v>
      </c>
      <c r="B3" s="3">
        <f>1+ROE*(1-1/DC)</f>
        <v>1.1030857142857142</v>
      </c>
    </row>
    <row r="5" spans="1:8">
      <c r="A5" t="s">
        <v>5</v>
      </c>
      <c r="B5" s="1">
        <v>0.2114</v>
      </c>
    </row>
    <row r="6" spans="1:8">
      <c r="A6" t="s">
        <v>6</v>
      </c>
      <c r="B6" s="1">
        <v>2.9499999999999998E-2</v>
      </c>
    </row>
    <row r="7" spans="1:8">
      <c r="A7" t="s">
        <v>7</v>
      </c>
      <c r="B7" s="1">
        <v>4.9599999999999998E-2</v>
      </c>
    </row>
    <row r="8" spans="1:8">
      <c r="A8" t="s">
        <v>8</v>
      </c>
      <c r="B8" s="3">
        <f>1/(1+Rf+BETA *ERP)</f>
        <v>0.96155192326538708</v>
      </c>
      <c r="C8" t="s">
        <v>9</v>
      </c>
    </row>
    <row r="12" spans="1:8">
      <c r="A12" t="s">
        <v>11</v>
      </c>
    </row>
    <row r="14" spans="1:8">
      <c r="C14">
        <v>0</v>
      </c>
      <c r="D14">
        <v>1</v>
      </c>
      <c r="E14">
        <v>2</v>
      </c>
      <c r="F14">
        <v>3</v>
      </c>
      <c r="G14">
        <v>4</v>
      </c>
      <c r="H14">
        <v>5</v>
      </c>
    </row>
    <row r="15" spans="1:8">
      <c r="B15" t="s">
        <v>2</v>
      </c>
      <c r="C15" s="1">
        <v>8.98</v>
      </c>
      <c r="D15" s="3">
        <f>C15*GROW1</f>
        <v>9.9057097142857149</v>
      </c>
      <c r="E15" s="3">
        <f>D15*GROW1</f>
        <v>10.926846875689796</v>
      </c>
      <c r="F15" s="3">
        <f>E15*GROW1</f>
        <v>12.053248690760903</v>
      </c>
      <c r="G15" s="3">
        <f>F15*GROW1</f>
        <v>13.29576644151134</v>
      </c>
      <c r="H15" s="3">
        <f>G15*GROW1</f>
        <v>14.666370022110565</v>
      </c>
    </row>
    <row r="16" spans="1:8">
      <c r="B16" t="s">
        <v>4</v>
      </c>
      <c r="D16" s="3">
        <f>D15/DC</f>
        <v>4.7170046258503406</v>
      </c>
      <c r="E16" s="3">
        <f>E15/DC</f>
        <v>5.2032604169951409</v>
      </c>
      <c r="F16" s="3">
        <f>F15/DC</f>
        <v>5.7396422336956681</v>
      </c>
      <c r="G16" s="3">
        <f>G15/DC</f>
        <v>6.3313173531006379</v>
      </c>
      <c r="H16" s="3">
        <f>H15/DC</f>
        <v>6.9839857248145547</v>
      </c>
    </row>
    <row r="18" spans="1:10">
      <c r="B18" t="s">
        <v>10</v>
      </c>
      <c r="C18">
        <v>1</v>
      </c>
      <c r="D18" s="3">
        <f>C18*DRATE</f>
        <v>0.96155192326538708</v>
      </c>
      <c r="E18" s="3">
        <f>D18*DRATE</f>
        <v>0.92458210113536488</v>
      </c>
      <c r="F18" s="3">
        <f>E18*DRATE</f>
        <v>0.88903369756346273</v>
      </c>
      <c r="G18" s="3">
        <f>F18*DRATE</f>
        <v>0.85485206173988604</v>
      </c>
      <c r="H18" s="3">
        <f>G18*DRATE</f>
        <v>0.8219846440733688</v>
      </c>
    </row>
    <row r="19" spans="1:10">
      <c r="B19" t="s">
        <v>13</v>
      </c>
      <c r="C19" s="3">
        <f>SUM(D19:H19)</f>
        <v>25.602290389904617</v>
      </c>
      <c r="D19" s="3">
        <f>D16*D18</f>
        <v>4.5356448700381229</v>
      </c>
      <c r="E19" s="3">
        <f t="shared" ref="E19:H19" si="0">E16*E18</f>
        <v>4.8108414490998426</v>
      </c>
      <c r="F19" s="3">
        <f t="shared" si="0"/>
        <v>5.1027353577138719</v>
      </c>
      <c r="G19" s="3">
        <f t="shared" si="0"/>
        <v>5.4123396928275982</v>
      </c>
      <c r="H19" s="3">
        <f t="shared" si="0"/>
        <v>5.7407290202251806</v>
      </c>
    </row>
    <row r="21" spans="1:10">
      <c r="A21" t="s">
        <v>12</v>
      </c>
    </row>
    <row r="23" spans="1:10">
      <c r="B23" t="s">
        <v>18</v>
      </c>
      <c r="C23" s="3">
        <f>Rf</f>
        <v>2.9499999999999998E-2</v>
      </c>
      <c r="F23">
        <v>6</v>
      </c>
      <c r="G23">
        <v>7</v>
      </c>
      <c r="H23">
        <v>8</v>
      </c>
      <c r="I23">
        <v>9</v>
      </c>
      <c r="J23">
        <v>10</v>
      </c>
    </row>
    <row r="24" spans="1:10" ht="15.75" thickBot="1">
      <c r="B24" t="s">
        <v>19</v>
      </c>
      <c r="C24" s="3">
        <f>Rf+ERP</f>
        <v>7.9100000000000004E-2</v>
      </c>
    </row>
    <row r="25" spans="1:10" ht="16.5" thickTop="1" thickBot="1">
      <c r="B25" t="s">
        <v>14</v>
      </c>
      <c r="C25" s="3">
        <f>H15*(1+Rf)</f>
        <v>15.099027937762827</v>
      </c>
      <c r="D25" s="4">
        <f>EPS0*GROW1^5 *(1+Rf)</f>
        <v>15.099027937762827</v>
      </c>
      <c r="F25">
        <f>H15*(1+GT)</f>
        <v>15.099027937762827</v>
      </c>
      <c r="G25">
        <f>F25*(1+GT)</f>
        <v>15.544449261926832</v>
      </c>
      <c r="H25">
        <f>G25*(1+GT)</f>
        <v>16.003010515153676</v>
      </c>
      <c r="I25">
        <f>H25*(1+GT)</f>
        <v>16.475099325350712</v>
      </c>
      <c r="J25">
        <f>I25*(1+GT)</f>
        <v>16.961114755448559</v>
      </c>
    </row>
    <row r="26" spans="1:10" ht="15.75" thickTop="1">
      <c r="B26" t="s">
        <v>4</v>
      </c>
      <c r="F26">
        <f>F25*(1-GT/CT)</f>
        <v>9.4679113238057688</v>
      </c>
      <c r="G26">
        <f>G25*(1-GT/CT)</f>
        <v>9.7472147078580402</v>
      </c>
      <c r="H26">
        <f>H25*(1-GT/CT)</f>
        <v>10.034757541739854</v>
      </c>
      <c r="I26">
        <f>I25*(1-GT/CT)</f>
        <v>10.330782889221179</v>
      </c>
      <c r="J26">
        <f>J25*(1-GT/CT)</f>
        <v>10.635540984453206</v>
      </c>
    </row>
    <row r="27" spans="1:10">
      <c r="B27" t="s">
        <v>10</v>
      </c>
      <c r="F27">
        <f>H18/(1+CT)</f>
        <v>0.76173166905140288</v>
      </c>
      <c r="G27">
        <f>F27/(1+CT)</f>
        <v>0.70589534709610136</v>
      </c>
      <c r="H27">
        <f>G27/(1+CT)</f>
        <v>0.65415192947465606</v>
      </c>
      <c r="I27">
        <f>H27/(1+CT)</f>
        <v>0.60620139882740809</v>
      </c>
      <c r="J27">
        <f>I27/(1+CT)</f>
        <v>0.56176572961487181</v>
      </c>
    </row>
    <row r="28" spans="1:10">
      <c r="B28" t="s">
        <v>20</v>
      </c>
      <c r="F28">
        <f>F26*F27</f>
        <v>7.2120078951132456</v>
      </c>
      <c r="G28">
        <f t="shared" ref="G28:J28" si="1">G26*G27</f>
        <v>6.8805135094236753</v>
      </c>
      <c r="H28">
        <f t="shared" si="1"/>
        <v>6.5642560077394823</v>
      </c>
      <c r="I28">
        <f t="shared" si="1"/>
        <v>6.2625350384281315</v>
      </c>
      <c r="J28">
        <f t="shared" si="1"/>
        <v>5.974682440980227</v>
      </c>
    </row>
    <row r="29" spans="1:10">
      <c r="B29" t="s">
        <v>15</v>
      </c>
      <c r="C29" s="3">
        <f>C25/(Rf+ERP)</f>
        <v>190.88530894769693</v>
      </c>
    </row>
    <row r="30" spans="1:10">
      <c r="B30" t="s">
        <v>16</v>
      </c>
      <c r="C30" s="3">
        <f>C29*DRATE^5</f>
        <v>156.90479273420769</v>
      </c>
    </row>
    <row r="33" spans="1:3">
      <c r="A33" t="s">
        <v>17</v>
      </c>
      <c r="C33" s="3">
        <f>C19+C30</f>
        <v>182.50708312411231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BETA</vt:lpstr>
      <vt:lpstr>CT</vt:lpstr>
      <vt:lpstr>DC</vt:lpstr>
      <vt:lpstr>DRATE</vt:lpstr>
      <vt:lpstr>EPS0</vt:lpstr>
      <vt:lpstr>ERP</vt:lpstr>
      <vt:lpstr>GROW1</vt:lpstr>
      <vt:lpstr>GT</vt:lpstr>
      <vt:lpstr>Rf</vt:lpstr>
      <vt:lpstr>ROE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mcarter</dc:creator>
  <cp:lastModifiedBy>mcarter</cp:lastModifiedBy>
  <dcterms:created xsi:type="dcterms:W3CDTF">2014-06-22T14:15:42Z</dcterms:created>
  <dcterms:modified xsi:type="dcterms:W3CDTF">2014-07-04T17:27:11Z</dcterms:modified>
</cp:coreProperties>
</file>