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Dados" sheetId="2" r:id="rId5"/>
    <sheet state="visible" name="Manipulação - Abordagem 1" sheetId="3" r:id="rId6"/>
    <sheet state="visible" name="Manipulação - Abordagem 2" sheetId="4" r:id="rId7"/>
  </sheets>
  <definedNames>
    <definedName name="IntervaloAnual">'Manipulação - Abordagem 1'!$I:$N</definedName>
    <definedName name="IntervaloTrimestral">'Manipulação - Abordagem 1'!$C:$H</definedName>
    <definedName hidden="1" localSheetId="1" name="_xlnm._FilterDatabase">Dados!$A$1:$B$1000</definedName>
    <definedName hidden="1" localSheetId="2" name="_xlnm._FilterDatabase">'Manipulação - Abordagem 1'!$A$1:$N$1000</definedName>
    <definedName hidden="1" localSheetId="3" name="_xlnm._FilterDatabase">'Manipulação - Abordagem 2'!$A$1:$L$1000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Média Móvel Centrada (3 meses)</t>
      </text>
    </comment>
    <comment authorId="0" ref="E1">
      <text>
        <t xml:space="preserve">Índice Sazonal Trimestral.</t>
      </text>
    </comment>
    <comment authorId="0" ref="K1">
      <text>
        <t xml:space="preserve">Índice Sazonal Anual.</t>
      </text>
    </comment>
    <comment authorId="0" ref="C5">
      <text>
        <t xml:space="preserve">Média Móvel Centrada para Abril/2019.</t>
      </text>
    </comment>
    <comment authorId="0" ref="L13">
      <text>
        <t xml:space="preserve">Índice Sazonal para Dezembro.</t>
      </text>
    </comment>
    <comment authorId="0" ref="I38">
      <text>
        <t xml:space="preserve">Erro Absoluto Médio (MAE).</t>
      </text>
    </comment>
    <comment authorId="0" ref="N38">
      <text>
        <t xml:space="preserve">Erro Absoluto Médio (MAE).</t>
      </text>
    </comment>
  </commentList>
</comments>
</file>

<file path=xl/sharedStrings.xml><?xml version="1.0" encoding="utf-8"?>
<sst xmlns="http://schemas.openxmlformats.org/spreadsheetml/2006/main" count="35" uniqueCount="29">
  <si>
    <t>Análise de Dados com Google Sheets e Python - Desafio Final</t>
  </si>
  <si>
    <t>Bootcamp Data Analytics 2024</t>
  </si>
  <si>
    <t>Autor: Letícia Simões</t>
  </si>
  <si>
    <t>Proposta do Desafio</t>
  </si>
  <si>
    <r>
      <rPr>
        <rFont val="Open Sans"/>
        <color theme="1"/>
        <sz val="10.0"/>
      </rPr>
      <t xml:space="preserve">Você recebeu um dataset denominado </t>
    </r>
    <r>
      <rPr>
        <rFont val="Roboto Mono"/>
        <color theme="1"/>
        <sz val="10.0"/>
      </rPr>
      <t>vendas_loja.csv</t>
    </r>
    <r>
      <rPr>
        <rFont val="Open Sans"/>
        <color theme="1"/>
        <sz val="10.0"/>
      </rPr>
      <t xml:space="preserve">, que contém informações de vendas de uma loja. Este dataset inclui duas colunas:
</t>
    </r>
    <r>
      <rPr>
        <rFont val="Roboto Mono"/>
        <color theme="1"/>
        <sz val="10.0"/>
      </rPr>
      <t>- data</t>
    </r>
    <r>
      <rPr>
        <rFont val="Open Sans"/>
        <b/>
        <color theme="1"/>
        <sz val="10.0"/>
      </rPr>
      <t xml:space="preserve">: </t>
    </r>
    <r>
      <rPr>
        <rFont val="Open Sans"/>
        <color theme="1"/>
        <sz val="10.0"/>
      </rPr>
      <t xml:space="preserve">Representa o mês e o ano do registro de vendas (formato MM/AAAA).
</t>
    </r>
    <r>
      <rPr>
        <rFont val="Roboto Mono"/>
        <color theme="1"/>
        <sz val="10.0"/>
      </rPr>
      <t>- vendas</t>
    </r>
    <r>
      <rPr>
        <rFont val="Open Sans"/>
        <b/>
        <color theme="1"/>
        <sz val="10.0"/>
      </rPr>
      <t xml:space="preserve">: </t>
    </r>
    <r>
      <rPr>
        <rFont val="Open Sans"/>
        <color theme="1"/>
        <sz val="10.0"/>
      </rPr>
      <t xml:space="preserve">Reflete o número total de vendas durante o mês correspondente.
</t>
    </r>
    <r>
      <rPr>
        <rFont val="Open Sans"/>
        <b/>
        <color theme="1"/>
        <sz val="10.0"/>
      </rPr>
      <t>Objetivo:</t>
    </r>
    <r>
      <rPr>
        <rFont val="Open Sans"/>
        <color theme="1"/>
        <sz val="10.0"/>
      </rPr>
      <t xml:space="preserve">
O objetivo deste desafio é analisar dados históricos de vendas, calcular métricas e prever vendas futuras, seguindo etapas específicas.
</t>
    </r>
    <r>
      <rPr>
        <rFont val="Open Sans"/>
        <b/>
        <color theme="1"/>
        <sz val="10.0"/>
      </rPr>
      <t>Tarefas:</t>
    </r>
    <r>
      <rPr>
        <rFont val="Open Sans"/>
        <color theme="1"/>
        <sz val="10.0"/>
      </rPr>
      <t xml:space="preserve">
</t>
    </r>
    <r>
      <rPr>
        <rFont val="Roboto Mono"/>
        <color theme="1"/>
        <sz val="10.0"/>
      </rPr>
      <t xml:space="preserve">- </t>
    </r>
    <r>
      <rPr>
        <rFont val="Open Sans"/>
        <color theme="1"/>
        <sz val="10.0"/>
      </rPr>
      <t xml:space="preserve">Média Móvel Centrada: Calcule a média móvel centrada de 12 meses para suavizar a série temporal e capturar as tendências subjacentes.
</t>
    </r>
    <r>
      <rPr>
        <rFont val="Roboto Mono"/>
        <color theme="1"/>
        <sz val="10.0"/>
      </rPr>
      <t xml:space="preserve">- </t>
    </r>
    <r>
      <rPr>
        <rFont val="Open Sans"/>
        <color theme="1"/>
        <sz val="10.0"/>
      </rPr>
      <t xml:space="preserve">Índice Sazonal: Determine o índice sazonal para identificar padrões recorrentes ao longo do ano.
</t>
    </r>
    <r>
      <rPr>
        <rFont val="Roboto Mono"/>
        <color theme="1"/>
        <sz val="10.0"/>
      </rPr>
      <t xml:space="preserve">- </t>
    </r>
    <r>
      <rPr>
        <rFont val="Open Sans"/>
        <color theme="1"/>
        <sz val="10.0"/>
      </rPr>
      <t xml:space="preserve">Remoção da Sazonalidade: Remova a sazonalidade para obter uma série ajustada.
</t>
    </r>
    <r>
      <rPr>
        <rFont val="Roboto Mono"/>
        <color theme="1"/>
        <sz val="10.0"/>
      </rPr>
      <t xml:space="preserve">- </t>
    </r>
    <r>
      <rPr>
        <rFont val="Open Sans"/>
        <color theme="1"/>
        <sz val="10.0"/>
      </rPr>
      <t xml:space="preserve">Previsão de Vendas: Utilize a série ajustada para prever as vendas dos próximos 12 meses.
</t>
    </r>
    <r>
      <rPr>
        <rFont val="Roboto Mono"/>
        <color theme="1"/>
        <sz val="10.0"/>
      </rPr>
      <t xml:space="preserve">- </t>
    </r>
    <r>
      <rPr>
        <rFont val="Open Sans"/>
        <color theme="1"/>
        <sz val="10.0"/>
      </rPr>
      <t xml:space="preserve">Erro Absoluto Médio (MAE): Calcule o MAE comparando previsões e dados reais para avaliar a precisão das previsões.
</t>
    </r>
    <r>
      <rPr>
        <rFont val="Roboto Mono"/>
        <color theme="1"/>
        <sz val="10.0"/>
      </rPr>
      <t xml:space="preserve">- </t>
    </r>
    <r>
      <rPr>
        <rFont val="Open Sans"/>
        <color theme="1"/>
        <sz val="10.0"/>
      </rPr>
      <t xml:space="preserve">Gráfico de Linhas: Plote um gráfico mostrando vendas reais, série ajustada e previsões para analisar a conformidade entre previsões e dados reais.
</t>
    </r>
    <r>
      <rPr>
        <rFont val="Open Sans"/>
        <b/>
        <color theme="1"/>
        <sz val="10.0"/>
      </rPr>
      <t>Ferramentas Sugeridas:</t>
    </r>
    <r>
      <rPr>
        <rFont val="Open Sans"/>
        <color theme="1"/>
        <sz val="10.0"/>
      </rPr>
      <t xml:space="preserve">
</t>
    </r>
    <r>
      <rPr>
        <rFont val="Roboto Mono"/>
        <color theme="1"/>
        <sz val="10.0"/>
      </rPr>
      <t xml:space="preserve">- </t>
    </r>
    <r>
      <rPr>
        <rFont val="Open Sans"/>
        <color theme="1"/>
        <sz val="10.0"/>
      </rPr>
      <t xml:space="preserve">Google Sheets: Este desafio foi projetado para ser resolvido principalmente com o Google Sheets.
</t>
    </r>
    <r>
      <rPr>
        <rFont val="Roboto Mono"/>
        <color theme="1"/>
        <sz val="10.0"/>
      </rPr>
      <t xml:space="preserve">- </t>
    </r>
    <r>
      <rPr>
        <rFont val="Open Sans"/>
        <color theme="1"/>
        <sz val="10.0"/>
      </rPr>
      <t xml:space="preserve">Python: Para um desafio adicional e fins de aprimoramento, tente resolver as etapas utilizando Python.
</t>
    </r>
    <r>
      <rPr>
        <rFont val="Open Sans"/>
        <b/>
        <color theme="1"/>
        <sz val="10.0"/>
      </rPr>
      <t>Observações:</t>
    </r>
    <r>
      <rPr>
        <rFont val="Open Sans"/>
        <color theme="1"/>
        <sz val="10.0"/>
      </rPr>
      <t xml:space="preserve">
Verifique a integridade e a qualidade dos dados antes iniciar os cálculos. Documente cada etapa do processo para garantir rastreabilidade e clareza dos resultados.</t>
    </r>
  </si>
  <si>
    <t>Data</t>
  </si>
  <si>
    <t>Vendas</t>
  </si>
  <si>
    <t>MC Trimestral</t>
  </si>
  <si>
    <t>Média MC Trimestral</t>
  </si>
  <si>
    <t>ICI Trimestral</t>
  </si>
  <si>
    <t>Índice Sazonal Trimestral</t>
  </si>
  <si>
    <t>Previsão Trimestral</t>
  </si>
  <si>
    <t>Erro Abs. Trimestral</t>
  </si>
  <si>
    <t>MC Anual</t>
  </si>
  <si>
    <t>Média MC Anual</t>
  </si>
  <si>
    <t>ICI Anual</t>
  </si>
  <si>
    <t>Índice Sazonal Anual</t>
  </si>
  <si>
    <t>Previsão Anual</t>
  </si>
  <si>
    <t>Erro Absoluto Anual</t>
  </si>
  <si>
    <t>⬅ MAE</t>
  </si>
  <si>
    <t>Periodo</t>
  </si>
  <si>
    <t>MMC</t>
  </si>
  <si>
    <t>IS</t>
  </si>
  <si>
    <t>MEDIA MMC2</t>
  </si>
  <si>
    <t>TESTE</t>
  </si>
  <si>
    <t>Período</t>
  </si>
  <si>
    <t>Índicie Sazonal</t>
  </si>
  <si>
    <t>Previsao</t>
  </si>
  <si>
    <t>Erro absoluto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</si>
</sst>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9">
    <font>
      <sz val="10.0"/>
      <color rgb="FF000000"/>
      <name val="Arial"/>
      <scheme val="minor"/>
    </font>
    <font>
      <b/>
      <sz val="14.0"/>
      <color rgb="FFFFFFFF"/>
      <name val="Open Sans"/>
    </font>
    <font>
      <sz val="10.0"/>
      <color theme="1"/>
      <name val="Open Sans"/>
    </font>
    <font>
      <i/>
      <sz val="10.0"/>
      <color theme="1"/>
      <name val="Open Sans"/>
    </font>
    <font>
      <b/>
      <sz val="12.0"/>
      <color theme="1"/>
      <name val="Open Sans"/>
    </font>
    <font>
      <b/>
      <sz val="10.0"/>
      <color theme="1"/>
      <name val="Roboto Mono"/>
    </font>
    <font>
      <sz val="10.0"/>
      <color theme="1"/>
      <name val="Roboto Mono"/>
    </font>
    <font>
      <sz val="12.0"/>
      <color theme="1"/>
      <name val="Courier New"/>
    </font>
    <font>
      <color theme="1"/>
      <name val="Roboto Mono"/>
    </font>
  </fonts>
  <fills count="10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0"/>
    </xf>
    <xf borderId="1" fillId="0" fontId="2" numFmtId="0" xfId="0" applyAlignment="1" applyBorder="1" applyFont="1">
      <alignment shrinkToFit="0" wrapText="0"/>
    </xf>
    <xf borderId="1" fillId="0" fontId="2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2" fillId="0" fontId="5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shrinkToFit="0" wrapText="0"/>
    </xf>
    <xf borderId="2" fillId="0" fontId="6" numFmtId="164" xfId="0" applyAlignment="1" applyBorder="1" applyFont="1" applyNumberFormat="1">
      <alignment readingOrder="0" shrinkToFit="0" wrapText="0"/>
    </xf>
    <xf borderId="2" fillId="0" fontId="6" numFmtId="0" xfId="0" applyAlignment="1" applyBorder="1" applyFont="1">
      <alignment readingOrder="0" shrinkToFit="0" wrapText="0"/>
    </xf>
    <xf borderId="2" fillId="0" fontId="6" numFmtId="165" xfId="0" applyAlignment="1" applyBorder="1" applyFont="1" applyNumberFormat="1">
      <alignment readingOrder="0" shrinkToFit="0" wrapText="0"/>
    </xf>
    <xf borderId="2" fillId="0" fontId="7" numFmtId="0" xfId="0" applyBorder="1" applyFont="1"/>
    <xf borderId="2" fillId="0" fontId="6" numFmtId="0" xfId="0" applyAlignment="1" applyBorder="1" applyFont="1">
      <alignment horizontal="center" readingOrder="0" shrinkToFit="0" vertical="top" wrapText="1"/>
    </xf>
    <xf borderId="2" fillId="3" fontId="6" numFmtId="0" xfId="0" applyAlignment="1" applyBorder="1" applyFill="1" applyFont="1">
      <alignment horizontal="center" readingOrder="0" shrinkToFit="0" vertical="top" wrapText="1"/>
    </xf>
    <xf borderId="2" fillId="4" fontId="6" numFmtId="0" xfId="0" applyAlignment="1" applyBorder="1" applyFill="1" applyFont="1">
      <alignment horizontal="center" readingOrder="0" shrinkToFit="0" vertical="top" wrapText="1"/>
    </xf>
    <xf borderId="0" fillId="0" fontId="6" numFmtId="0" xfId="0" applyFont="1"/>
    <xf borderId="2" fillId="0" fontId="6" numFmtId="164" xfId="0" applyAlignment="1" applyBorder="1" applyFont="1" applyNumberFormat="1">
      <alignment readingOrder="0"/>
    </xf>
    <xf borderId="2" fillId="0" fontId="6" numFmtId="2" xfId="0" applyAlignment="1" applyBorder="1" applyFont="1" applyNumberFormat="1">
      <alignment readingOrder="0"/>
    </xf>
    <xf borderId="2" fillId="5" fontId="6" numFmtId="2" xfId="0" applyBorder="1" applyFill="1" applyFont="1" applyNumberFormat="1"/>
    <xf borderId="2" fillId="0" fontId="6" numFmtId="2" xfId="0" applyBorder="1" applyFont="1" applyNumberFormat="1"/>
    <xf borderId="2" fillId="6" fontId="6" numFmtId="2" xfId="0" applyBorder="1" applyFill="1" applyFont="1" applyNumberFormat="1"/>
    <xf borderId="2" fillId="0" fontId="6" numFmtId="165" xfId="0" applyAlignment="1" applyBorder="1" applyFont="1" applyNumberFormat="1">
      <alignment readingOrder="0"/>
    </xf>
    <xf borderId="2" fillId="0" fontId="6" numFmtId="0" xfId="0" applyBorder="1" applyFont="1"/>
    <xf borderId="2" fillId="0" fontId="6" numFmtId="2" xfId="0" applyAlignment="1" applyBorder="1" applyFont="1" applyNumberFormat="1">
      <alignment horizontal="right"/>
    </xf>
    <xf borderId="2" fillId="7" fontId="6" numFmtId="2" xfId="0" applyBorder="1" applyFill="1" applyFont="1" applyNumberFormat="1"/>
    <xf borderId="2" fillId="7" fontId="6" numFmtId="0" xfId="0" applyAlignment="1" applyBorder="1" applyFont="1">
      <alignment readingOrder="0" vertical="center"/>
    </xf>
    <xf borderId="0" fillId="7" fontId="6" numFmtId="0" xfId="0" applyAlignment="1" applyFont="1">
      <alignment readingOrder="0" vertical="center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2" fillId="0" fontId="6" numFmtId="164" xfId="0" applyAlignment="1" applyBorder="1" applyFont="1" applyNumberFormat="1">
      <alignment horizontal="right" shrinkToFit="0" vertical="center" wrapText="1"/>
    </xf>
    <xf borderId="2" fillId="0" fontId="6" numFmtId="0" xfId="0" applyAlignment="1" applyBorder="1" applyFont="1">
      <alignment horizontal="right" shrinkToFit="0" vertical="center" wrapText="1"/>
    </xf>
    <xf borderId="2" fillId="5" fontId="6" numFmtId="4" xfId="0" applyAlignment="1" applyBorder="1" applyFont="1" applyNumberFormat="1">
      <alignment shrinkToFit="0" vertical="center" wrapText="1"/>
    </xf>
    <xf borderId="2" fillId="0" fontId="6" numFmtId="4" xfId="0" applyAlignment="1" applyBorder="1" applyFont="1" applyNumberFormat="1">
      <alignment horizontal="right" shrinkToFit="0" vertical="center" wrapText="1"/>
    </xf>
    <xf borderId="2" fillId="0" fontId="6" numFmtId="1" xfId="0" applyAlignment="1" applyBorder="1" applyFont="1" applyNumberFormat="1">
      <alignment horizontal="right" shrinkToFit="0" vertical="center" wrapText="1"/>
    </xf>
    <xf borderId="2" fillId="0" fontId="6" numFmtId="4" xfId="0" applyAlignment="1" applyBorder="1" applyFont="1" applyNumberFormat="1">
      <alignment shrinkToFit="0" vertical="center" wrapText="1"/>
    </xf>
    <xf borderId="0" fillId="0" fontId="6" numFmtId="0" xfId="0" applyAlignment="1" applyFont="1">
      <alignment horizontal="right" shrinkToFit="0" vertical="center" wrapText="1"/>
    </xf>
    <xf borderId="0" fillId="0" fontId="6" numFmtId="1" xfId="0" applyAlignment="1" applyFont="1" applyNumberFormat="1">
      <alignment shrinkToFit="0" vertical="center" wrapText="1"/>
    </xf>
    <xf borderId="0" fillId="0" fontId="6" numFmtId="1" xfId="0" applyAlignment="1" applyFont="1" applyNumberFormat="1">
      <alignment shrinkToFit="0" vertical="center" wrapText="1"/>
    </xf>
    <xf borderId="2" fillId="0" fontId="6" numFmtId="165" xfId="0" applyAlignment="1" applyBorder="1" applyFont="1" applyNumberFormat="1">
      <alignment horizontal="right" shrinkToFit="0" vertical="center" wrapText="1"/>
    </xf>
    <xf borderId="2" fillId="0" fontId="6" numFmtId="164" xfId="0" applyAlignment="1" applyBorder="1" applyFont="1" applyNumberFormat="1">
      <alignment readingOrder="0" shrinkToFit="0" vertical="center" wrapText="1"/>
    </xf>
    <xf borderId="2" fillId="8" fontId="6" numFmtId="0" xfId="0" applyAlignment="1" applyBorder="1" applyFill="1" applyFont="1">
      <alignment shrinkToFit="0" vertical="center" wrapText="1"/>
    </xf>
    <xf borderId="2" fillId="8" fontId="6" numFmtId="4" xfId="0" applyAlignment="1" applyBorder="1" applyFont="1" applyNumberFormat="1">
      <alignment shrinkToFit="0" vertical="center" wrapText="1"/>
    </xf>
    <xf borderId="2" fillId="9" fontId="6" numFmtId="4" xfId="0" applyAlignment="1" applyBorder="1" applyFill="1" applyFont="1" applyNumberFormat="1">
      <alignment horizontal="right" shrinkToFit="0" vertical="center" wrapText="1"/>
    </xf>
    <xf borderId="2" fillId="9" fontId="6" numFmtId="4" xfId="0" applyAlignment="1" applyBorder="1" applyFont="1" applyNumberFormat="1">
      <alignment shrinkToFit="0" vertical="center" wrapText="1"/>
    </xf>
    <xf borderId="2" fillId="0" fontId="6" numFmtId="165" xfId="0" applyAlignment="1" applyBorder="1" applyFont="1" applyNumberFormat="1">
      <alignment readingOrder="0" shrinkToFit="0" vertical="center" wrapText="1"/>
    </xf>
    <xf borderId="2" fillId="0" fontId="8" numFmtId="0" xfId="0" applyBorder="1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Vendas x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Dados!$B$1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1"/>
            <c:marker>
              <c:symbol val="none"/>
            </c:marker>
          </c:dPt>
          <c:dPt>
            <c:idx val="25"/>
            <c:marker>
              <c:symbol val="none"/>
            </c:marker>
          </c:dPt>
          <c:cat>
            <c:strRef>
              <c:f>Dados!$A$2:$A$37</c:f>
            </c:strRef>
          </c:cat>
          <c:val>
            <c:numRef>
              <c:f>Dados!$B$2:$B$37</c:f>
              <c:numCache/>
            </c:numRef>
          </c:val>
          <c:smooth val="0"/>
        </c:ser>
        <c:axId val="1284146428"/>
        <c:axId val="1603577399"/>
      </c:lineChart>
      <c:catAx>
        <c:axId val="1284146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03577399"/>
      </c:catAx>
      <c:valAx>
        <c:axId val="1603577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84146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'Manipulação - Abordagem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'Manipulação - Abordagem 1'!$A$2:$A$37</c:f>
            </c:strRef>
          </c:cat>
          <c:val>
            <c:numRef>
              <c:f>'Manipulação - Abordagem 1'!$B$2:$B$37</c:f>
              <c:numCache/>
            </c:numRef>
          </c:val>
          <c:smooth val="0"/>
        </c:ser>
        <c:axId val="1068253249"/>
        <c:axId val="866995881"/>
      </c:lineChart>
      <c:catAx>
        <c:axId val="1068253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995881"/>
      </c:catAx>
      <c:valAx>
        <c:axId val="866995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253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e Previsão Anual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'Manipulação - Abordagem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'Manipulação - Abordagem 1'!$A$2:$A$40</c:f>
            </c:strRef>
          </c:cat>
          <c:val>
            <c:numRef>
              <c:f>'Manipulação - Abordagem 1'!$B$2:$B$40</c:f>
              <c:numCache/>
            </c:numRef>
          </c:val>
          <c:smooth val="0"/>
        </c:ser>
        <c:ser>
          <c:idx val="1"/>
          <c:order val="1"/>
          <c:tx>
            <c:strRef>
              <c:f>'Manipulação - Abordagem 1'!$M$1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'Manipulação - Abordagem 1'!$A$2:$A$40</c:f>
            </c:strRef>
          </c:cat>
          <c:val>
            <c:numRef>
              <c:f>'Manipulação - Abordagem 1'!$M$2:$M$40</c:f>
              <c:numCache/>
            </c:numRef>
          </c:val>
          <c:smooth val="0"/>
        </c:ser>
        <c:axId val="686441879"/>
        <c:axId val="394555416"/>
      </c:lineChart>
      <c:catAx>
        <c:axId val="686441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555416"/>
      </c:catAx>
      <c:valAx>
        <c:axId val="394555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441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'Manipulação - Abordagem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'Manipulação - Abordagem 2'!$A$2:$A$37</c:f>
            </c:strRef>
          </c:cat>
          <c:val>
            <c:numRef>
              <c:f>'Manipulação - Abordagem 2'!$B$2:$B$37</c:f>
              <c:numCache/>
            </c:numRef>
          </c:val>
          <c:smooth val="0"/>
        </c:ser>
        <c:axId val="1510453435"/>
        <c:axId val="181145495"/>
      </c:lineChart>
      <c:catAx>
        <c:axId val="1510453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45495"/>
      </c:catAx>
      <c:valAx>
        <c:axId val="181145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453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e Previsões vs. Data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'Manipulação - Abordagem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'Manipulação - Abordagem 2'!$A$2:$A$1000</c:f>
            </c:strRef>
          </c:cat>
          <c:val>
            <c:numRef>
              <c:f>'Manipulação - Abordagem 2'!$B$2:$B$1000</c:f>
              <c:numCache/>
            </c:numRef>
          </c:val>
          <c:smooth val="0"/>
        </c:ser>
        <c:ser>
          <c:idx val="1"/>
          <c:order val="1"/>
          <c:tx>
            <c:strRef>
              <c:f>'Manipulação - Abordagem 2'!$K$1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'Manipulação - Abordagem 2'!$A$2:$A$1000</c:f>
            </c:strRef>
          </c:cat>
          <c:val>
            <c:numRef>
              <c:f>'Manipulação - Abordagem 2'!$K$2:$K$1000</c:f>
              <c:numCache/>
            </c:numRef>
          </c:val>
          <c:smooth val="0"/>
        </c:ser>
        <c:axId val="458308432"/>
        <c:axId val="408688484"/>
      </c:lineChart>
      <c:catAx>
        <c:axId val="45830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688484"/>
      </c:catAx>
      <c:valAx>
        <c:axId val="408688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308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1</xdr:row>
      <xdr:rowOff>180975</xdr:rowOff>
    </xdr:from>
    <xdr:ext cx="7677150" cy="4752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152400</xdr:colOff>
      <xdr:row>1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152400</xdr:colOff>
      <xdr:row>18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952500</xdr:colOff>
      <xdr:row>16</xdr:row>
      <xdr:rowOff>200025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952500</xdr:colOff>
      <xdr:row>1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7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13"/>
  </cols>
  <sheetData>
    <row r="1">
      <c r="A1" s="6" t="s">
        <v>5</v>
      </c>
      <c r="B1" s="6" t="s">
        <v>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43466.0</v>
      </c>
      <c r="B2" s="9">
        <v>200.0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43497.0</v>
      </c>
      <c r="B3" s="9">
        <v>180.0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43525.0</v>
      </c>
      <c r="B4" s="9">
        <v>220.0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43556.0</v>
      </c>
      <c r="B5" s="9">
        <v>240.0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v>43586.0</v>
      </c>
      <c r="B6" s="9">
        <v>260.0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v>43617.0</v>
      </c>
      <c r="B7" s="9">
        <v>300.0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43647.0</v>
      </c>
      <c r="B8" s="9">
        <v>320.0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>
        <v>43678.0</v>
      </c>
      <c r="B9" s="9">
        <v>310.0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>
        <v>43709.0</v>
      </c>
      <c r="B10" s="9">
        <v>280.0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0">
        <v>43739.0</v>
      </c>
      <c r="B11" s="9">
        <v>290.0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0">
        <v>43770.0</v>
      </c>
      <c r="B12" s="9">
        <v>350.0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0">
        <v>43800.0</v>
      </c>
      <c r="B13" s="9">
        <v>400.0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>
        <v>43831.0</v>
      </c>
      <c r="B14" s="9">
        <v>210.0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>
        <v>43862.0</v>
      </c>
      <c r="B15" s="9">
        <v>190.0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>
        <v>43891.0</v>
      </c>
      <c r="B16" s="9">
        <v>230.0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>
        <v>43922.0</v>
      </c>
      <c r="B17" s="9">
        <v>250.0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>
        <v>43952.0</v>
      </c>
      <c r="B18" s="9">
        <v>270.0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>
        <v>43983.0</v>
      </c>
      <c r="B19" s="9">
        <v>310.0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>
        <v>44013.0</v>
      </c>
      <c r="B20" s="9">
        <v>330.0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>
        <v>44044.0</v>
      </c>
      <c r="B21" s="9">
        <v>320.0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>
        <v>44075.0</v>
      </c>
      <c r="B22" s="9">
        <v>290.0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0">
        <v>44105.0</v>
      </c>
      <c r="B23" s="9">
        <v>300.0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0">
        <v>44136.0</v>
      </c>
      <c r="B24" s="9">
        <v>360.0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0">
        <v>44166.0</v>
      </c>
      <c r="B25" s="9">
        <v>410.0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>
        <v>44197.0</v>
      </c>
      <c r="B26" s="9">
        <v>220.0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>
        <v>44228.0</v>
      </c>
      <c r="B27" s="9">
        <v>200.0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>
        <v>44256.0</v>
      </c>
      <c r="B28" s="9">
        <v>240.0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>
        <v>44287.0</v>
      </c>
      <c r="B29" s="9">
        <v>260.0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>
        <v>44317.0</v>
      </c>
      <c r="B30" s="9">
        <v>280.0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>
        <v>44348.0</v>
      </c>
      <c r="B31" s="9">
        <v>320.0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>
        <v>44378.0</v>
      </c>
      <c r="B32" s="9">
        <v>340.0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>
        <v>44409.0</v>
      </c>
      <c r="B33" s="9">
        <v>330.0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>
        <v>44440.0</v>
      </c>
      <c r="B34" s="9">
        <v>300.0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0">
        <v>44470.0</v>
      </c>
      <c r="B35" s="9">
        <v>310.0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0">
        <v>44501.0</v>
      </c>
      <c r="B36" s="9">
        <v>370.0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0">
        <v>44531.0</v>
      </c>
      <c r="B37" s="9">
        <v>420.0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idden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idden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idden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idden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idden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idden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idden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idden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idden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idden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idden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idden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idden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idden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idden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idden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idden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idden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idden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idden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idden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idden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idden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idden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idden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idden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idden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idden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idden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idden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idden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idden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idden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idden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idden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idden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idden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idden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idden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idden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idden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idden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idden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idden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idden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idden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idden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idden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idden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idden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idden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idden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idden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idden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idden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idden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idden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idden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idden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idden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idden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idden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idden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idden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idden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idden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idden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idden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idden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idden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idden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idden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idden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idden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idden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idden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idden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idden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idden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idden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idden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idden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idden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idden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idden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idden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idden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idden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idden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idden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idden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idden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idden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idden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idden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idden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idden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idden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idden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idden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idden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idden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idden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idden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idden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idden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idden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idden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idden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idden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idden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idden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idden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idden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idden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idden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idden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idden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idden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idden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idden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idden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idden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idden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idden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idden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idden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idden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idden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idden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idden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idden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idden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idden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idden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idden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idden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idden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idden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idden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idden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idden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idden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idden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idden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idden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idden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idden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idden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idden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idden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idden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idden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idden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idden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idden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idden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idden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idden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idden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idden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idden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idden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idden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idden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idden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idden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idden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idden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idden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idden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idden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idden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idden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idden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idden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idden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idden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idden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idden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idden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idden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idden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idden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idden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idden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idden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idden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idden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idden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idden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idden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idden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idden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idden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idden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idden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idden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idden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idden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idden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idden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idden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idden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idden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idden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idden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idden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idden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idden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idden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idden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idden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idden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idden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idden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idden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idden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idden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idden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idden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idden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idden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idden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idden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idden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idden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idden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idden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idden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idden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idden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idden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idden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idden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idden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idden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idden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idden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idden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idden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idden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idden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idden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idden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idden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idden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idden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idden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idden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idden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idden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idden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idden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idden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idden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idden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idden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idden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idden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idden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idden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idden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idden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idden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idden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idden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idden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idden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idden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idden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idden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idden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idden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idden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idden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idden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idden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idden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idden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idden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idden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idden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idden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idden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idden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idden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idden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idden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idden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idden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idden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idden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idden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idden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idden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idden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idden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idden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idden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idden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idden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idden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idden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idden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idden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idden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idden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idden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idden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idden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idden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idden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idden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idden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idden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idden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idden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idden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idden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idden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idden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idden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idden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idden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idden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idden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idden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idden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idden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idden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idden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idden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idden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idden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idden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idden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idden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idden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idden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idden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idden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idden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idden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idden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idden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idden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idden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idden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idden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idden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idden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idden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idden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idden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idden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idden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idden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idden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idden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idden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idden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idden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idden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idden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idden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idden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idden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idden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idden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idden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idden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idden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idden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idden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idden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idden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idden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idden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idden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idden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idden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idden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idden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idden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idden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idden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idden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idden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idden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idden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idden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idden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idden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idden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idden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idden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idden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idden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idden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idden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idden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idden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idden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idden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idden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idden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idden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idden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idden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idden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idden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idden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idden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idden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idden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idden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idden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idden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idden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idden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idden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idden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idden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idden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idden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idden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idden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idden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idden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idden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idden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idden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idden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idden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idden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idden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idden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idden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idden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idden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idden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idden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idden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idden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idden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idden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idden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idden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idden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idden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idden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idden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idden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idden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idden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idden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idden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idden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idden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idden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idden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idden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idden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idden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idden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idden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idden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idden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idden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idden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idden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idden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idden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idden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idden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idden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idden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idden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idden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idden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idden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idden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idden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idden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idden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idden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idden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idden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idden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idden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idden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idden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idden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idden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idden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idden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idden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idden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idden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idden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idden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idden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idden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idden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idden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idden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idden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idden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idden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idden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idden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idden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idden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idden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idden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idden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idden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idden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idden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idden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idden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idden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idden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idden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idden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idden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idden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idden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idden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idden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idden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idden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idden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idden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idden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idden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idden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idden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idden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idden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idden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idden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idden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idden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idden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idden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idden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idden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idden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idden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idden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idden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idden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idden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idden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idden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idden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idden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idden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idden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idden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idden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idden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idden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idden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idden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idden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idden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idden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idden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idden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idden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idden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idden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idden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idden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idden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idden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idden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idden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idden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idden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idden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idden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idden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idden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idden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idden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idden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idden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idden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idden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idden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idden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idden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idden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idden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idden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idden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idden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idden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idden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idden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idden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idden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idden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idden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idden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idden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idden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idden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idden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idden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idden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idden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idden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idden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idden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idden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idden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idden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idden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idden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idden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idden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idden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idden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idden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idden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idden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idden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idden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idden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idden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idden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idden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idden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idden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idden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idden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idden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idden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idden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idden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idden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idden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idden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idden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idden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idden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idden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idden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idden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idden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idden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idden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idden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idden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idden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idden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idden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idden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idden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idden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idden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idden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idden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idden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idden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idden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idden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idden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idden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idden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idden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idden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idden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idden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idden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idden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idden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idden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idden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idden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idden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idden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idden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idden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idden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idden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idden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idden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idden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idden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idden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idden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idden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idden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idden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idden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idden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idden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idden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idden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idden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idden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idden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idden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idden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idden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idden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idden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idden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idden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idden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idden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idden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idden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idden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idden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idden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idden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idden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idden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idden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idden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idden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idden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idden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idden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idden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idden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idden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idden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idden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idden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idden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idden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idden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idden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idden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idden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idden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idden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idden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idden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idden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idden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idden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idden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idden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idden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idden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idden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idden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idden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idden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idden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idden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idden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idden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idden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idden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idden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idden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idden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idden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idden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idden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idden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idden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idden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idden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idden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idden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idden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idden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idden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idden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idden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idden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idden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idden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idden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idden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idden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idden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idden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idden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idden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idden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idden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idden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idden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idden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idden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idden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idden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idden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idden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idden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idden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idden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idden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idden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idden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idden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idden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idden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idden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idden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idden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idden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idden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idden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idden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idden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idden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idden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idden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idden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idden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idden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idden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idden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idden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idden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idden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idden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idden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idden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idden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idden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idden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idden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idden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idden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idden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idden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idden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idden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idden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idden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idden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idden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idden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idden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idden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idden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idden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idden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idden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idden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idden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idden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idden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idden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idden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idden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idden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idden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idden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idden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idden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idden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idden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idden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idden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idden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idden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idden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idden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idden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idden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idden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idden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idden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idden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idden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idden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idden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idden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idden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idden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idden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idden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idden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idden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idden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idden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idden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idden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idden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idden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idden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idden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idden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idden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idden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idden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idden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idden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idden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idden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idden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idden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idden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idden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idden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idden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idden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idden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idden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idden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idden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idden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idden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idden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idden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idden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idden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idden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idden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idden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idden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idden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idden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idden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idden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idden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idden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idden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idden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idden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idden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idden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idden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idden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idden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idden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idden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idden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idden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idden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idden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idden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idden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idden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idden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idden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idden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idden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idden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idden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idden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idden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idden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idden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idden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idden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idden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idden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1:$B$1000">
    <filterColumn colId="1">
      <filters>
        <filter val="190"/>
        <filter val="180"/>
        <filter val="290"/>
        <filter val="280"/>
        <filter val="270"/>
        <filter val="260"/>
        <filter val="370"/>
        <filter val="250"/>
        <filter val="360"/>
        <filter val="240"/>
        <filter val="350"/>
        <filter val="230"/>
        <filter val="340"/>
        <filter val="220"/>
        <filter val="330"/>
        <filter val="320"/>
        <filter val="210"/>
        <filter val="200"/>
        <filter val="310"/>
        <filter val="420"/>
        <filter val="300"/>
        <filter val="410"/>
        <filter val="400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4" width="18.88"/>
    <col customWidth="1" min="15" max="15" width="18.5"/>
  </cols>
  <sheetData>
    <row r="1">
      <c r="A1" s="12" t="s">
        <v>5</v>
      </c>
      <c r="B1" s="12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4" t="s">
        <v>18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>
      <c r="A2" s="16">
        <v>43466.0</v>
      </c>
      <c r="B2" s="17">
        <v>200.0</v>
      </c>
      <c r="C2" s="18"/>
      <c r="D2" s="19">
        <f>AVERAGE(C3:C36)</f>
        <v>288.627451</v>
      </c>
      <c r="E2" s="19">
        <f t="shared" ref="E2:E37" si="1">B2/D2</f>
        <v>0.6929347826</v>
      </c>
      <c r="F2" s="19">
        <f t="shared" ref="F2:F4" si="2">AVERAGE(E2,E5,E8,E11,E14,E17,E20,E23,E26,E29,E32,E35)</f>
        <v>0.9441236413</v>
      </c>
      <c r="G2" s="19">
        <f t="shared" ref="G2:G37" si="3">D2*F2</f>
        <v>272.5</v>
      </c>
      <c r="H2" s="19">
        <f t="shared" ref="H2:H37" si="4">abs(B2-G2)</f>
        <v>72.5</v>
      </c>
      <c r="I2" s="18"/>
      <c r="J2" s="19">
        <f>AVERAGE(I6:I30)</f>
        <v>289.1666667</v>
      </c>
      <c r="K2" s="19">
        <f t="shared" ref="K2:K37" si="5">B2/J2</f>
        <v>0.6916426513</v>
      </c>
      <c r="L2" s="19">
        <f t="shared" ref="L2:L13" si="6">AVERAGE(K2,K14,K26)</f>
        <v>0.7262247839</v>
      </c>
      <c r="M2" s="19">
        <f t="shared" ref="M2:M37" si="7">J2*L2</f>
        <v>210</v>
      </c>
      <c r="N2" s="19">
        <f t="shared" ref="N2:N37" si="8">ABS(B2-M2)</f>
        <v>10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>
      <c r="A3" s="16">
        <v>43497.0</v>
      </c>
      <c r="B3" s="17">
        <v>180.0</v>
      </c>
      <c r="C3" s="19">
        <f t="shared" ref="C3:C36" si="9">AVERAGE(B2:B4)</f>
        <v>200</v>
      </c>
      <c r="D3" s="19">
        <v>288.6274509803921</v>
      </c>
      <c r="E3" s="19">
        <f t="shared" si="1"/>
        <v>0.6236413043</v>
      </c>
      <c r="F3" s="19">
        <f t="shared" si="2"/>
        <v>0.9874320652</v>
      </c>
      <c r="G3" s="19">
        <f t="shared" si="3"/>
        <v>285</v>
      </c>
      <c r="H3" s="19">
        <f t="shared" si="4"/>
        <v>105</v>
      </c>
      <c r="I3" s="18"/>
      <c r="J3" s="19">
        <v>289.1666666666667</v>
      </c>
      <c r="K3" s="19">
        <f t="shared" si="5"/>
        <v>0.6224783862</v>
      </c>
      <c r="L3" s="19">
        <f t="shared" si="6"/>
        <v>0.6570605187</v>
      </c>
      <c r="M3" s="19">
        <f t="shared" si="7"/>
        <v>190</v>
      </c>
      <c r="N3" s="19">
        <f t="shared" si="8"/>
        <v>10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16">
        <v>43525.0</v>
      </c>
      <c r="B4" s="17">
        <v>220.0</v>
      </c>
      <c r="C4" s="19">
        <f t="shared" si="9"/>
        <v>213.3333333</v>
      </c>
      <c r="D4" s="19">
        <v>288.6274509803921</v>
      </c>
      <c r="E4" s="19">
        <f t="shared" si="1"/>
        <v>0.7622282609</v>
      </c>
      <c r="F4" s="19">
        <f t="shared" si="2"/>
        <v>1.074048913</v>
      </c>
      <c r="G4" s="19">
        <f t="shared" si="3"/>
        <v>310</v>
      </c>
      <c r="H4" s="19">
        <f t="shared" si="4"/>
        <v>90</v>
      </c>
      <c r="I4" s="18"/>
      <c r="J4" s="19">
        <v>289.1666666666667</v>
      </c>
      <c r="K4" s="19">
        <f t="shared" si="5"/>
        <v>0.7608069164</v>
      </c>
      <c r="L4" s="19">
        <f t="shared" si="6"/>
        <v>0.795389049</v>
      </c>
      <c r="M4" s="19">
        <f t="shared" si="7"/>
        <v>230</v>
      </c>
      <c r="N4" s="19">
        <f t="shared" si="8"/>
        <v>10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16">
        <v>43556.0</v>
      </c>
      <c r="B5" s="17">
        <v>240.0</v>
      </c>
      <c r="C5" s="20">
        <f t="shared" si="9"/>
        <v>240</v>
      </c>
      <c r="D5" s="19">
        <v>288.6274509803921</v>
      </c>
      <c r="E5" s="19">
        <f t="shared" si="1"/>
        <v>0.8315217391</v>
      </c>
      <c r="F5" s="19">
        <v>0.9441236413043481</v>
      </c>
      <c r="G5" s="19">
        <f t="shared" si="3"/>
        <v>272.5</v>
      </c>
      <c r="H5" s="19">
        <f t="shared" si="4"/>
        <v>32.5</v>
      </c>
      <c r="I5" s="18"/>
      <c r="J5" s="19">
        <v>289.1666666666667</v>
      </c>
      <c r="K5" s="19">
        <f t="shared" si="5"/>
        <v>0.8299711816</v>
      </c>
      <c r="L5" s="19">
        <f t="shared" si="6"/>
        <v>0.8645533141</v>
      </c>
      <c r="M5" s="19">
        <f t="shared" si="7"/>
        <v>250</v>
      </c>
      <c r="N5" s="19">
        <f t="shared" si="8"/>
        <v>10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>
      <c r="A6" s="16">
        <v>43586.0</v>
      </c>
      <c r="B6" s="17">
        <v>260.0</v>
      </c>
      <c r="C6" s="19">
        <f t="shared" si="9"/>
        <v>266.6666667</v>
      </c>
      <c r="D6" s="19">
        <v>288.6274509803921</v>
      </c>
      <c r="E6" s="19">
        <f t="shared" si="1"/>
        <v>0.9008152174</v>
      </c>
      <c r="F6" s="19">
        <v>0.9874320652173915</v>
      </c>
      <c r="G6" s="19">
        <f t="shared" si="3"/>
        <v>285</v>
      </c>
      <c r="H6" s="19">
        <f t="shared" si="4"/>
        <v>25</v>
      </c>
      <c r="I6" s="19">
        <f t="shared" ref="I6:I30" si="10">AVERAGE(B2:B13)</f>
        <v>279.1666667</v>
      </c>
      <c r="J6" s="19">
        <v>289.1666666666667</v>
      </c>
      <c r="K6" s="19">
        <f t="shared" si="5"/>
        <v>0.8991354467</v>
      </c>
      <c r="L6" s="19">
        <f t="shared" si="6"/>
        <v>0.9337175793</v>
      </c>
      <c r="M6" s="19">
        <f t="shared" si="7"/>
        <v>270</v>
      </c>
      <c r="N6" s="19">
        <f t="shared" si="8"/>
        <v>10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>
      <c r="A7" s="16">
        <v>43617.0</v>
      </c>
      <c r="B7" s="17">
        <v>300.0</v>
      </c>
      <c r="C7" s="19">
        <f t="shared" si="9"/>
        <v>293.3333333</v>
      </c>
      <c r="D7" s="19">
        <v>288.6274509803921</v>
      </c>
      <c r="E7" s="19">
        <f t="shared" si="1"/>
        <v>1.039402174</v>
      </c>
      <c r="F7" s="19">
        <v>1.0740489130434785</v>
      </c>
      <c r="G7" s="19">
        <f t="shared" si="3"/>
        <v>310</v>
      </c>
      <c r="H7" s="19">
        <f t="shared" si="4"/>
        <v>10</v>
      </c>
      <c r="I7" s="19">
        <f t="shared" si="10"/>
        <v>280</v>
      </c>
      <c r="J7" s="19">
        <v>289.1666666666667</v>
      </c>
      <c r="K7" s="19">
        <f t="shared" si="5"/>
        <v>1.037463977</v>
      </c>
      <c r="L7" s="19">
        <f t="shared" si="6"/>
        <v>1.07204611</v>
      </c>
      <c r="M7" s="19">
        <f t="shared" si="7"/>
        <v>310</v>
      </c>
      <c r="N7" s="19">
        <f t="shared" si="8"/>
        <v>10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>
      <c r="A8" s="16">
        <v>43647.0</v>
      </c>
      <c r="B8" s="17">
        <v>320.0</v>
      </c>
      <c r="C8" s="19">
        <f t="shared" si="9"/>
        <v>310</v>
      </c>
      <c r="D8" s="19">
        <v>288.6274509803921</v>
      </c>
      <c r="E8" s="19">
        <f t="shared" si="1"/>
        <v>1.108695652</v>
      </c>
      <c r="F8" s="19">
        <v>0.9441236413043481</v>
      </c>
      <c r="G8" s="19">
        <f t="shared" si="3"/>
        <v>272.5</v>
      </c>
      <c r="H8" s="19">
        <f t="shared" si="4"/>
        <v>47.5</v>
      </c>
      <c r="I8" s="19">
        <f t="shared" si="10"/>
        <v>280.8333333</v>
      </c>
      <c r="J8" s="19">
        <v>289.1666666666667</v>
      </c>
      <c r="K8" s="19">
        <f t="shared" si="5"/>
        <v>1.106628242</v>
      </c>
      <c r="L8" s="19">
        <f t="shared" si="6"/>
        <v>1.141210375</v>
      </c>
      <c r="M8" s="19">
        <f t="shared" si="7"/>
        <v>330</v>
      </c>
      <c r="N8" s="19">
        <f t="shared" si="8"/>
        <v>10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>
      <c r="A9" s="16">
        <v>43678.0</v>
      </c>
      <c r="B9" s="17">
        <v>310.0</v>
      </c>
      <c r="C9" s="19">
        <f t="shared" si="9"/>
        <v>303.3333333</v>
      </c>
      <c r="D9" s="19">
        <v>288.6274509803921</v>
      </c>
      <c r="E9" s="19">
        <f t="shared" si="1"/>
        <v>1.074048913</v>
      </c>
      <c r="F9" s="19">
        <v>0.9874320652173915</v>
      </c>
      <c r="G9" s="19">
        <f t="shared" si="3"/>
        <v>285</v>
      </c>
      <c r="H9" s="19">
        <f t="shared" si="4"/>
        <v>25</v>
      </c>
      <c r="I9" s="19">
        <f t="shared" si="10"/>
        <v>281.6666667</v>
      </c>
      <c r="J9" s="19">
        <v>289.1666666666667</v>
      </c>
      <c r="K9" s="19">
        <f t="shared" si="5"/>
        <v>1.07204611</v>
      </c>
      <c r="L9" s="19">
        <f t="shared" si="6"/>
        <v>1.106628242</v>
      </c>
      <c r="M9" s="19">
        <f t="shared" si="7"/>
        <v>320</v>
      </c>
      <c r="N9" s="19">
        <f t="shared" si="8"/>
        <v>10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>
      <c r="A10" s="16">
        <v>43709.0</v>
      </c>
      <c r="B10" s="17">
        <v>280.0</v>
      </c>
      <c r="C10" s="19">
        <f t="shared" si="9"/>
        <v>293.3333333</v>
      </c>
      <c r="D10" s="19">
        <v>288.6274509803921</v>
      </c>
      <c r="E10" s="19">
        <f t="shared" si="1"/>
        <v>0.9701086957</v>
      </c>
      <c r="F10" s="19">
        <v>1.0740489130434785</v>
      </c>
      <c r="G10" s="19">
        <f t="shared" si="3"/>
        <v>310</v>
      </c>
      <c r="H10" s="19">
        <f t="shared" si="4"/>
        <v>30</v>
      </c>
      <c r="I10" s="19">
        <f t="shared" si="10"/>
        <v>282.5</v>
      </c>
      <c r="J10" s="19">
        <v>289.1666666666667</v>
      </c>
      <c r="K10" s="19">
        <f t="shared" si="5"/>
        <v>0.9682997118</v>
      </c>
      <c r="L10" s="19">
        <f t="shared" si="6"/>
        <v>1.002881844</v>
      </c>
      <c r="M10" s="19">
        <f t="shared" si="7"/>
        <v>290</v>
      </c>
      <c r="N10" s="19">
        <f t="shared" si="8"/>
        <v>10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>
      <c r="A11" s="21">
        <v>43739.0</v>
      </c>
      <c r="B11" s="17">
        <v>290.0</v>
      </c>
      <c r="C11" s="19">
        <f t="shared" si="9"/>
        <v>306.6666667</v>
      </c>
      <c r="D11" s="19">
        <v>288.6274509803921</v>
      </c>
      <c r="E11" s="19">
        <f t="shared" si="1"/>
        <v>1.004755435</v>
      </c>
      <c r="F11" s="19">
        <v>0.9441236413043481</v>
      </c>
      <c r="G11" s="19">
        <f t="shared" si="3"/>
        <v>272.5</v>
      </c>
      <c r="H11" s="19">
        <f t="shared" si="4"/>
        <v>17.5</v>
      </c>
      <c r="I11" s="19">
        <f t="shared" si="10"/>
        <v>283.3333333</v>
      </c>
      <c r="J11" s="19">
        <v>289.1666666666667</v>
      </c>
      <c r="K11" s="19">
        <f t="shared" si="5"/>
        <v>1.002881844</v>
      </c>
      <c r="L11" s="19">
        <f t="shared" si="6"/>
        <v>1.037463977</v>
      </c>
      <c r="M11" s="19">
        <f t="shared" si="7"/>
        <v>300</v>
      </c>
      <c r="N11" s="19">
        <f t="shared" si="8"/>
        <v>10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>
      <c r="A12" s="21">
        <v>43770.0</v>
      </c>
      <c r="B12" s="17">
        <v>350.0</v>
      </c>
      <c r="C12" s="19">
        <f t="shared" si="9"/>
        <v>346.6666667</v>
      </c>
      <c r="D12" s="19">
        <v>288.6274509803921</v>
      </c>
      <c r="E12" s="19">
        <f t="shared" si="1"/>
        <v>1.21263587</v>
      </c>
      <c r="F12" s="19">
        <v>0.9874320652173915</v>
      </c>
      <c r="G12" s="19">
        <f t="shared" si="3"/>
        <v>285</v>
      </c>
      <c r="H12" s="19">
        <f t="shared" si="4"/>
        <v>65</v>
      </c>
      <c r="I12" s="19">
        <f t="shared" si="10"/>
        <v>284.1666667</v>
      </c>
      <c r="J12" s="19">
        <v>289.1666666666667</v>
      </c>
      <c r="K12" s="19">
        <f t="shared" si="5"/>
        <v>1.21037464</v>
      </c>
      <c r="L12" s="19">
        <f t="shared" si="6"/>
        <v>1.244956772</v>
      </c>
      <c r="M12" s="19">
        <f t="shared" si="7"/>
        <v>360</v>
      </c>
      <c r="N12" s="19">
        <f t="shared" si="8"/>
        <v>10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21">
        <v>43800.0</v>
      </c>
      <c r="B13" s="17">
        <v>400.0</v>
      </c>
      <c r="C13" s="19">
        <f t="shared" si="9"/>
        <v>320</v>
      </c>
      <c r="D13" s="19">
        <v>288.6274509803921</v>
      </c>
      <c r="E13" s="19">
        <f t="shared" si="1"/>
        <v>1.385869565</v>
      </c>
      <c r="F13" s="19">
        <v>1.0740489130434785</v>
      </c>
      <c r="G13" s="19">
        <f t="shared" si="3"/>
        <v>310</v>
      </c>
      <c r="H13" s="19">
        <f t="shared" si="4"/>
        <v>90</v>
      </c>
      <c r="I13" s="19">
        <f t="shared" si="10"/>
        <v>285</v>
      </c>
      <c r="J13" s="19">
        <v>289.1666666666667</v>
      </c>
      <c r="K13" s="19">
        <f t="shared" si="5"/>
        <v>1.383285303</v>
      </c>
      <c r="L13" s="20">
        <f t="shared" si="6"/>
        <v>1.417867435</v>
      </c>
      <c r="M13" s="19">
        <f t="shared" si="7"/>
        <v>410</v>
      </c>
      <c r="N13" s="19">
        <f t="shared" si="8"/>
        <v>10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>
      <c r="A14" s="16">
        <v>43831.0</v>
      </c>
      <c r="B14" s="17">
        <v>210.0</v>
      </c>
      <c r="C14" s="19">
        <f t="shared" si="9"/>
        <v>266.6666667</v>
      </c>
      <c r="D14" s="19">
        <v>288.6274509803921</v>
      </c>
      <c r="E14" s="19">
        <f t="shared" si="1"/>
        <v>0.7275815217</v>
      </c>
      <c r="F14" s="19">
        <v>0.9441236413043481</v>
      </c>
      <c r="G14" s="19">
        <f t="shared" si="3"/>
        <v>272.5</v>
      </c>
      <c r="H14" s="19">
        <f t="shared" si="4"/>
        <v>62.5</v>
      </c>
      <c r="I14" s="19">
        <f t="shared" si="10"/>
        <v>285.8333333</v>
      </c>
      <c r="J14" s="19">
        <v>289.1666666666667</v>
      </c>
      <c r="K14" s="19">
        <f t="shared" si="5"/>
        <v>0.7262247839</v>
      </c>
      <c r="L14" s="19">
        <v>0.7262247838616714</v>
      </c>
      <c r="M14" s="19">
        <f t="shared" si="7"/>
        <v>210</v>
      </c>
      <c r="N14" s="19">
        <f t="shared" si="8"/>
        <v>0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>
      <c r="A15" s="16">
        <v>43862.0</v>
      </c>
      <c r="B15" s="17">
        <v>190.0</v>
      </c>
      <c r="C15" s="19">
        <f t="shared" si="9"/>
        <v>210</v>
      </c>
      <c r="D15" s="19">
        <v>288.6274509803921</v>
      </c>
      <c r="E15" s="19">
        <f t="shared" si="1"/>
        <v>0.6582880435</v>
      </c>
      <c r="F15" s="19">
        <v>0.9874320652173915</v>
      </c>
      <c r="G15" s="19">
        <f t="shared" si="3"/>
        <v>285</v>
      </c>
      <c r="H15" s="19">
        <f t="shared" si="4"/>
        <v>95</v>
      </c>
      <c r="I15" s="19">
        <f t="shared" si="10"/>
        <v>286.6666667</v>
      </c>
      <c r="J15" s="19">
        <v>289.1666666666667</v>
      </c>
      <c r="K15" s="19">
        <f t="shared" si="5"/>
        <v>0.6570605187</v>
      </c>
      <c r="L15" s="19">
        <v>0.6570605187319883</v>
      </c>
      <c r="M15" s="19">
        <f t="shared" si="7"/>
        <v>190</v>
      </c>
      <c r="N15" s="19">
        <f t="shared" si="8"/>
        <v>0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>
      <c r="A16" s="16">
        <v>43891.0</v>
      </c>
      <c r="B16" s="17">
        <v>230.0</v>
      </c>
      <c r="C16" s="19">
        <f t="shared" si="9"/>
        <v>223.3333333</v>
      </c>
      <c r="D16" s="19">
        <v>288.6274509803921</v>
      </c>
      <c r="E16" s="19">
        <f t="shared" si="1"/>
        <v>0.796875</v>
      </c>
      <c r="F16" s="19">
        <v>1.0740489130434785</v>
      </c>
      <c r="G16" s="19">
        <f t="shared" si="3"/>
        <v>310</v>
      </c>
      <c r="H16" s="19">
        <f t="shared" si="4"/>
        <v>80</v>
      </c>
      <c r="I16" s="19">
        <f t="shared" si="10"/>
        <v>287.5</v>
      </c>
      <c r="J16" s="19">
        <v>289.1666666666667</v>
      </c>
      <c r="K16" s="19">
        <f t="shared" si="5"/>
        <v>0.795389049</v>
      </c>
      <c r="L16" s="19">
        <v>0.7953890489913543</v>
      </c>
      <c r="M16" s="19">
        <f t="shared" si="7"/>
        <v>230</v>
      </c>
      <c r="N16" s="19">
        <f t="shared" si="8"/>
        <v>0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>
      <c r="A17" s="16">
        <v>43922.0</v>
      </c>
      <c r="B17" s="17">
        <v>250.0</v>
      </c>
      <c r="C17" s="19">
        <f t="shared" si="9"/>
        <v>250</v>
      </c>
      <c r="D17" s="19">
        <v>288.6274509803921</v>
      </c>
      <c r="E17" s="19">
        <f t="shared" si="1"/>
        <v>0.8661684783</v>
      </c>
      <c r="F17" s="19">
        <v>0.9441236413043481</v>
      </c>
      <c r="G17" s="19">
        <f t="shared" si="3"/>
        <v>272.5</v>
      </c>
      <c r="H17" s="19">
        <f t="shared" si="4"/>
        <v>22.5</v>
      </c>
      <c r="I17" s="19">
        <f t="shared" si="10"/>
        <v>288.3333333</v>
      </c>
      <c r="J17" s="19">
        <v>289.1666666666667</v>
      </c>
      <c r="K17" s="19">
        <f t="shared" si="5"/>
        <v>0.8645533141</v>
      </c>
      <c r="L17" s="19">
        <v>0.8645533141210374</v>
      </c>
      <c r="M17" s="19">
        <f t="shared" si="7"/>
        <v>250</v>
      </c>
      <c r="N17" s="19">
        <f t="shared" si="8"/>
        <v>0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>
      <c r="A18" s="16">
        <v>43952.0</v>
      </c>
      <c r="B18" s="17">
        <v>270.0</v>
      </c>
      <c r="C18" s="19">
        <f t="shared" si="9"/>
        <v>276.6666667</v>
      </c>
      <c r="D18" s="19">
        <v>288.6274509803921</v>
      </c>
      <c r="E18" s="19">
        <f t="shared" si="1"/>
        <v>0.9354619565</v>
      </c>
      <c r="F18" s="19">
        <v>0.9874320652173915</v>
      </c>
      <c r="G18" s="19">
        <f t="shared" si="3"/>
        <v>285</v>
      </c>
      <c r="H18" s="19">
        <f t="shared" si="4"/>
        <v>15</v>
      </c>
      <c r="I18" s="19">
        <f t="shared" si="10"/>
        <v>289.1666667</v>
      </c>
      <c r="J18" s="19">
        <v>289.1666666666667</v>
      </c>
      <c r="K18" s="19">
        <f t="shared" si="5"/>
        <v>0.9337175793</v>
      </c>
      <c r="L18" s="19">
        <v>0.9337175792507203</v>
      </c>
      <c r="M18" s="19">
        <f t="shared" si="7"/>
        <v>270</v>
      </c>
      <c r="N18" s="19">
        <f t="shared" si="8"/>
        <v>0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>
      <c r="A19" s="16">
        <v>43983.0</v>
      </c>
      <c r="B19" s="17">
        <v>310.0</v>
      </c>
      <c r="C19" s="19">
        <f t="shared" si="9"/>
        <v>303.3333333</v>
      </c>
      <c r="D19" s="19">
        <v>288.6274509803921</v>
      </c>
      <c r="E19" s="19">
        <f t="shared" si="1"/>
        <v>1.074048913</v>
      </c>
      <c r="F19" s="19">
        <v>1.0740489130434785</v>
      </c>
      <c r="G19" s="19">
        <f t="shared" si="3"/>
        <v>310</v>
      </c>
      <c r="H19" s="19">
        <f t="shared" si="4"/>
        <v>0</v>
      </c>
      <c r="I19" s="19">
        <f t="shared" si="10"/>
        <v>290</v>
      </c>
      <c r="J19" s="19">
        <v>289.1666666666667</v>
      </c>
      <c r="K19" s="19">
        <f t="shared" si="5"/>
        <v>1.07204611</v>
      </c>
      <c r="L19" s="19">
        <v>1.0720461095100864</v>
      </c>
      <c r="M19" s="19">
        <f t="shared" si="7"/>
        <v>310</v>
      </c>
      <c r="N19" s="19">
        <f t="shared" si="8"/>
        <v>0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>
      <c r="A20" s="16">
        <v>44013.0</v>
      </c>
      <c r="B20" s="17">
        <v>330.0</v>
      </c>
      <c r="C20" s="19">
        <f t="shared" si="9"/>
        <v>320</v>
      </c>
      <c r="D20" s="19">
        <v>288.6274509803921</v>
      </c>
      <c r="E20" s="19">
        <f t="shared" si="1"/>
        <v>1.143342391</v>
      </c>
      <c r="F20" s="19">
        <v>0.9441236413043481</v>
      </c>
      <c r="G20" s="19">
        <f t="shared" si="3"/>
        <v>272.5</v>
      </c>
      <c r="H20" s="19">
        <f t="shared" si="4"/>
        <v>57.5</v>
      </c>
      <c r="I20" s="19">
        <f t="shared" si="10"/>
        <v>290.8333333</v>
      </c>
      <c r="J20" s="19">
        <v>289.1666666666667</v>
      </c>
      <c r="K20" s="19">
        <f t="shared" si="5"/>
        <v>1.141210375</v>
      </c>
      <c r="L20" s="19">
        <v>1.1412103746397693</v>
      </c>
      <c r="M20" s="19">
        <f t="shared" si="7"/>
        <v>330</v>
      </c>
      <c r="N20" s="19">
        <f t="shared" si="8"/>
        <v>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>
      <c r="A21" s="16">
        <v>44044.0</v>
      </c>
      <c r="B21" s="17">
        <v>320.0</v>
      </c>
      <c r="C21" s="19">
        <f t="shared" si="9"/>
        <v>313.3333333</v>
      </c>
      <c r="D21" s="19">
        <v>288.6274509803921</v>
      </c>
      <c r="E21" s="19">
        <f t="shared" si="1"/>
        <v>1.108695652</v>
      </c>
      <c r="F21" s="19">
        <v>0.9874320652173915</v>
      </c>
      <c r="G21" s="19">
        <f t="shared" si="3"/>
        <v>285</v>
      </c>
      <c r="H21" s="19">
        <f t="shared" si="4"/>
        <v>35</v>
      </c>
      <c r="I21" s="19">
        <f t="shared" si="10"/>
        <v>291.6666667</v>
      </c>
      <c r="J21" s="19">
        <v>289.1666666666667</v>
      </c>
      <c r="K21" s="19">
        <f t="shared" si="5"/>
        <v>1.106628242</v>
      </c>
      <c r="L21" s="19">
        <v>1.106628242074928</v>
      </c>
      <c r="M21" s="19">
        <f t="shared" si="7"/>
        <v>320</v>
      </c>
      <c r="N21" s="19">
        <f t="shared" si="8"/>
        <v>0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>
      <c r="A22" s="16">
        <v>44075.0</v>
      </c>
      <c r="B22" s="17">
        <v>290.0</v>
      </c>
      <c r="C22" s="19">
        <f t="shared" si="9"/>
        <v>303.3333333</v>
      </c>
      <c r="D22" s="19">
        <v>288.6274509803921</v>
      </c>
      <c r="E22" s="19">
        <f t="shared" si="1"/>
        <v>1.004755435</v>
      </c>
      <c r="F22" s="19">
        <v>1.0740489130434785</v>
      </c>
      <c r="G22" s="19">
        <f t="shared" si="3"/>
        <v>310</v>
      </c>
      <c r="H22" s="19">
        <f t="shared" si="4"/>
        <v>20</v>
      </c>
      <c r="I22" s="19">
        <f t="shared" si="10"/>
        <v>292.5</v>
      </c>
      <c r="J22" s="19">
        <v>289.1666666666667</v>
      </c>
      <c r="K22" s="19">
        <f t="shared" si="5"/>
        <v>1.002881844</v>
      </c>
      <c r="L22" s="19">
        <v>1.0028818443804033</v>
      </c>
      <c r="M22" s="19">
        <f t="shared" si="7"/>
        <v>290</v>
      </c>
      <c r="N22" s="19">
        <f t="shared" si="8"/>
        <v>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>
      <c r="A23" s="21">
        <v>44105.0</v>
      </c>
      <c r="B23" s="17">
        <v>300.0</v>
      </c>
      <c r="C23" s="19">
        <f t="shared" si="9"/>
        <v>316.6666667</v>
      </c>
      <c r="D23" s="19">
        <v>288.6274509803921</v>
      </c>
      <c r="E23" s="19">
        <f t="shared" si="1"/>
        <v>1.039402174</v>
      </c>
      <c r="F23" s="19">
        <v>0.9441236413043481</v>
      </c>
      <c r="G23" s="19">
        <f t="shared" si="3"/>
        <v>272.5</v>
      </c>
      <c r="H23" s="19">
        <f t="shared" si="4"/>
        <v>27.5</v>
      </c>
      <c r="I23" s="19">
        <f t="shared" si="10"/>
        <v>293.3333333</v>
      </c>
      <c r="J23" s="19">
        <v>289.1666666666667</v>
      </c>
      <c r="K23" s="19">
        <f t="shared" si="5"/>
        <v>1.037463977</v>
      </c>
      <c r="L23" s="19">
        <v>1.0374639769452447</v>
      </c>
      <c r="M23" s="19">
        <f t="shared" si="7"/>
        <v>300</v>
      </c>
      <c r="N23" s="19">
        <f t="shared" si="8"/>
        <v>0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>
      <c r="A24" s="21">
        <v>44136.0</v>
      </c>
      <c r="B24" s="17">
        <v>360.0</v>
      </c>
      <c r="C24" s="19">
        <f t="shared" si="9"/>
        <v>356.6666667</v>
      </c>
      <c r="D24" s="19">
        <v>288.6274509803921</v>
      </c>
      <c r="E24" s="19">
        <f t="shared" si="1"/>
        <v>1.247282609</v>
      </c>
      <c r="F24" s="19">
        <v>0.9874320652173915</v>
      </c>
      <c r="G24" s="19">
        <f t="shared" si="3"/>
        <v>285</v>
      </c>
      <c r="H24" s="19">
        <f t="shared" si="4"/>
        <v>75</v>
      </c>
      <c r="I24" s="19">
        <f t="shared" si="10"/>
        <v>294.1666667</v>
      </c>
      <c r="J24" s="19">
        <v>289.1666666666667</v>
      </c>
      <c r="K24" s="19">
        <f t="shared" si="5"/>
        <v>1.244956772</v>
      </c>
      <c r="L24" s="19">
        <v>1.2449567723342938</v>
      </c>
      <c r="M24" s="19">
        <f t="shared" si="7"/>
        <v>360</v>
      </c>
      <c r="N24" s="19">
        <f t="shared" si="8"/>
        <v>0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>
      <c r="A25" s="21">
        <v>44166.0</v>
      </c>
      <c r="B25" s="17">
        <v>410.0</v>
      </c>
      <c r="C25" s="19">
        <f t="shared" si="9"/>
        <v>330</v>
      </c>
      <c r="D25" s="19">
        <v>288.6274509803921</v>
      </c>
      <c r="E25" s="19">
        <f t="shared" si="1"/>
        <v>1.420516304</v>
      </c>
      <c r="F25" s="19">
        <v>1.0740489130434785</v>
      </c>
      <c r="G25" s="19">
        <f t="shared" si="3"/>
        <v>310</v>
      </c>
      <c r="H25" s="19">
        <f t="shared" si="4"/>
        <v>100</v>
      </c>
      <c r="I25" s="19">
        <f t="shared" si="10"/>
        <v>295</v>
      </c>
      <c r="J25" s="19">
        <v>289.1666666666667</v>
      </c>
      <c r="K25" s="19">
        <f t="shared" si="5"/>
        <v>1.417867435</v>
      </c>
      <c r="L25" s="19">
        <v>1.4178674351585014</v>
      </c>
      <c r="M25" s="19">
        <f t="shared" si="7"/>
        <v>410</v>
      </c>
      <c r="N25" s="19">
        <f t="shared" si="8"/>
        <v>0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>
      <c r="A26" s="16">
        <v>44197.0</v>
      </c>
      <c r="B26" s="17">
        <v>220.0</v>
      </c>
      <c r="C26" s="19">
        <f t="shared" si="9"/>
        <v>276.6666667</v>
      </c>
      <c r="D26" s="19">
        <v>288.6274509803921</v>
      </c>
      <c r="E26" s="19">
        <f t="shared" si="1"/>
        <v>0.7622282609</v>
      </c>
      <c r="F26" s="19">
        <v>0.9441236413043481</v>
      </c>
      <c r="G26" s="19">
        <f t="shared" si="3"/>
        <v>272.5</v>
      </c>
      <c r="H26" s="19">
        <f t="shared" si="4"/>
        <v>52.5</v>
      </c>
      <c r="I26" s="19">
        <f t="shared" si="10"/>
        <v>295.8333333</v>
      </c>
      <c r="J26" s="19">
        <v>289.1666666666667</v>
      </c>
      <c r="K26" s="19">
        <f t="shared" si="5"/>
        <v>0.7608069164</v>
      </c>
      <c r="L26" s="19">
        <v>0.7262247838616714</v>
      </c>
      <c r="M26" s="19">
        <f t="shared" si="7"/>
        <v>210</v>
      </c>
      <c r="N26" s="19">
        <f t="shared" si="8"/>
        <v>10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>
      <c r="A27" s="16">
        <v>44228.0</v>
      </c>
      <c r="B27" s="17">
        <v>200.0</v>
      </c>
      <c r="C27" s="19">
        <f t="shared" si="9"/>
        <v>220</v>
      </c>
      <c r="D27" s="19">
        <v>288.6274509803921</v>
      </c>
      <c r="E27" s="19">
        <f t="shared" si="1"/>
        <v>0.6929347826</v>
      </c>
      <c r="F27" s="19">
        <v>0.9874320652173915</v>
      </c>
      <c r="G27" s="19">
        <f t="shared" si="3"/>
        <v>285</v>
      </c>
      <c r="H27" s="19">
        <f t="shared" si="4"/>
        <v>85</v>
      </c>
      <c r="I27" s="19">
        <f t="shared" si="10"/>
        <v>296.6666667</v>
      </c>
      <c r="J27" s="19">
        <v>289.1666666666667</v>
      </c>
      <c r="K27" s="19">
        <f t="shared" si="5"/>
        <v>0.6916426513</v>
      </c>
      <c r="L27" s="19">
        <v>0.6570605187319883</v>
      </c>
      <c r="M27" s="19">
        <f t="shared" si="7"/>
        <v>190</v>
      </c>
      <c r="N27" s="19">
        <f t="shared" si="8"/>
        <v>10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>
      <c r="A28" s="16">
        <v>44256.0</v>
      </c>
      <c r="B28" s="17">
        <v>240.0</v>
      </c>
      <c r="C28" s="19">
        <f t="shared" si="9"/>
        <v>233.3333333</v>
      </c>
      <c r="D28" s="19">
        <v>288.6274509803921</v>
      </c>
      <c r="E28" s="19">
        <f t="shared" si="1"/>
        <v>0.8315217391</v>
      </c>
      <c r="F28" s="19">
        <v>1.0740489130434785</v>
      </c>
      <c r="G28" s="19">
        <f t="shared" si="3"/>
        <v>310</v>
      </c>
      <c r="H28" s="19">
        <f t="shared" si="4"/>
        <v>70</v>
      </c>
      <c r="I28" s="19">
        <f t="shared" si="10"/>
        <v>297.5</v>
      </c>
      <c r="J28" s="19">
        <v>289.1666666666667</v>
      </c>
      <c r="K28" s="19">
        <f t="shared" si="5"/>
        <v>0.8299711816</v>
      </c>
      <c r="L28" s="19">
        <v>0.7953890489913543</v>
      </c>
      <c r="M28" s="19">
        <f t="shared" si="7"/>
        <v>230</v>
      </c>
      <c r="N28" s="19">
        <f t="shared" si="8"/>
        <v>10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>
      <c r="A29" s="16">
        <v>44287.0</v>
      </c>
      <c r="B29" s="17">
        <v>260.0</v>
      </c>
      <c r="C29" s="19">
        <f t="shared" si="9"/>
        <v>260</v>
      </c>
      <c r="D29" s="19">
        <v>288.6274509803921</v>
      </c>
      <c r="E29" s="19">
        <f t="shared" si="1"/>
        <v>0.9008152174</v>
      </c>
      <c r="F29" s="19">
        <v>0.9441236413043481</v>
      </c>
      <c r="G29" s="19">
        <f t="shared" si="3"/>
        <v>272.5</v>
      </c>
      <c r="H29" s="19">
        <f t="shared" si="4"/>
        <v>12.5</v>
      </c>
      <c r="I29" s="19">
        <f t="shared" si="10"/>
        <v>298.3333333</v>
      </c>
      <c r="J29" s="19">
        <v>289.1666666666667</v>
      </c>
      <c r="K29" s="19">
        <f t="shared" si="5"/>
        <v>0.8991354467</v>
      </c>
      <c r="L29" s="19">
        <v>0.8645533141210374</v>
      </c>
      <c r="M29" s="19">
        <f t="shared" si="7"/>
        <v>250</v>
      </c>
      <c r="N29" s="19">
        <f t="shared" si="8"/>
        <v>10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>
      <c r="A30" s="16">
        <v>44317.0</v>
      </c>
      <c r="B30" s="17">
        <v>280.0</v>
      </c>
      <c r="C30" s="19">
        <f t="shared" si="9"/>
        <v>286.6666667</v>
      </c>
      <c r="D30" s="19">
        <v>288.6274509803921</v>
      </c>
      <c r="E30" s="19">
        <f t="shared" si="1"/>
        <v>0.9701086957</v>
      </c>
      <c r="F30" s="19">
        <v>0.9874320652173915</v>
      </c>
      <c r="G30" s="19">
        <f t="shared" si="3"/>
        <v>285</v>
      </c>
      <c r="H30" s="19">
        <f t="shared" si="4"/>
        <v>5</v>
      </c>
      <c r="I30" s="19">
        <f t="shared" si="10"/>
        <v>299.1666667</v>
      </c>
      <c r="J30" s="19">
        <v>289.1666666666667</v>
      </c>
      <c r="K30" s="19">
        <f t="shared" si="5"/>
        <v>0.9682997118</v>
      </c>
      <c r="L30" s="19">
        <v>0.9337175792507203</v>
      </c>
      <c r="M30" s="19">
        <f t="shared" si="7"/>
        <v>270</v>
      </c>
      <c r="N30" s="19">
        <f t="shared" si="8"/>
        <v>10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>
      <c r="A31" s="16">
        <v>44348.0</v>
      </c>
      <c r="B31" s="17">
        <v>320.0</v>
      </c>
      <c r="C31" s="19">
        <f t="shared" si="9"/>
        <v>313.3333333</v>
      </c>
      <c r="D31" s="19">
        <v>288.6274509803921</v>
      </c>
      <c r="E31" s="19">
        <f t="shared" si="1"/>
        <v>1.108695652</v>
      </c>
      <c r="F31" s="19">
        <v>1.0740489130434785</v>
      </c>
      <c r="G31" s="19">
        <f t="shared" si="3"/>
        <v>310</v>
      </c>
      <c r="H31" s="19">
        <f t="shared" si="4"/>
        <v>10</v>
      </c>
      <c r="I31" s="18"/>
      <c r="J31" s="19">
        <v>289.1666666666667</v>
      </c>
      <c r="K31" s="19">
        <f t="shared" si="5"/>
        <v>1.106628242</v>
      </c>
      <c r="L31" s="19">
        <v>1.0720461095100864</v>
      </c>
      <c r="M31" s="19">
        <f t="shared" si="7"/>
        <v>310</v>
      </c>
      <c r="N31" s="19">
        <f t="shared" si="8"/>
        <v>10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>
      <c r="A32" s="16">
        <v>44378.0</v>
      </c>
      <c r="B32" s="17">
        <v>340.0</v>
      </c>
      <c r="C32" s="19">
        <f t="shared" si="9"/>
        <v>330</v>
      </c>
      <c r="D32" s="19">
        <v>288.6274509803921</v>
      </c>
      <c r="E32" s="19">
        <f t="shared" si="1"/>
        <v>1.17798913</v>
      </c>
      <c r="F32" s="19">
        <v>0.9441236413043481</v>
      </c>
      <c r="G32" s="19">
        <f t="shared" si="3"/>
        <v>272.5</v>
      </c>
      <c r="H32" s="19">
        <f t="shared" si="4"/>
        <v>67.5</v>
      </c>
      <c r="I32" s="18"/>
      <c r="J32" s="19">
        <v>289.1666666666667</v>
      </c>
      <c r="K32" s="19">
        <f t="shared" si="5"/>
        <v>1.175792507</v>
      </c>
      <c r="L32" s="19">
        <v>1.1412103746397693</v>
      </c>
      <c r="M32" s="19">
        <f t="shared" si="7"/>
        <v>330</v>
      </c>
      <c r="N32" s="19">
        <f t="shared" si="8"/>
        <v>10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>
      <c r="A33" s="16">
        <v>44409.0</v>
      </c>
      <c r="B33" s="17">
        <v>330.0</v>
      </c>
      <c r="C33" s="19">
        <f t="shared" si="9"/>
        <v>323.3333333</v>
      </c>
      <c r="D33" s="19">
        <v>288.6274509803921</v>
      </c>
      <c r="E33" s="19">
        <f t="shared" si="1"/>
        <v>1.143342391</v>
      </c>
      <c r="F33" s="19">
        <v>0.9874320652173915</v>
      </c>
      <c r="G33" s="19">
        <f t="shared" si="3"/>
        <v>285</v>
      </c>
      <c r="H33" s="19">
        <f t="shared" si="4"/>
        <v>45</v>
      </c>
      <c r="I33" s="18"/>
      <c r="J33" s="19">
        <v>289.1666666666667</v>
      </c>
      <c r="K33" s="19">
        <f t="shared" si="5"/>
        <v>1.141210375</v>
      </c>
      <c r="L33" s="19">
        <v>1.106628242074928</v>
      </c>
      <c r="M33" s="19">
        <f t="shared" si="7"/>
        <v>320</v>
      </c>
      <c r="N33" s="19">
        <f t="shared" si="8"/>
        <v>10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>
      <c r="A34" s="16">
        <v>44440.0</v>
      </c>
      <c r="B34" s="17">
        <v>300.0</v>
      </c>
      <c r="C34" s="19">
        <f t="shared" si="9"/>
        <v>313.3333333</v>
      </c>
      <c r="D34" s="19">
        <v>288.6274509803921</v>
      </c>
      <c r="E34" s="19">
        <f t="shared" si="1"/>
        <v>1.039402174</v>
      </c>
      <c r="F34" s="19">
        <v>1.0740489130434785</v>
      </c>
      <c r="G34" s="19">
        <f t="shared" si="3"/>
        <v>310</v>
      </c>
      <c r="H34" s="19">
        <f t="shared" si="4"/>
        <v>10</v>
      </c>
      <c r="I34" s="18"/>
      <c r="J34" s="19">
        <v>289.1666666666667</v>
      </c>
      <c r="K34" s="19">
        <f t="shared" si="5"/>
        <v>1.037463977</v>
      </c>
      <c r="L34" s="19">
        <v>1.0028818443804033</v>
      </c>
      <c r="M34" s="19">
        <f t="shared" si="7"/>
        <v>290</v>
      </c>
      <c r="N34" s="19">
        <f t="shared" si="8"/>
        <v>10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>
      <c r="A35" s="21">
        <v>44470.0</v>
      </c>
      <c r="B35" s="17">
        <v>310.0</v>
      </c>
      <c r="C35" s="19">
        <f t="shared" si="9"/>
        <v>326.6666667</v>
      </c>
      <c r="D35" s="19">
        <v>288.6274509803921</v>
      </c>
      <c r="E35" s="19">
        <f t="shared" si="1"/>
        <v>1.074048913</v>
      </c>
      <c r="F35" s="19">
        <v>0.9441236413043481</v>
      </c>
      <c r="G35" s="19">
        <f t="shared" si="3"/>
        <v>272.5</v>
      </c>
      <c r="H35" s="19">
        <f t="shared" si="4"/>
        <v>37.5</v>
      </c>
      <c r="I35" s="18"/>
      <c r="J35" s="19">
        <v>289.1666666666667</v>
      </c>
      <c r="K35" s="19">
        <f t="shared" si="5"/>
        <v>1.07204611</v>
      </c>
      <c r="L35" s="19">
        <v>1.0374639769452447</v>
      </c>
      <c r="M35" s="19">
        <f t="shared" si="7"/>
        <v>300</v>
      </c>
      <c r="N35" s="19">
        <f t="shared" si="8"/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>
      <c r="A36" s="21">
        <v>44501.0</v>
      </c>
      <c r="B36" s="17">
        <v>370.0</v>
      </c>
      <c r="C36" s="19">
        <f t="shared" si="9"/>
        <v>366.6666667</v>
      </c>
      <c r="D36" s="19">
        <v>288.6274509803921</v>
      </c>
      <c r="E36" s="19">
        <f t="shared" si="1"/>
        <v>1.281929348</v>
      </c>
      <c r="F36" s="19">
        <v>0.9874320652173915</v>
      </c>
      <c r="G36" s="19">
        <f t="shared" si="3"/>
        <v>285</v>
      </c>
      <c r="H36" s="19">
        <f t="shared" si="4"/>
        <v>85</v>
      </c>
      <c r="I36" s="18"/>
      <c r="J36" s="19">
        <v>289.1666666666667</v>
      </c>
      <c r="K36" s="19">
        <f t="shared" si="5"/>
        <v>1.279538905</v>
      </c>
      <c r="L36" s="19">
        <v>1.2449567723342938</v>
      </c>
      <c r="M36" s="19">
        <f t="shared" si="7"/>
        <v>360</v>
      </c>
      <c r="N36" s="19">
        <f t="shared" si="8"/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>
      <c r="A37" s="21">
        <v>44531.0</v>
      </c>
      <c r="B37" s="17">
        <v>420.0</v>
      </c>
      <c r="C37" s="18"/>
      <c r="D37" s="19">
        <v>288.6274509803921</v>
      </c>
      <c r="E37" s="19">
        <f t="shared" si="1"/>
        <v>1.455163043</v>
      </c>
      <c r="F37" s="19">
        <v>1.0740489130434785</v>
      </c>
      <c r="G37" s="19">
        <f t="shared" si="3"/>
        <v>310</v>
      </c>
      <c r="H37" s="19">
        <f t="shared" si="4"/>
        <v>110</v>
      </c>
      <c r="I37" s="18"/>
      <c r="J37" s="19">
        <v>289.1666666666667</v>
      </c>
      <c r="K37" s="19">
        <f t="shared" si="5"/>
        <v>1.452449568</v>
      </c>
      <c r="L37" s="19">
        <v>1.4178674351585014</v>
      </c>
      <c r="M37" s="19">
        <f t="shared" si="7"/>
        <v>410</v>
      </c>
      <c r="N37" s="19">
        <f t="shared" si="8"/>
        <v>10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>
      <c r="A38" s="16">
        <v>44562.0</v>
      </c>
      <c r="B38" s="22"/>
      <c r="C38" s="22"/>
      <c r="D38" s="22"/>
      <c r="E38" s="22"/>
      <c r="F38" s="22"/>
      <c r="G38" s="23">
        <v>272.5</v>
      </c>
      <c r="H38" s="24">
        <f>AVERAGE(H2:H37)</f>
        <v>49.72222222</v>
      </c>
      <c r="I38" s="25" t="s">
        <v>19</v>
      </c>
      <c r="J38" s="22"/>
      <c r="K38" s="22"/>
      <c r="L38" s="22"/>
      <c r="M38" s="23">
        <v>210.0</v>
      </c>
      <c r="N38" s="24">
        <f>AVERAGE(N2:N37)</f>
        <v>6.666666667</v>
      </c>
      <c r="O38" s="26" t="s">
        <v>19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>
      <c r="A39" s="16">
        <v>44593.0</v>
      </c>
      <c r="B39" s="22"/>
      <c r="C39" s="22"/>
      <c r="D39" s="22"/>
      <c r="E39" s="22"/>
      <c r="F39" s="22"/>
      <c r="G39" s="19">
        <v>285.0</v>
      </c>
      <c r="H39" s="22"/>
      <c r="I39" s="22"/>
      <c r="J39" s="22"/>
      <c r="K39" s="22"/>
      <c r="L39" s="22"/>
      <c r="M39" s="19">
        <v>189.99999999999997</v>
      </c>
      <c r="N39" s="22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>
      <c r="A40" s="16">
        <v>44621.0</v>
      </c>
      <c r="B40" s="22"/>
      <c r="C40" s="22"/>
      <c r="D40" s="22"/>
      <c r="E40" s="22"/>
      <c r="F40" s="22"/>
      <c r="G40" s="19">
        <v>310.0</v>
      </c>
      <c r="H40" s="22"/>
      <c r="I40" s="22"/>
      <c r="J40" s="22"/>
      <c r="K40" s="22"/>
      <c r="L40" s="22"/>
      <c r="M40" s="19">
        <v>229.99999999999997</v>
      </c>
      <c r="N40" s="22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>
      <c r="A41" s="16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>
      <c r="A42" s="16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>
      <c r="A43" s="16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>
      <c r="A44" s="16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>
      <c r="A45" s="16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>
      <c r="A46" s="16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</sheetData>
  <autoFilter ref="$A$1:$N$100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15.13"/>
    <col customWidth="1" hidden="1" min="8" max="8" width="15.13"/>
    <col customWidth="1" min="9" max="12" width="15.13"/>
  </cols>
  <sheetData>
    <row r="1">
      <c r="A1" s="27" t="s">
        <v>5</v>
      </c>
      <c r="B1" s="28" t="s">
        <v>6</v>
      </c>
      <c r="C1" s="28" t="s">
        <v>20</v>
      </c>
      <c r="D1" s="27" t="s">
        <v>21</v>
      </c>
      <c r="E1" s="27" t="s">
        <v>21</v>
      </c>
      <c r="F1" s="28" t="s">
        <v>22</v>
      </c>
      <c r="G1" s="27" t="s">
        <v>23</v>
      </c>
      <c r="H1" s="27" t="s">
        <v>24</v>
      </c>
      <c r="I1" s="27" t="s">
        <v>25</v>
      </c>
      <c r="J1" s="27" t="s">
        <v>26</v>
      </c>
      <c r="K1" s="28" t="s">
        <v>27</v>
      </c>
      <c r="L1" s="27" t="s">
        <v>28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>
        <v>43466.0</v>
      </c>
      <c r="B2" s="31">
        <v>200.0</v>
      </c>
      <c r="C2" s="31">
        <v>1.0</v>
      </c>
      <c r="D2" s="32"/>
      <c r="E2" s="32"/>
      <c r="F2" s="32"/>
      <c r="G2" s="33">
        <v>289.1666666666667</v>
      </c>
      <c r="H2" s="33">
        <f t="shared" ref="H2:H37" si="1">B2/G2</f>
        <v>0.6916426513</v>
      </c>
      <c r="I2" s="33">
        <v>1.0</v>
      </c>
      <c r="J2" s="33">
        <v>0.7379209370424596</v>
      </c>
      <c r="K2" s="34">
        <f t="shared" ref="K2:K49" si="2">G2*J2</f>
        <v>213.3821376</v>
      </c>
      <c r="L2" s="35">
        <f t="shared" ref="L2:L37" si="3">abs(B2-K2)</f>
        <v>13.38213763</v>
      </c>
      <c r="M2" s="29"/>
      <c r="N2" s="36"/>
      <c r="O2" s="37"/>
      <c r="P2" s="38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>
        <v>43497.0</v>
      </c>
      <c r="B3" s="31">
        <v>180.0</v>
      </c>
      <c r="C3" s="31">
        <v>2.0</v>
      </c>
      <c r="D3" s="32"/>
      <c r="E3" s="32"/>
      <c r="F3" s="32"/>
      <c r="G3" s="33">
        <v>289.1666666666667</v>
      </c>
      <c r="H3" s="33">
        <f t="shared" si="1"/>
        <v>0.6224783862</v>
      </c>
      <c r="I3" s="33">
        <v>2.0</v>
      </c>
      <c r="J3" s="33">
        <v>0.6656934306569344</v>
      </c>
      <c r="K3" s="34">
        <f t="shared" si="2"/>
        <v>192.4963504</v>
      </c>
      <c r="L3" s="35">
        <f t="shared" si="3"/>
        <v>12.49635036</v>
      </c>
      <c r="M3" s="29"/>
      <c r="N3" s="36"/>
      <c r="O3" s="37"/>
      <c r="P3" s="38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0">
        <v>43525.0</v>
      </c>
      <c r="B4" s="31">
        <v>220.0</v>
      </c>
      <c r="C4" s="31">
        <v>3.0</v>
      </c>
      <c r="D4" s="32"/>
      <c r="E4" s="32"/>
      <c r="F4" s="32"/>
      <c r="G4" s="33">
        <v>289.1666666666667</v>
      </c>
      <c r="H4" s="33">
        <f t="shared" si="1"/>
        <v>0.7608069164</v>
      </c>
      <c r="I4" s="33">
        <v>3.0</v>
      </c>
      <c r="J4" s="33">
        <v>0.8034934497816594</v>
      </c>
      <c r="K4" s="34">
        <f t="shared" si="2"/>
        <v>232.3435226</v>
      </c>
      <c r="L4" s="35">
        <f t="shared" si="3"/>
        <v>12.34352256</v>
      </c>
      <c r="M4" s="29"/>
      <c r="N4" s="36"/>
      <c r="O4" s="37"/>
      <c r="P4" s="38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30">
        <v>43556.0</v>
      </c>
      <c r="B5" s="31">
        <v>240.0</v>
      </c>
      <c r="C5" s="31">
        <v>4.0</v>
      </c>
      <c r="D5" s="32"/>
      <c r="E5" s="32"/>
      <c r="F5" s="32"/>
      <c r="G5" s="33">
        <v>289.1666666666667</v>
      </c>
      <c r="H5" s="33">
        <f t="shared" si="1"/>
        <v>0.8299711816</v>
      </c>
      <c r="I5" s="33">
        <v>4.0</v>
      </c>
      <c r="J5" s="33">
        <v>0.8708272859216254</v>
      </c>
      <c r="K5" s="34">
        <f t="shared" si="2"/>
        <v>251.8142235</v>
      </c>
      <c r="L5" s="35">
        <f t="shared" si="3"/>
        <v>11.81422351</v>
      </c>
      <c r="M5" s="29"/>
      <c r="N5" s="36"/>
      <c r="O5" s="37"/>
      <c r="P5" s="38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30">
        <v>43586.0</v>
      </c>
      <c r="B6" s="31">
        <v>260.0</v>
      </c>
      <c r="C6" s="31">
        <v>5.0</v>
      </c>
      <c r="D6" s="32"/>
      <c r="E6" s="32"/>
      <c r="F6" s="32"/>
      <c r="G6" s="33">
        <v>289.1666666666667</v>
      </c>
      <c r="H6" s="33">
        <f t="shared" si="1"/>
        <v>0.8991354467</v>
      </c>
      <c r="I6" s="33">
        <v>5.0</v>
      </c>
      <c r="J6" s="33">
        <v>0.9377713458755428</v>
      </c>
      <c r="K6" s="34">
        <f t="shared" si="2"/>
        <v>271.1722142</v>
      </c>
      <c r="L6" s="35">
        <f t="shared" si="3"/>
        <v>11.17221418</v>
      </c>
      <c r="M6" s="29"/>
      <c r="N6" s="36"/>
      <c r="O6" s="37"/>
      <c r="P6" s="38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30">
        <v>43617.0</v>
      </c>
      <c r="B7" s="31">
        <v>300.0</v>
      </c>
      <c r="C7" s="31">
        <v>6.0</v>
      </c>
      <c r="D7" s="33">
        <f t="shared" ref="D7:D31" si="4">AVERAGE(B2:B13)</f>
        <v>279.1666667</v>
      </c>
      <c r="E7" s="32"/>
      <c r="F7" s="32"/>
      <c r="G7" s="33">
        <v>289.1666666666667</v>
      </c>
      <c r="H7" s="33">
        <f t="shared" si="1"/>
        <v>1.037463977</v>
      </c>
      <c r="I7" s="33">
        <v>6.0</v>
      </c>
      <c r="J7" s="33">
        <v>1.0735930735930737</v>
      </c>
      <c r="K7" s="34">
        <f t="shared" si="2"/>
        <v>310.4473304</v>
      </c>
      <c r="L7" s="35">
        <f t="shared" si="3"/>
        <v>10.44733045</v>
      </c>
      <c r="M7" s="29"/>
      <c r="N7" s="36"/>
      <c r="O7" s="37"/>
      <c r="P7" s="38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30">
        <v>43647.0</v>
      </c>
      <c r="B8" s="31">
        <v>320.0</v>
      </c>
      <c r="C8" s="31">
        <v>7.0</v>
      </c>
      <c r="D8" s="33">
        <f t="shared" si="4"/>
        <v>280</v>
      </c>
      <c r="E8" s="33">
        <f t="shared" ref="E8:E31" si="5">AVERAGE(D7:D8)</f>
        <v>279.5833333</v>
      </c>
      <c r="F8" s="33">
        <f t="shared" ref="F8:F31" si="6">B8/E8</f>
        <v>1.144560358</v>
      </c>
      <c r="G8" s="33">
        <v>289.1666666666667</v>
      </c>
      <c r="H8" s="33">
        <f t="shared" si="1"/>
        <v>1.106628242</v>
      </c>
      <c r="I8" s="33">
        <v>7.0</v>
      </c>
      <c r="J8" s="33">
        <v>1.1445603576751116</v>
      </c>
      <c r="K8" s="34">
        <f t="shared" si="2"/>
        <v>330.9687034</v>
      </c>
      <c r="L8" s="35">
        <f t="shared" si="3"/>
        <v>10.96870343</v>
      </c>
      <c r="M8" s="29"/>
      <c r="N8" s="36"/>
      <c r="O8" s="37"/>
      <c r="P8" s="38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30">
        <v>43678.0</v>
      </c>
      <c r="B9" s="31">
        <v>310.0</v>
      </c>
      <c r="C9" s="31">
        <v>8.0</v>
      </c>
      <c r="D9" s="33">
        <f t="shared" si="4"/>
        <v>280.8333333</v>
      </c>
      <c r="E9" s="33">
        <f t="shared" si="5"/>
        <v>280.4166667</v>
      </c>
      <c r="F9" s="33">
        <f t="shared" si="6"/>
        <v>1.105497771</v>
      </c>
      <c r="G9" s="33">
        <v>289.1666666666667</v>
      </c>
      <c r="H9" s="33">
        <f t="shared" si="1"/>
        <v>1.07204611</v>
      </c>
      <c r="I9" s="33">
        <v>8.0</v>
      </c>
      <c r="J9" s="33">
        <v>1.1054977711738485</v>
      </c>
      <c r="K9" s="34">
        <f t="shared" si="2"/>
        <v>319.6731055</v>
      </c>
      <c r="L9" s="35">
        <f t="shared" si="3"/>
        <v>9.673105498</v>
      </c>
      <c r="M9" s="29"/>
      <c r="N9" s="36"/>
      <c r="O9" s="37"/>
      <c r="P9" s="38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30">
        <v>43709.0</v>
      </c>
      <c r="B10" s="31">
        <v>280.0</v>
      </c>
      <c r="C10" s="31">
        <v>9.0</v>
      </c>
      <c r="D10" s="33">
        <f t="shared" si="4"/>
        <v>281.6666667</v>
      </c>
      <c r="E10" s="33">
        <f t="shared" si="5"/>
        <v>281.25</v>
      </c>
      <c r="F10" s="33">
        <f t="shared" si="6"/>
        <v>0.9955555556</v>
      </c>
      <c r="G10" s="33">
        <v>289.1666666666667</v>
      </c>
      <c r="H10" s="33">
        <f t="shared" si="1"/>
        <v>0.9682997118</v>
      </c>
      <c r="I10" s="33">
        <v>9.0</v>
      </c>
      <c r="J10" s="33">
        <v>0.9955555555555555</v>
      </c>
      <c r="K10" s="34">
        <f t="shared" si="2"/>
        <v>287.8814815</v>
      </c>
      <c r="L10" s="35">
        <f t="shared" si="3"/>
        <v>7.881481481</v>
      </c>
      <c r="M10" s="29"/>
      <c r="N10" s="36"/>
      <c r="O10" s="37"/>
      <c r="P10" s="38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39">
        <v>43739.0</v>
      </c>
      <c r="B11" s="31">
        <v>290.0</v>
      </c>
      <c r="C11" s="31">
        <v>10.0</v>
      </c>
      <c r="D11" s="33">
        <f t="shared" si="4"/>
        <v>282.5</v>
      </c>
      <c r="E11" s="33">
        <f t="shared" si="5"/>
        <v>282.0833333</v>
      </c>
      <c r="F11" s="33">
        <f t="shared" si="6"/>
        <v>1.028064993</v>
      </c>
      <c r="G11" s="33">
        <v>289.1666666666667</v>
      </c>
      <c r="H11" s="33">
        <f t="shared" si="1"/>
        <v>1.002881844</v>
      </c>
      <c r="I11" s="33">
        <v>10.0</v>
      </c>
      <c r="J11" s="33">
        <v>1.0280649926144756</v>
      </c>
      <c r="K11" s="34">
        <f t="shared" si="2"/>
        <v>297.282127</v>
      </c>
      <c r="L11" s="35">
        <f t="shared" si="3"/>
        <v>7.282127031</v>
      </c>
      <c r="M11" s="29"/>
      <c r="N11" s="36"/>
      <c r="O11" s="37"/>
      <c r="P11" s="38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39">
        <v>43770.0</v>
      </c>
      <c r="B12" s="31">
        <v>350.0</v>
      </c>
      <c r="C12" s="31">
        <v>11.0</v>
      </c>
      <c r="D12" s="33">
        <f t="shared" si="4"/>
        <v>283.3333333</v>
      </c>
      <c r="E12" s="33">
        <f t="shared" si="5"/>
        <v>282.9166667</v>
      </c>
      <c r="F12" s="33">
        <f t="shared" si="6"/>
        <v>1.237113402</v>
      </c>
      <c r="G12" s="33">
        <v>289.1666666666667</v>
      </c>
      <c r="H12" s="33">
        <f t="shared" si="1"/>
        <v>1.21037464</v>
      </c>
      <c r="I12" s="33">
        <v>11.0</v>
      </c>
      <c r="J12" s="33">
        <v>1.237113402061856</v>
      </c>
      <c r="K12" s="34">
        <f t="shared" si="2"/>
        <v>357.7319588</v>
      </c>
      <c r="L12" s="35">
        <f t="shared" si="3"/>
        <v>7.731958763</v>
      </c>
      <c r="M12" s="29"/>
      <c r="N12" s="36"/>
      <c r="O12" s="37"/>
      <c r="P12" s="38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39">
        <v>43800.0</v>
      </c>
      <c r="B13" s="31">
        <v>400.0</v>
      </c>
      <c r="C13" s="31">
        <v>12.0</v>
      </c>
      <c r="D13" s="33">
        <f t="shared" si="4"/>
        <v>284.1666667</v>
      </c>
      <c r="E13" s="33">
        <f t="shared" si="5"/>
        <v>283.75</v>
      </c>
      <c r="F13" s="33">
        <f t="shared" si="6"/>
        <v>1.40969163</v>
      </c>
      <c r="G13" s="33">
        <v>289.1666666666667</v>
      </c>
      <c r="H13" s="33">
        <f t="shared" si="1"/>
        <v>1.383285303</v>
      </c>
      <c r="I13" s="33">
        <v>12.0</v>
      </c>
      <c r="J13" s="33">
        <v>1.4096916299559472</v>
      </c>
      <c r="K13" s="34">
        <f t="shared" si="2"/>
        <v>407.6358297</v>
      </c>
      <c r="L13" s="35">
        <f t="shared" si="3"/>
        <v>7.635829662</v>
      </c>
      <c r="M13" s="29"/>
      <c r="N13" s="36"/>
      <c r="O13" s="37"/>
      <c r="P13" s="38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30">
        <v>43831.0</v>
      </c>
      <c r="B14" s="31">
        <v>210.0</v>
      </c>
      <c r="C14" s="31">
        <v>1.0</v>
      </c>
      <c r="D14" s="33">
        <f t="shared" si="4"/>
        <v>285</v>
      </c>
      <c r="E14" s="33">
        <f t="shared" si="5"/>
        <v>284.5833333</v>
      </c>
      <c r="F14" s="33">
        <f t="shared" si="6"/>
        <v>0.737920937</v>
      </c>
      <c r="G14" s="33">
        <v>289.1666666666667</v>
      </c>
      <c r="H14" s="33">
        <f t="shared" si="1"/>
        <v>0.7262247839</v>
      </c>
      <c r="I14" s="33">
        <v>1.0</v>
      </c>
      <c r="J14" s="33">
        <v>0.7379209370424596</v>
      </c>
      <c r="K14" s="34">
        <f t="shared" si="2"/>
        <v>213.3821376</v>
      </c>
      <c r="L14" s="35">
        <f t="shared" si="3"/>
        <v>3.382137628</v>
      </c>
      <c r="M14" s="29"/>
      <c r="N14" s="36"/>
      <c r="O14" s="37"/>
      <c r="P14" s="38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30">
        <v>43862.0</v>
      </c>
      <c r="B15" s="31">
        <v>190.0</v>
      </c>
      <c r="C15" s="31">
        <v>2.0</v>
      </c>
      <c r="D15" s="33">
        <f t="shared" si="4"/>
        <v>285.8333333</v>
      </c>
      <c r="E15" s="33">
        <f t="shared" si="5"/>
        <v>285.4166667</v>
      </c>
      <c r="F15" s="33">
        <f t="shared" si="6"/>
        <v>0.6656934307</v>
      </c>
      <c r="G15" s="33">
        <v>289.1666666666667</v>
      </c>
      <c r="H15" s="33">
        <f t="shared" si="1"/>
        <v>0.6570605187</v>
      </c>
      <c r="I15" s="33">
        <v>2.0</v>
      </c>
      <c r="J15" s="33">
        <v>0.6656934306569344</v>
      </c>
      <c r="K15" s="34">
        <f t="shared" si="2"/>
        <v>192.4963504</v>
      </c>
      <c r="L15" s="35">
        <f t="shared" si="3"/>
        <v>2.496350365</v>
      </c>
      <c r="M15" s="29"/>
      <c r="N15" s="36"/>
      <c r="O15" s="37"/>
      <c r="P15" s="38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30">
        <v>43891.0</v>
      </c>
      <c r="B16" s="31">
        <v>230.0</v>
      </c>
      <c r="C16" s="31">
        <v>3.0</v>
      </c>
      <c r="D16" s="33">
        <f t="shared" si="4"/>
        <v>286.6666667</v>
      </c>
      <c r="E16" s="33">
        <f t="shared" si="5"/>
        <v>286.25</v>
      </c>
      <c r="F16" s="33">
        <f t="shared" si="6"/>
        <v>0.8034934498</v>
      </c>
      <c r="G16" s="33">
        <v>289.1666666666667</v>
      </c>
      <c r="H16" s="33">
        <f t="shared" si="1"/>
        <v>0.795389049</v>
      </c>
      <c r="I16" s="33">
        <v>3.0</v>
      </c>
      <c r="J16" s="33">
        <v>0.8034934497816594</v>
      </c>
      <c r="K16" s="34">
        <f t="shared" si="2"/>
        <v>232.3435226</v>
      </c>
      <c r="L16" s="35">
        <f t="shared" si="3"/>
        <v>2.343522562</v>
      </c>
      <c r="M16" s="29"/>
      <c r="N16" s="36"/>
      <c r="O16" s="37"/>
      <c r="P16" s="38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30">
        <v>43922.0</v>
      </c>
      <c r="B17" s="31">
        <v>250.0</v>
      </c>
      <c r="C17" s="31">
        <v>4.0</v>
      </c>
      <c r="D17" s="33">
        <f t="shared" si="4"/>
        <v>287.5</v>
      </c>
      <c r="E17" s="33">
        <f t="shared" si="5"/>
        <v>287.0833333</v>
      </c>
      <c r="F17" s="33">
        <f t="shared" si="6"/>
        <v>0.8708272859</v>
      </c>
      <c r="G17" s="33">
        <v>289.1666666666667</v>
      </c>
      <c r="H17" s="33">
        <f t="shared" si="1"/>
        <v>0.8645533141</v>
      </c>
      <c r="I17" s="33">
        <v>4.0</v>
      </c>
      <c r="J17" s="33">
        <v>0.8708272859216254</v>
      </c>
      <c r="K17" s="34">
        <f t="shared" si="2"/>
        <v>251.8142235</v>
      </c>
      <c r="L17" s="35">
        <f t="shared" si="3"/>
        <v>1.814223512</v>
      </c>
      <c r="M17" s="29"/>
      <c r="N17" s="36"/>
      <c r="O17" s="37"/>
      <c r="P17" s="38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30">
        <v>43952.0</v>
      </c>
      <c r="B18" s="31">
        <v>270.0</v>
      </c>
      <c r="C18" s="31">
        <v>5.0</v>
      </c>
      <c r="D18" s="33">
        <f t="shared" si="4"/>
        <v>288.3333333</v>
      </c>
      <c r="E18" s="33">
        <f t="shared" si="5"/>
        <v>287.9166667</v>
      </c>
      <c r="F18" s="33">
        <f t="shared" si="6"/>
        <v>0.9377713459</v>
      </c>
      <c r="G18" s="33">
        <v>289.1666666666667</v>
      </c>
      <c r="H18" s="33">
        <f t="shared" si="1"/>
        <v>0.9337175793</v>
      </c>
      <c r="I18" s="33">
        <v>5.0</v>
      </c>
      <c r="J18" s="33">
        <v>0.9377713458755428</v>
      </c>
      <c r="K18" s="34">
        <f t="shared" si="2"/>
        <v>271.1722142</v>
      </c>
      <c r="L18" s="35">
        <f t="shared" si="3"/>
        <v>1.172214182</v>
      </c>
      <c r="M18" s="29"/>
      <c r="N18" s="36"/>
      <c r="O18" s="37"/>
      <c r="P18" s="38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30">
        <v>43983.0</v>
      </c>
      <c r="B19" s="31">
        <v>310.0</v>
      </c>
      <c r="C19" s="31">
        <v>6.0</v>
      </c>
      <c r="D19" s="33">
        <f t="shared" si="4"/>
        <v>289.1666667</v>
      </c>
      <c r="E19" s="33">
        <f t="shared" si="5"/>
        <v>288.75</v>
      </c>
      <c r="F19" s="33">
        <f t="shared" si="6"/>
        <v>1.073593074</v>
      </c>
      <c r="G19" s="33">
        <v>289.1666666666667</v>
      </c>
      <c r="H19" s="33">
        <f t="shared" si="1"/>
        <v>1.07204611</v>
      </c>
      <c r="I19" s="33">
        <v>6.0</v>
      </c>
      <c r="J19" s="33">
        <v>1.0735930735930737</v>
      </c>
      <c r="K19" s="34">
        <f t="shared" si="2"/>
        <v>310.4473304</v>
      </c>
      <c r="L19" s="35">
        <f t="shared" si="3"/>
        <v>0.4473304473</v>
      </c>
      <c r="M19" s="29"/>
      <c r="N19" s="36"/>
      <c r="O19" s="37"/>
      <c r="P19" s="38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30">
        <v>44013.0</v>
      </c>
      <c r="B20" s="31">
        <v>330.0</v>
      </c>
      <c r="C20" s="31">
        <v>7.0</v>
      </c>
      <c r="D20" s="33">
        <f t="shared" si="4"/>
        <v>290</v>
      </c>
      <c r="E20" s="33">
        <f t="shared" si="5"/>
        <v>289.5833333</v>
      </c>
      <c r="F20" s="33">
        <f t="shared" si="6"/>
        <v>1.139568345</v>
      </c>
      <c r="G20" s="33">
        <v>289.1666666666667</v>
      </c>
      <c r="H20" s="33">
        <f t="shared" si="1"/>
        <v>1.141210375</v>
      </c>
      <c r="I20" s="33">
        <v>7.0</v>
      </c>
      <c r="J20" s="33">
        <v>1.1445603576751116</v>
      </c>
      <c r="K20" s="34">
        <f t="shared" si="2"/>
        <v>330.9687034</v>
      </c>
      <c r="L20" s="35">
        <f t="shared" si="3"/>
        <v>0.9687034277</v>
      </c>
      <c r="M20" s="29"/>
      <c r="N20" s="36"/>
      <c r="O20" s="37"/>
      <c r="P20" s="38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30">
        <v>44044.0</v>
      </c>
      <c r="B21" s="31">
        <v>320.0</v>
      </c>
      <c r="C21" s="31">
        <v>8.0</v>
      </c>
      <c r="D21" s="33">
        <f t="shared" si="4"/>
        <v>290.8333333</v>
      </c>
      <c r="E21" s="33">
        <f t="shared" si="5"/>
        <v>290.4166667</v>
      </c>
      <c r="F21" s="33">
        <f t="shared" si="6"/>
        <v>1.101865136</v>
      </c>
      <c r="G21" s="33">
        <v>289.1666666666667</v>
      </c>
      <c r="H21" s="33">
        <f t="shared" si="1"/>
        <v>1.106628242</v>
      </c>
      <c r="I21" s="33">
        <v>8.0</v>
      </c>
      <c r="J21" s="33">
        <v>1.1054977711738485</v>
      </c>
      <c r="K21" s="34">
        <f t="shared" si="2"/>
        <v>319.6731055</v>
      </c>
      <c r="L21" s="35">
        <f t="shared" si="3"/>
        <v>0.3268945022</v>
      </c>
      <c r="M21" s="29"/>
      <c r="N21" s="36"/>
      <c r="O21" s="37"/>
      <c r="P21" s="38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30">
        <v>44075.0</v>
      </c>
      <c r="B22" s="31">
        <v>290.0</v>
      </c>
      <c r="C22" s="31">
        <v>9.0</v>
      </c>
      <c r="D22" s="33">
        <f t="shared" si="4"/>
        <v>291.6666667</v>
      </c>
      <c r="E22" s="33">
        <f t="shared" si="5"/>
        <v>291.25</v>
      </c>
      <c r="F22" s="33">
        <f t="shared" si="6"/>
        <v>0.9957081545</v>
      </c>
      <c r="G22" s="33">
        <v>289.1666666666667</v>
      </c>
      <c r="H22" s="33">
        <f t="shared" si="1"/>
        <v>1.002881844</v>
      </c>
      <c r="I22" s="33">
        <v>9.0</v>
      </c>
      <c r="J22" s="33">
        <v>0.9955555555555555</v>
      </c>
      <c r="K22" s="34">
        <f t="shared" si="2"/>
        <v>287.8814815</v>
      </c>
      <c r="L22" s="35">
        <f t="shared" si="3"/>
        <v>2.118518519</v>
      </c>
      <c r="M22" s="29"/>
      <c r="N22" s="36"/>
      <c r="O22" s="37"/>
      <c r="P22" s="38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39">
        <v>44105.0</v>
      </c>
      <c r="B23" s="31">
        <v>300.0</v>
      </c>
      <c r="C23" s="31">
        <v>10.0</v>
      </c>
      <c r="D23" s="33">
        <f t="shared" si="4"/>
        <v>292.5</v>
      </c>
      <c r="E23" s="33">
        <f t="shared" si="5"/>
        <v>292.0833333</v>
      </c>
      <c r="F23" s="33">
        <f t="shared" si="6"/>
        <v>1.027104137</v>
      </c>
      <c r="G23" s="33">
        <v>289.1666666666667</v>
      </c>
      <c r="H23" s="33">
        <f t="shared" si="1"/>
        <v>1.037463977</v>
      </c>
      <c r="I23" s="33">
        <v>10.0</v>
      </c>
      <c r="J23" s="33">
        <v>1.0280649926144756</v>
      </c>
      <c r="K23" s="34">
        <f t="shared" si="2"/>
        <v>297.282127</v>
      </c>
      <c r="L23" s="35">
        <f t="shared" si="3"/>
        <v>2.717872969</v>
      </c>
      <c r="M23" s="29"/>
      <c r="N23" s="36"/>
      <c r="O23" s="37"/>
      <c r="P23" s="38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39">
        <v>44136.0</v>
      </c>
      <c r="B24" s="31">
        <v>360.0</v>
      </c>
      <c r="C24" s="31">
        <v>11.0</v>
      </c>
      <c r="D24" s="33">
        <f t="shared" si="4"/>
        <v>293.3333333</v>
      </c>
      <c r="E24" s="33">
        <f t="shared" si="5"/>
        <v>292.9166667</v>
      </c>
      <c r="F24" s="33">
        <f t="shared" si="6"/>
        <v>1.229018492</v>
      </c>
      <c r="G24" s="33">
        <v>289.1666666666667</v>
      </c>
      <c r="H24" s="33">
        <f t="shared" si="1"/>
        <v>1.244956772</v>
      </c>
      <c r="I24" s="33">
        <v>11.0</v>
      </c>
      <c r="J24" s="33">
        <v>1.237113402061856</v>
      </c>
      <c r="K24" s="34">
        <f t="shared" si="2"/>
        <v>357.7319588</v>
      </c>
      <c r="L24" s="35">
        <f t="shared" si="3"/>
        <v>2.268041237</v>
      </c>
      <c r="M24" s="29"/>
      <c r="N24" s="36"/>
      <c r="O24" s="37"/>
      <c r="P24" s="38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39">
        <v>44166.0</v>
      </c>
      <c r="B25" s="31">
        <v>410.0</v>
      </c>
      <c r="C25" s="31">
        <v>12.0</v>
      </c>
      <c r="D25" s="33">
        <f t="shared" si="4"/>
        <v>294.1666667</v>
      </c>
      <c r="E25" s="33">
        <f t="shared" si="5"/>
        <v>293.75</v>
      </c>
      <c r="F25" s="33">
        <f t="shared" si="6"/>
        <v>1.395744681</v>
      </c>
      <c r="G25" s="33">
        <v>289.1666666666667</v>
      </c>
      <c r="H25" s="33">
        <f t="shared" si="1"/>
        <v>1.417867435</v>
      </c>
      <c r="I25" s="33">
        <v>12.0</v>
      </c>
      <c r="J25" s="33">
        <v>1.4096916299559472</v>
      </c>
      <c r="K25" s="34">
        <f t="shared" si="2"/>
        <v>407.6358297</v>
      </c>
      <c r="L25" s="35">
        <f t="shared" si="3"/>
        <v>2.364170338</v>
      </c>
      <c r="M25" s="29"/>
      <c r="N25" s="36"/>
      <c r="O25" s="37"/>
      <c r="P25" s="38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30">
        <v>44197.0</v>
      </c>
      <c r="B26" s="31">
        <v>220.0</v>
      </c>
      <c r="C26" s="31">
        <v>1.0</v>
      </c>
      <c r="D26" s="33">
        <f t="shared" si="4"/>
        <v>295</v>
      </c>
      <c r="E26" s="33">
        <f t="shared" si="5"/>
        <v>294.5833333</v>
      </c>
      <c r="F26" s="33">
        <f t="shared" si="6"/>
        <v>0.7468175389</v>
      </c>
      <c r="G26" s="33">
        <v>289.1666666666667</v>
      </c>
      <c r="H26" s="33">
        <f t="shared" si="1"/>
        <v>0.7608069164</v>
      </c>
      <c r="I26" s="33">
        <v>1.0</v>
      </c>
      <c r="J26" s="33">
        <v>0.7379209370424596</v>
      </c>
      <c r="K26" s="34">
        <f t="shared" si="2"/>
        <v>213.3821376</v>
      </c>
      <c r="L26" s="35">
        <f t="shared" si="3"/>
        <v>6.617862372</v>
      </c>
      <c r="M26" s="29"/>
      <c r="N26" s="36"/>
      <c r="O26" s="37"/>
      <c r="P26" s="38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30">
        <v>44228.0</v>
      </c>
      <c r="B27" s="31">
        <v>200.0</v>
      </c>
      <c r="C27" s="31">
        <v>2.0</v>
      </c>
      <c r="D27" s="33">
        <f t="shared" si="4"/>
        <v>295.8333333</v>
      </c>
      <c r="E27" s="33">
        <f t="shared" si="5"/>
        <v>295.4166667</v>
      </c>
      <c r="F27" s="33">
        <f t="shared" si="6"/>
        <v>0.6770098731</v>
      </c>
      <c r="G27" s="33">
        <v>289.1666666666667</v>
      </c>
      <c r="H27" s="33">
        <f t="shared" si="1"/>
        <v>0.6916426513</v>
      </c>
      <c r="I27" s="33">
        <v>2.0</v>
      </c>
      <c r="J27" s="33">
        <v>0.6656934306569344</v>
      </c>
      <c r="K27" s="34">
        <f t="shared" si="2"/>
        <v>192.4963504</v>
      </c>
      <c r="L27" s="35">
        <f t="shared" si="3"/>
        <v>7.503649635</v>
      </c>
      <c r="M27" s="29"/>
      <c r="N27" s="36"/>
      <c r="O27" s="37"/>
      <c r="P27" s="38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30">
        <v>44256.0</v>
      </c>
      <c r="B28" s="31">
        <v>240.0</v>
      </c>
      <c r="C28" s="31">
        <v>3.0</v>
      </c>
      <c r="D28" s="33">
        <f t="shared" si="4"/>
        <v>296.6666667</v>
      </c>
      <c r="E28" s="33">
        <f t="shared" si="5"/>
        <v>296.25</v>
      </c>
      <c r="F28" s="33">
        <f t="shared" si="6"/>
        <v>0.8101265823</v>
      </c>
      <c r="G28" s="33">
        <v>289.1666666666667</v>
      </c>
      <c r="H28" s="33">
        <f t="shared" si="1"/>
        <v>0.8299711816</v>
      </c>
      <c r="I28" s="33">
        <v>3.0</v>
      </c>
      <c r="J28" s="33">
        <v>0.8034934497816594</v>
      </c>
      <c r="K28" s="34">
        <f t="shared" si="2"/>
        <v>232.3435226</v>
      </c>
      <c r="L28" s="35">
        <f t="shared" si="3"/>
        <v>7.656477438</v>
      </c>
      <c r="M28" s="29"/>
      <c r="N28" s="36"/>
      <c r="O28" s="37"/>
      <c r="P28" s="38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30">
        <v>44287.0</v>
      </c>
      <c r="B29" s="31">
        <v>260.0</v>
      </c>
      <c r="C29" s="31">
        <v>4.0</v>
      </c>
      <c r="D29" s="33">
        <f t="shared" si="4"/>
        <v>297.5</v>
      </c>
      <c r="E29" s="33">
        <f t="shared" si="5"/>
        <v>297.0833333</v>
      </c>
      <c r="F29" s="33">
        <f t="shared" si="6"/>
        <v>0.8751753156</v>
      </c>
      <c r="G29" s="33">
        <v>289.1666666666667</v>
      </c>
      <c r="H29" s="33">
        <f t="shared" si="1"/>
        <v>0.8991354467</v>
      </c>
      <c r="I29" s="33">
        <v>4.0</v>
      </c>
      <c r="J29" s="33">
        <v>0.8708272859216254</v>
      </c>
      <c r="K29" s="34">
        <f t="shared" si="2"/>
        <v>251.8142235</v>
      </c>
      <c r="L29" s="35">
        <f t="shared" si="3"/>
        <v>8.185776488</v>
      </c>
      <c r="M29" s="29"/>
      <c r="N29" s="36"/>
      <c r="O29" s="37"/>
      <c r="P29" s="38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30">
        <v>44317.0</v>
      </c>
      <c r="B30" s="31">
        <v>280.0</v>
      </c>
      <c r="C30" s="31">
        <v>5.0</v>
      </c>
      <c r="D30" s="33">
        <f t="shared" si="4"/>
        <v>298.3333333</v>
      </c>
      <c r="E30" s="33">
        <f t="shared" si="5"/>
        <v>297.9166667</v>
      </c>
      <c r="F30" s="33">
        <f t="shared" si="6"/>
        <v>0.9398601399</v>
      </c>
      <c r="G30" s="33">
        <v>289.1666666666667</v>
      </c>
      <c r="H30" s="33">
        <f t="shared" si="1"/>
        <v>0.9682997118</v>
      </c>
      <c r="I30" s="33">
        <v>5.0</v>
      </c>
      <c r="J30" s="33">
        <v>0.9377713458755428</v>
      </c>
      <c r="K30" s="34">
        <f t="shared" si="2"/>
        <v>271.1722142</v>
      </c>
      <c r="L30" s="35">
        <f t="shared" si="3"/>
        <v>8.827785818</v>
      </c>
      <c r="M30" s="29"/>
      <c r="N30" s="36"/>
      <c r="O30" s="37"/>
      <c r="P30" s="38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30">
        <v>44348.0</v>
      </c>
      <c r="B31" s="31">
        <v>320.0</v>
      </c>
      <c r="C31" s="31">
        <v>6.0</v>
      </c>
      <c r="D31" s="33">
        <f t="shared" si="4"/>
        <v>299.1666667</v>
      </c>
      <c r="E31" s="33">
        <f t="shared" si="5"/>
        <v>298.75</v>
      </c>
      <c r="F31" s="33">
        <f t="shared" si="6"/>
        <v>1.071129707</v>
      </c>
      <c r="G31" s="33">
        <v>289.1666666666667</v>
      </c>
      <c r="H31" s="33">
        <f t="shared" si="1"/>
        <v>1.106628242</v>
      </c>
      <c r="I31" s="33">
        <v>6.0</v>
      </c>
      <c r="J31" s="33">
        <v>1.0735930735930737</v>
      </c>
      <c r="K31" s="34">
        <f t="shared" si="2"/>
        <v>310.4473304</v>
      </c>
      <c r="L31" s="35">
        <f t="shared" si="3"/>
        <v>9.552669553</v>
      </c>
      <c r="M31" s="29"/>
      <c r="N31" s="36"/>
      <c r="O31" s="37"/>
      <c r="P31" s="38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30">
        <v>44378.0</v>
      </c>
      <c r="B32" s="31">
        <v>340.0</v>
      </c>
      <c r="C32" s="31">
        <v>7.0</v>
      </c>
      <c r="D32" s="32"/>
      <c r="E32" s="32"/>
      <c r="F32" s="32"/>
      <c r="G32" s="33">
        <v>289.1666666666667</v>
      </c>
      <c r="H32" s="33">
        <f t="shared" si="1"/>
        <v>1.175792507</v>
      </c>
      <c r="I32" s="33">
        <v>7.0</v>
      </c>
      <c r="J32" s="33">
        <v>1.1445603576751116</v>
      </c>
      <c r="K32" s="34">
        <f t="shared" si="2"/>
        <v>330.9687034</v>
      </c>
      <c r="L32" s="35">
        <f t="shared" si="3"/>
        <v>9.031296572</v>
      </c>
      <c r="M32" s="29"/>
      <c r="N32" s="36"/>
      <c r="O32" s="37"/>
      <c r="P32" s="38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30">
        <v>44409.0</v>
      </c>
      <c r="B33" s="31">
        <v>330.0</v>
      </c>
      <c r="C33" s="31">
        <v>8.0</v>
      </c>
      <c r="D33" s="32"/>
      <c r="E33" s="32"/>
      <c r="F33" s="32"/>
      <c r="G33" s="33">
        <v>289.1666666666667</v>
      </c>
      <c r="H33" s="33">
        <f t="shared" si="1"/>
        <v>1.141210375</v>
      </c>
      <c r="I33" s="33">
        <v>8.0</v>
      </c>
      <c r="J33" s="33">
        <v>1.1054977711738485</v>
      </c>
      <c r="K33" s="34">
        <f t="shared" si="2"/>
        <v>319.6731055</v>
      </c>
      <c r="L33" s="35">
        <f t="shared" si="3"/>
        <v>10.3268945</v>
      </c>
      <c r="M33" s="29"/>
      <c r="N33" s="36"/>
      <c r="O33" s="37"/>
      <c r="P33" s="38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30">
        <v>44440.0</v>
      </c>
      <c r="B34" s="31">
        <v>300.0</v>
      </c>
      <c r="C34" s="31">
        <v>9.0</v>
      </c>
      <c r="D34" s="32"/>
      <c r="E34" s="32"/>
      <c r="F34" s="32"/>
      <c r="G34" s="33">
        <v>289.1666666666667</v>
      </c>
      <c r="H34" s="33">
        <f t="shared" si="1"/>
        <v>1.037463977</v>
      </c>
      <c r="I34" s="33">
        <v>9.0</v>
      </c>
      <c r="J34" s="33">
        <v>0.9955555555555555</v>
      </c>
      <c r="K34" s="34">
        <f t="shared" si="2"/>
        <v>287.8814815</v>
      </c>
      <c r="L34" s="35">
        <f t="shared" si="3"/>
        <v>12.11851852</v>
      </c>
      <c r="M34" s="29"/>
      <c r="N34" s="36"/>
      <c r="O34" s="37"/>
      <c r="P34" s="38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39">
        <v>44470.0</v>
      </c>
      <c r="B35" s="31">
        <v>310.0</v>
      </c>
      <c r="C35" s="31">
        <v>10.0</v>
      </c>
      <c r="D35" s="32"/>
      <c r="E35" s="32"/>
      <c r="F35" s="32"/>
      <c r="G35" s="33">
        <v>289.1666666666667</v>
      </c>
      <c r="H35" s="33">
        <f t="shared" si="1"/>
        <v>1.07204611</v>
      </c>
      <c r="I35" s="33">
        <v>10.0</v>
      </c>
      <c r="J35" s="33">
        <v>1.0280649926144756</v>
      </c>
      <c r="K35" s="34">
        <f t="shared" si="2"/>
        <v>297.282127</v>
      </c>
      <c r="L35" s="35">
        <f t="shared" si="3"/>
        <v>12.71787297</v>
      </c>
      <c r="M35" s="29"/>
      <c r="N35" s="36"/>
      <c r="O35" s="37"/>
      <c r="P35" s="38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39">
        <v>44501.0</v>
      </c>
      <c r="B36" s="31">
        <v>370.0</v>
      </c>
      <c r="C36" s="31">
        <v>11.0</v>
      </c>
      <c r="D36" s="32"/>
      <c r="E36" s="32"/>
      <c r="F36" s="32"/>
      <c r="G36" s="33">
        <v>289.1666666666667</v>
      </c>
      <c r="H36" s="33">
        <f t="shared" si="1"/>
        <v>1.279538905</v>
      </c>
      <c r="I36" s="33">
        <v>11.0</v>
      </c>
      <c r="J36" s="33">
        <v>1.237113402061856</v>
      </c>
      <c r="K36" s="34">
        <f t="shared" si="2"/>
        <v>357.7319588</v>
      </c>
      <c r="L36" s="35">
        <f t="shared" si="3"/>
        <v>12.26804124</v>
      </c>
      <c r="M36" s="29"/>
      <c r="N36" s="36"/>
      <c r="O36" s="37"/>
      <c r="P36" s="38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39">
        <v>44531.0</v>
      </c>
      <c r="B37" s="31">
        <v>420.0</v>
      </c>
      <c r="C37" s="31">
        <v>12.0</v>
      </c>
      <c r="D37" s="32"/>
      <c r="E37" s="32"/>
      <c r="F37" s="32"/>
      <c r="G37" s="33">
        <v>289.1666666666667</v>
      </c>
      <c r="H37" s="33">
        <f t="shared" si="1"/>
        <v>1.452449568</v>
      </c>
      <c r="I37" s="33">
        <v>12.0</v>
      </c>
      <c r="J37" s="33">
        <v>1.4096916299559472</v>
      </c>
      <c r="K37" s="34">
        <f t="shared" si="2"/>
        <v>407.6358297</v>
      </c>
      <c r="L37" s="35">
        <f t="shared" si="3"/>
        <v>12.36417034</v>
      </c>
      <c r="M37" s="29"/>
      <c r="N37" s="36"/>
      <c r="O37" s="37"/>
      <c r="P37" s="38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40">
        <v>44562.0</v>
      </c>
      <c r="B38" s="41"/>
      <c r="C38" s="41"/>
      <c r="D38" s="42"/>
      <c r="E38" s="43">
        <f>AVERAGE(E2:E37)</f>
        <v>289.1666667</v>
      </c>
      <c r="F38" s="42"/>
      <c r="G38" s="33">
        <v>289.1666666666667</v>
      </c>
      <c r="H38" s="35"/>
      <c r="I38" s="33">
        <v>1.0</v>
      </c>
      <c r="J38" s="33">
        <v>0.7379209370424596</v>
      </c>
      <c r="K38" s="34">
        <f t="shared" si="2"/>
        <v>213.3821376</v>
      </c>
      <c r="L38" s="44">
        <f>AVERAGE(L2:L37)</f>
        <v>7.28944388</v>
      </c>
      <c r="M38" s="29"/>
      <c r="N38" s="37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40">
        <v>44593.0</v>
      </c>
      <c r="B39" s="41"/>
      <c r="C39" s="41"/>
      <c r="D39" s="42"/>
      <c r="E39" s="42"/>
      <c r="F39" s="42"/>
      <c r="G39" s="33">
        <v>289.1666666666667</v>
      </c>
      <c r="H39" s="35"/>
      <c r="I39" s="33">
        <v>2.0</v>
      </c>
      <c r="J39" s="33">
        <v>0.6656934306569344</v>
      </c>
      <c r="K39" s="34">
        <f t="shared" si="2"/>
        <v>192.4963504</v>
      </c>
      <c r="L39" s="35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40">
        <v>44621.0</v>
      </c>
      <c r="B40" s="41"/>
      <c r="C40" s="41"/>
      <c r="D40" s="42"/>
      <c r="E40" s="42"/>
      <c r="F40" s="42"/>
      <c r="G40" s="33">
        <v>289.1666666666667</v>
      </c>
      <c r="H40" s="35"/>
      <c r="I40" s="33">
        <v>3.0</v>
      </c>
      <c r="J40" s="33">
        <v>0.8034934497816594</v>
      </c>
      <c r="K40" s="34">
        <f t="shared" si="2"/>
        <v>232.3435226</v>
      </c>
      <c r="L40" s="35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40">
        <v>44652.0</v>
      </c>
      <c r="B41" s="41"/>
      <c r="C41" s="41"/>
      <c r="D41" s="42"/>
      <c r="E41" s="42"/>
      <c r="F41" s="42"/>
      <c r="G41" s="33">
        <v>289.1666666666667</v>
      </c>
      <c r="H41" s="35"/>
      <c r="I41" s="33">
        <v>4.0</v>
      </c>
      <c r="J41" s="33">
        <v>0.8708272859216254</v>
      </c>
      <c r="K41" s="34">
        <f t="shared" si="2"/>
        <v>251.8142235</v>
      </c>
      <c r="L41" s="35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40">
        <v>44682.0</v>
      </c>
      <c r="B42" s="41"/>
      <c r="C42" s="41"/>
      <c r="D42" s="42"/>
      <c r="E42" s="42"/>
      <c r="F42" s="42"/>
      <c r="G42" s="33">
        <v>289.1666666666667</v>
      </c>
      <c r="H42" s="35"/>
      <c r="I42" s="33">
        <v>5.0</v>
      </c>
      <c r="J42" s="33">
        <v>0.9377713458755428</v>
      </c>
      <c r="K42" s="34">
        <f t="shared" si="2"/>
        <v>271.1722142</v>
      </c>
      <c r="L42" s="35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40">
        <v>44713.0</v>
      </c>
      <c r="B43" s="41"/>
      <c r="C43" s="41"/>
      <c r="D43" s="42"/>
      <c r="E43" s="42"/>
      <c r="F43" s="42"/>
      <c r="G43" s="33">
        <v>289.1666666666667</v>
      </c>
      <c r="H43" s="35"/>
      <c r="I43" s="33">
        <v>6.0</v>
      </c>
      <c r="J43" s="33">
        <v>1.0735930735930737</v>
      </c>
      <c r="K43" s="34">
        <f t="shared" si="2"/>
        <v>310.4473304</v>
      </c>
      <c r="L43" s="35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40">
        <v>44743.0</v>
      </c>
      <c r="B44" s="41"/>
      <c r="C44" s="41"/>
      <c r="D44" s="42"/>
      <c r="E44" s="42"/>
      <c r="F44" s="42"/>
      <c r="G44" s="33">
        <v>289.1666666666667</v>
      </c>
      <c r="H44" s="35"/>
      <c r="I44" s="33">
        <v>7.0</v>
      </c>
      <c r="J44" s="33">
        <v>1.1445603576751116</v>
      </c>
      <c r="K44" s="34">
        <f t="shared" si="2"/>
        <v>330.9687034</v>
      </c>
      <c r="L44" s="35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40">
        <v>44774.0</v>
      </c>
      <c r="B45" s="41"/>
      <c r="C45" s="41"/>
      <c r="D45" s="42"/>
      <c r="E45" s="42"/>
      <c r="F45" s="42"/>
      <c r="G45" s="33">
        <v>289.1666666666667</v>
      </c>
      <c r="H45" s="35"/>
      <c r="I45" s="33">
        <v>8.0</v>
      </c>
      <c r="J45" s="33">
        <v>1.1054977711738485</v>
      </c>
      <c r="K45" s="34">
        <f t="shared" si="2"/>
        <v>319.6731055</v>
      </c>
      <c r="L45" s="35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40">
        <v>44805.0</v>
      </c>
      <c r="B46" s="41"/>
      <c r="C46" s="41"/>
      <c r="D46" s="42"/>
      <c r="E46" s="42"/>
      <c r="F46" s="42"/>
      <c r="G46" s="33">
        <v>289.1666666666667</v>
      </c>
      <c r="H46" s="35"/>
      <c r="I46" s="33">
        <v>9.0</v>
      </c>
      <c r="J46" s="33">
        <v>0.9955555555555555</v>
      </c>
      <c r="K46" s="34">
        <f t="shared" si="2"/>
        <v>287.8814815</v>
      </c>
      <c r="L46" s="35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45">
        <v>44835.0</v>
      </c>
      <c r="B47" s="41"/>
      <c r="C47" s="41"/>
      <c r="D47" s="42"/>
      <c r="E47" s="42"/>
      <c r="F47" s="42"/>
      <c r="G47" s="33">
        <v>289.1666666666667</v>
      </c>
      <c r="H47" s="35"/>
      <c r="I47" s="33">
        <v>10.0</v>
      </c>
      <c r="J47" s="33">
        <v>1.0280649926144756</v>
      </c>
      <c r="K47" s="34">
        <f t="shared" si="2"/>
        <v>297.282127</v>
      </c>
      <c r="L47" s="35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45">
        <v>44866.0</v>
      </c>
      <c r="B48" s="41"/>
      <c r="C48" s="41"/>
      <c r="D48" s="42"/>
      <c r="E48" s="42"/>
      <c r="F48" s="42"/>
      <c r="G48" s="33">
        <v>289.1666666666667</v>
      </c>
      <c r="H48" s="35"/>
      <c r="I48" s="33">
        <v>11.0</v>
      </c>
      <c r="J48" s="33">
        <v>1.237113402061856</v>
      </c>
      <c r="K48" s="34">
        <f t="shared" si="2"/>
        <v>357.7319588</v>
      </c>
      <c r="L48" s="35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45">
        <v>44896.0</v>
      </c>
      <c r="B49" s="41"/>
      <c r="C49" s="41"/>
      <c r="D49" s="42"/>
      <c r="E49" s="42"/>
      <c r="F49" s="42"/>
      <c r="G49" s="33">
        <v>289.1666666666667</v>
      </c>
      <c r="H49" s="35"/>
      <c r="I49" s="33">
        <v>12.0</v>
      </c>
      <c r="J49" s="33">
        <v>1.4096916299559472</v>
      </c>
      <c r="K49" s="34">
        <f t="shared" si="2"/>
        <v>407.6358297</v>
      </c>
      <c r="L49" s="35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autoFilter ref="$A$1:$L$1000"/>
  <drawing r:id="rId1"/>
</worksheet>
</file>