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mc:AlternateContent xmlns:mc="http://schemas.openxmlformats.org/markup-compatibility/2006">
    <mc:Choice Requires="x15">
      <x15ac:absPath xmlns:x15ac="http://schemas.microsoft.com/office/spreadsheetml/2010/11/ac" url="/Users/simonxu/Google Drive/coding notes/python/pandas_excel/"/>
    </mc:Choice>
  </mc:AlternateContent>
  <xr:revisionPtr revIDLastSave="0" documentId="13_ncr:1_{8F68FEE4-0434-6847-9FE8-C47E7A7ACFC6}" xr6:coauthVersionLast="45" xr6:coauthVersionMax="45" xr10:uidLastSave="{00000000-0000-0000-0000-000000000000}"/>
  <bookViews>
    <workbookView xWindow="0" yWindow="460" windowWidth="28120" windowHeight="12540" activeTab="2" xr2:uid="{00000000-000D-0000-FFFF-FFFF00000000}"/>
  </bookViews>
  <sheets>
    <sheet name="注塑11月" sheetId="6" r:id="rId1"/>
    <sheet name="包装11月" sheetId="2" r:id="rId2"/>
    <sheet name="painting" sheetId="4" r:id="rId3"/>
    <sheet name="工模月" sheetId="7" r:id="rId4"/>
    <sheet name="Sheet1" sheetId="8" r:id="rId5"/>
  </sheets>
  <definedNames>
    <definedName name="_xlnm._FilterDatabase" localSheetId="1" hidden="1">包装11月!$A$1:$W$120</definedName>
    <definedName name="_xlnm._FilterDatabase" localSheetId="3" hidden="1">工模月!$A$1:$T$96</definedName>
    <definedName name="_xlnm._FilterDatabase" localSheetId="0" hidden="1">注塑11月!$A$1:$U$1007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08" i="7" l="1"/>
  <c r="N106" i="7"/>
  <c r="N92" i="7"/>
  <c r="N90" i="7"/>
  <c r="N86" i="7"/>
  <c r="N84" i="7"/>
  <c r="N78" i="7"/>
  <c r="N76" i="7"/>
  <c r="N70" i="7"/>
  <c r="N68" i="7"/>
  <c r="N63" i="7"/>
  <c r="N61" i="7"/>
  <c r="N55" i="7"/>
  <c r="N52" i="7"/>
  <c r="N47" i="7"/>
  <c r="N45" i="7"/>
  <c r="N40" i="7"/>
  <c r="N38" i="7"/>
  <c r="N33" i="7"/>
  <c r="N30" i="7"/>
  <c r="N27" i="7"/>
  <c r="N26" i="7"/>
  <c r="N23" i="7"/>
  <c r="N21" i="7"/>
  <c r="N16" i="7"/>
  <c r="N14" i="7"/>
  <c r="N9" i="7"/>
  <c r="N7" i="7"/>
  <c r="N4" i="7"/>
  <c r="N2" i="7"/>
  <c r="N209" i="4"/>
  <c r="L209" i="4"/>
  <c r="N205" i="4"/>
  <c r="L204" i="4"/>
  <c r="L203" i="4"/>
  <c r="N202" i="4"/>
  <c r="L201" i="4"/>
  <c r="L200" i="4"/>
  <c r="L199" i="4"/>
  <c r="L198" i="4"/>
  <c r="N197" i="4"/>
  <c r="L197" i="4"/>
  <c r="N196" i="4"/>
  <c r="L196" i="4"/>
  <c r="N195" i="4"/>
  <c r="L195" i="4"/>
  <c r="L194" i="4"/>
  <c r="L193" i="4"/>
  <c r="L192" i="4"/>
  <c r="N190" i="4"/>
  <c r="N189" i="4"/>
  <c r="L188" i="4"/>
  <c r="N187" i="4"/>
  <c r="L187" i="4"/>
  <c r="N186" i="4"/>
  <c r="N185" i="4"/>
  <c r="L185" i="4"/>
  <c r="L184" i="4"/>
  <c r="L183" i="4"/>
  <c r="N182" i="4"/>
  <c r="N181" i="4"/>
  <c r="N180" i="4"/>
  <c r="L180" i="4"/>
  <c r="L179" i="4"/>
  <c r="N178" i="4"/>
  <c r="L178" i="4"/>
  <c r="L177" i="4"/>
  <c r="L176" i="4"/>
  <c r="N175" i="4"/>
  <c r="N173" i="4"/>
  <c r="N172" i="4"/>
  <c r="L172" i="4"/>
  <c r="L171" i="4"/>
  <c r="L170" i="4"/>
  <c r="N169" i="4"/>
  <c r="L169" i="4"/>
  <c r="N168" i="4"/>
  <c r="L168" i="4"/>
  <c r="N167" i="4"/>
  <c r="N166" i="4"/>
  <c r="L166" i="4"/>
  <c r="L165" i="4"/>
  <c r="N164" i="4"/>
  <c r="N163" i="4"/>
  <c r="L163" i="4"/>
  <c r="N162" i="4"/>
  <c r="N161" i="4"/>
  <c r="N160" i="4"/>
  <c r="L160" i="4"/>
  <c r="N158" i="4"/>
  <c r="L158" i="4"/>
  <c r="L157" i="4"/>
  <c r="N156" i="4"/>
  <c r="L156" i="4"/>
  <c r="N155" i="4"/>
  <c r="L155" i="4"/>
  <c r="N154" i="4"/>
  <c r="N153" i="4"/>
  <c r="N152" i="4"/>
  <c r="L152" i="4"/>
  <c r="N150" i="4"/>
  <c r="L150" i="4"/>
  <c r="N149" i="4"/>
  <c r="L149" i="4"/>
  <c r="N148" i="4"/>
  <c r="L148" i="4"/>
  <c r="N147" i="4"/>
  <c r="N146" i="4"/>
  <c r="N145" i="4"/>
  <c r="L145" i="4"/>
  <c r="N144" i="4"/>
  <c r="L144" i="4"/>
  <c r="N143" i="4"/>
  <c r="L143" i="4"/>
  <c r="N142" i="4"/>
  <c r="L142" i="4"/>
  <c r="N141" i="4"/>
  <c r="N139" i="4"/>
  <c r="N138" i="4"/>
  <c r="L138" i="4"/>
  <c r="N137" i="4"/>
  <c r="L137" i="4"/>
  <c r="N136" i="4"/>
  <c r="L136" i="4"/>
  <c r="N135" i="4"/>
  <c r="L135" i="4"/>
  <c r="N134" i="4"/>
  <c r="N133" i="4"/>
  <c r="L132" i="4"/>
  <c r="N131" i="4"/>
  <c r="L131" i="4"/>
  <c r="L130" i="4"/>
  <c r="N129" i="4"/>
  <c r="L129" i="4"/>
  <c r="N128" i="4"/>
  <c r="L128" i="4"/>
  <c r="N127" i="4"/>
  <c r="N126" i="4"/>
  <c r="L125" i="4"/>
  <c r="L124" i="4"/>
  <c r="L123" i="4"/>
  <c r="N122" i="4"/>
  <c r="L122" i="4"/>
  <c r="N121" i="4"/>
  <c r="L121" i="4"/>
  <c r="N120" i="4"/>
  <c r="N119" i="4"/>
  <c r="L118" i="4"/>
  <c r="L117" i="4"/>
  <c r="N116" i="4"/>
  <c r="L116" i="4"/>
  <c r="N115" i="4"/>
  <c r="L115" i="4"/>
  <c r="N114" i="4"/>
  <c r="N113" i="4"/>
  <c r="L112" i="4"/>
  <c r="L111" i="4"/>
  <c r="L110" i="4"/>
  <c r="N109" i="4"/>
  <c r="L109" i="4"/>
  <c r="N108" i="4"/>
  <c r="N107" i="4"/>
  <c r="N106" i="4"/>
  <c r="N105" i="4"/>
  <c r="L105" i="4"/>
  <c r="L104" i="4"/>
  <c r="N103" i="4"/>
  <c r="L103" i="4"/>
  <c r="L102" i="4"/>
  <c r="N101" i="4"/>
  <c r="L101" i="4"/>
  <c r="N100" i="4"/>
  <c r="N99" i="4"/>
  <c r="N97" i="4"/>
  <c r="N96" i="4"/>
  <c r="L96" i="4"/>
  <c r="L95" i="4"/>
  <c r="L94" i="4"/>
  <c r="N93" i="4"/>
  <c r="N92" i="4"/>
  <c r="N91" i="4"/>
  <c r="N90" i="4"/>
  <c r="L90" i="4"/>
  <c r="N89" i="4"/>
  <c r="N88" i="4"/>
  <c r="L87" i="4"/>
  <c r="N86" i="4"/>
  <c r="L85" i="4"/>
  <c r="L84" i="4"/>
  <c r="L83" i="4"/>
  <c r="N82" i="4"/>
  <c r="L82" i="4"/>
  <c r="N81" i="4"/>
  <c r="N80" i="4"/>
  <c r="L79" i="4"/>
  <c r="L78" i="4"/>
  <c r="L77" i="4"/>
  <c r="L76" i="4"/>
  <c r="L75" i="4"/>
  <c r="N74" i="4"/>
  <c r="L74" i="4"/>
  <c r="N71" i="4"/>
  <c r="N70" i="4"/>
  <c r="L69" i="4"/>
  <c r="L67" i="4"/>
  <c r="L66" i="4"/>
  <c r="N65" i="4"/>
  <c r="L65" i="4"/>
  <c r="N62" i="4"/>
  <c r="N61" i="4"/>
  <c r="L60" i="4"/>
  <c r="L59" i="4"/>
  <c r="L58" i="4"/>
  <c r="N57" i="4"/>
  <c r="L57" i="4"/>
  <c r="N55" i="4"/>
  <c r="N54" i="4"/>
  <c r="L52" i="4"/>
  <c r="L51" i="4"/>
  <c r="L50" i="4"/>
  <c r="L49" i="4"/>
  <c r="N48" i="4"/>
  <c r="L48" i="4"/>
  <c r="N47" i="4"/>
  <c r="L46" i="4"/>
  <c r="L45" i="4"/>
  <c r="L44" i="4"/>
  <c r="L43" i="4"/>
  <c r="L42" i="4"/>
  <c r="N41" i="4"/>
  <c r="L41" i="4"/>
  <c r="N40" i="4"/>
  <c r="L39" i="4"/>
  <c r="L38" i="4"/>
  <c r="L37" i="4"/>
  <c r="L36" i="4"/>
  <c r="L35" i="4"/>
  <c r="L34" i="4"/>
  <c r="N33" i="4"/>
  <c r="L33" i="4"/>
  <c r="N32" i="4"/>
  <c r="L31" i="4"/>
  <c r="L30" i="4"/>
  <c r="L29" i="4"/>
  <c r="L28" i="4"/>
  <c r="N27" i="4"/>
  <c r="L27" i="4"/>
  <c r="N25" i="4"/>
  <c r="L24" i="4"/>
  <c r="L23" i="4"/>
  <c r="L22" i="4"/>
  <c r="L21" i="4"/>
  <c r="L20" i="4"/>
  <c r="N19" i="4"/>
  <c r="L19" i="4"/>
  <c r="N18" i="4"/>
  <c r="L17" i="4"/>
  <c r="L16" i="4"/>
  <c r="L15" i="4"/>
  <c r="L14" i="4"/>
  <c r="N13" i="4"/>
  <c r="L13" i="4"/>
  <c r="N11" i="4"/>
  <c r="L11" i="4"/>
  <c r="L10" i="4"/>
  <c r="L9" i="4"/>
  <c r="L8" i="4"/>
  <c r="L7" i="4"/>
  <c r="L6" i="4"/>
  <c r="L5" i="4"/>
  <c r="L4" i="4"/>
  <c r="L3" i="4"/>
  <c r="U2" i="4"/>
  <c r="L2" i="4"/>
  <c r="T968" i="2"/>
  <c r="R968" i="2"/>
  <c r="P968" i="2"/>
  <c r="T967" i="2"/>
  <c r="R967" i="2" s="1"/>
  <c r="P967" i="2"/>
  <c r="T966" i="2"/>
  <c r="R966" i="2"/>
  <c r="P966" i="2"/>
  <c r="T965" i="2"/>
  <c r="R965" i="2"/>
  <c r="P965" i="2"/>
  <c r="T964" i="2"/>
  <c r="R964" i="2"/>
  <c r="P964" i="2"/>
  <c r="T963" i="2"/>
  <c r="P963" i="2"/>
  <c r="N963" i="2"/>
  <c r="R963" i="2" s="1"/>
  <c r="T962" i="2"/>
  <c r="R962" i="2"/>
  <c r="P962" i="2"/>
  <c r="T961" i="2"/>
  <c r="R961" i="2"/>
  <c r="P961" i="2"/>
  <c r="T960" i="2"/>
  <c r="R960" i="2"/>
  <c r="N960" i="2"/>
  <c r="T959" i="2"/>
  <c r="R959" i="2"/>
  <c r="N959" i="2"/>
  <c r="T958" i="2"/>
  <c r="R958" i="2"/>
  <c r="N958" i="2"/>
  <c r="T957" i="2"/>
  <c r="R957" i="2" s="1"/>
  <c r="T956" i="2"/>
  <c r="R956" i="2" s="1"/>
  <c r="T955" i="2"/>
  <c r="R955" i="2"/>
  <c r="T954" i="2"/>
  <c r="R954" i="2" s="1"/>
  <c r="T953" i="2"/>
  <c r="R953" i="2" s="1"/>
  <c r="T952" i="2"/>
  <c r="R952" i="2"/>
  <c r="T951" i="2"/>
  <c r="R951" i="2"/>
  <c r="T950" i="2"/>
  <c r="R950" i="2" s="1"/>
  <c r="T949" i="2"/>
  <c r="R949" i="2"/>
  <c r="T948" i="2"/>
  <c r="R948" i="2"/>
  <c r="P948" i="2"/>
  <c r="N948" i="2"/>
  <c r="T947" i="2"/>
  <c r="R947" i="2"/>
  <c r="T946" i="2"/>
  <c r="R946" i="2"/>
  <c r="T945" i="2"/>
  <c r="R945" i="2"/>
  <c r="T944" i="2"/>
  <c r="R944" i="2"/>
  <c r="T943" i="2"/>
  <c r="R943" i="2" s="1"/>
  <c r="T942" i="2"/>
  <c r="R942" i="2"/>
  <c r="T941" i="2"/>
  <c r="R941" i="2" s="1"/>
  <c r="S941" i="2"/>
  <c r="T940" i="2"/>
  <c r="P940" i="2"/>
  <c r="N940" i="2"/>
  <c r="R940" i="2" s="1"/>
  <c r="N939" i="2"/>
  <c r="T938" i="2"/>
  <c r="P938" i="2"/>
  <c r="N938" i="2"/>
  <c r="R938" i="2" s="1"/>
  <c r="T937" i="2"/>
  <c r="P937" i="2"/>
  <c r="N937" i="2"/>
  <c r="R937" i="2" s="1"/>
  <c r="T936" i="2"/>
  <c r="R936" i="2"/>
  <c r="P936" i="2"/>
  <c r="N936" i="2"/>
  <c r="T935" i="2"/>
  <c r="R935" i="2"/>
  <c r="P935" i="2"/>
  <c r="N935" i="2"/>
  <c r="T934" i="2"/>
  <c r="R934" i="2"/>
  <c r="P934" i="2"/>
  <c r="N934" i="2"/>
  <c r="T933" i="2"/>
  <c r="P933" i="2"/>
  <c r="N933" i="2"/>
  <c r="R933" i="2" s="1"/>
  <c r="T932" i="2"/>
  <c r="R932" i="2"/>
  <c r="P932" i="2"/>
  <c r="N932" i="2"/>
  <c r="T931" i="2"/>
  <c r="R931" i="2"/>
  <c r="P931" i="2"/>
  <c r="N931" i="2"/>
  <c r="T930" i="2"/>
  <c r="R930" i="2"/>
  <c r="P930" i="2"/>
  <c r="N930" i="2"/>
  <c r="T929" i="2"/>
  <c r="P929" i="2"/>
  <c r="N929" i="2"/>
  <c r="R929" i="2" s="1"/>
  <c r="T921" i="2"/>
  <c r="R921" i="2"/>
  <c r="T920" i="2"/>
  <c r="R920" i="2" s="1"/>
  <c r="P920" i="2"/>
  <c r="T919" i="2"/>
  <c r="R919" i="2" s="1"/>
  <c r="P919" i="2"/>
  <c r="T918" i="2"/>
  <c r="R918" i="2"/>
  <c r="P918" i="2"/>
  <c r="T917" i="2"/>
  <c r="R917" i="2"/>
  <c r="P917" i="2"/>
  <c r="T916" i="2"/>
  <c r="R916" i="2"/>
  <c r="P916" i="2"/>
  <c r="T915" i="2"/>
  <c r="P915" i="2"/>
  <c r="N915" i="2"/>
  <c r="R915" i="2" s="1"/>
  <c r="T914" i="2"/>
  <c r="R914" i="2" s="1"/>
  <c r="P914" i="2"/>
  <c r="T913" i="2"/>
  <c r="R913" i="2"/>
  <c r="P913" i="2"/>
  <c r="T912" i="2"/>
  <c r="R912" i="2"/>
  <c r="P912" i="2"/>
  <c r="N912" i="2"/>
  <c r="T911" i="2"/>
  <c r="P911" i="2"/>
  <c r="N911" i="2"/>
  <c r="R911" i="2" s="1"/>
  <c r="T910" i="2"/>
  <c r="R910" i="2" s="1"/>
  <c r="P910" i="2"/>
  <c r="N910" i="2"/>
  <c r="T909" i="2"/>
  <c r="R909" i="2" s="1"/>
  <c r="P909" i="2"/>
  <c r="T908" i="2"/>
  <c r="R908" i="2"/>
  <c r="P908" i="2"/>
  <c r="T907" i="2"/>
  <c r="R907" i="2" s="1"/>
  <c r="P907" i="2"/>
  <c r="T906" i="2"/>
  <c r="R906" i="2"/>
  <c r="P906" i="2"/>
  <c r="T905" i="2"/>
  <c r="R905" i="2" s="1"/>
  <c r="P905" i="2"/>
  <c r="T904" i="2"/>
  <c r="R904" i="2"/>
  <c r="P904" i="2"/>
  <c r="T903" i="2"/>
  <c r="R903" i="2" s="1"/>
  <c r="P903" i="2"/>
  <c r="T902" i="2"/>
  <c r="R902" i="2" s="1"/>
  <c r="P902" i="2"/>
  <c r="T901" i="2"/>
  <c r="R901" i="2" s="1"/>
  <c r="P901" i="2"/>
  <c r="T900" i="2"/>
  <c r="R900" i="2"/>
  <c r="P900" i="2"/>
  <c r="T899" i="2"/>
  <c r="R899" i="2" s="1"/>
  <c r="P899" i="2"/>
  <c r="T898" i="2"/>
  <c r="R898" i="2" s="1"/>
  <c r="P898" i="2"/>
  <c r="T897" i="2"/>
  <c r="R897" i="2"/>
  <c r="T896" i="2"/>
  <c r="R896" i="2" s="1"/>
  <c r="P896" i="2"/>
  <c r="T895" i="2"/>
  <c r="R895" i="2"/>
  <c r="P895" i="2"/>
  <c r="T894" i="2"/>
  <c r="R894" i="2" s="1"/>
  <c r="P894" i="2"/>
  <c r="T893" i="2"/>
  <c r="R893" i="2"/>
  <c r="P893" i="2"/>
  <c r="T888" i="2"/>
  <c r="P888" i="2"/>
  <c r="N888" i="2"/>
  <c r="R888" i="2" s="1"/>
  <c r="T887" i="2"/>
  <c r="R887" i="2" s="1"/>
  <c r="P887" i="2"/>
  <c r="N887" i="2"/>
  <c r="T886" i="2"/>
  <c r="R886" i="2" s="1"/>
  <c r="P886" i="2"/>
  <c r="T885" i="2"/>
  <c r="R885" i="2"/>
  <c r="P885" i="2"/>
  <c r="T884" i="2"/>
  <c r="R884" i="2" s="1"/>
  <c r="P884" i="2"/>
  <c r="T883" i="2"/>
  <c r="R883" i="2" s="1"/>
  <c r="P883" i="2"/>
  <c r="T882" i="2"/>
  <c r="R882" i="2" s="1"/>
  <c r="P882" i="2"/>
  <c r="N882" i="2"/>
  <c r="T881" i="2"/>
  <c r="P881" i="2"/>
  <c r="N881" i="2"/>
  <c r="R881" i="2" s="1"/>
  <c r="T880" i="2"/>
  <c r="R880" i="2" s="1"/>
  <c r="P880" i="2"/>
  <c r="T879" i="2"/>
  <c r="P879" i="2"/>
  <c r="N879" i="2"/>
  <c r="R879" i="2" s="1"/>
  <c r="T878" i="2"/>
  <c r="P878" i="2"/>
  <c r="N878" i="2"/>
  <c r="R878" i="2" s="1"/>
  <c r="T877" i="2"/>
  <c r="R877" i="2"/>
  <c r="P877" i="2"/>
  <c r="T876" i="2"/>
  <c r="R876" i="2" s="1"/>
  <c r="P876" i="2"/>
  <c r="T875" i="2"/>
  <c r="R875" i="2"/>
  <c r="P875" i="2"/>
  <c r="T874" i="2"/>
  <c r="P874" i="2"/>
  <c r="N874" i="2"/>
  <c r="R874" i="2" s="1"/>
  <c r="T873" i="2"/>
  <c r="R873" i="2" s="1"/>
  <c r="P873" i="2"/>
  <c r="T872" i="2"/>
  <c r="R872" i="2"/>
  <c r="P872" i="2"/>
  <c r="N872" i="2"/>
  <c r="T871" i="2"/>
  <c r="R871" i="2"/>
  <c r="P871" i="2"/>
  <c r="N871" i="2"/>
  <c r="T870" i="2"/>
  <c r="P870" i="2"/>
  <c r="N870" i="2"/>
  <c r="R870" i="2" s="1"/>
  <c r="T869" i="2"/>
  <c r="P869" i="2"/>
  <c r="N869" i="2"/>
  <c r="R869" i="2" s="1"/>
  <c r="T868" i="2"/>
  <c r="R868" i="2"/>
  <c r="P868" i="2"/>
  <c r="N868" i="2"/>
  <c r="T867" i="2"/>
  <c r="R867" i="2"/>
  <c r="P867" i="2"/>
  <c r="N867" i="2"/>
  <c r="T866" i="2"/>
  <c r="P866" i="2"/>
  <c r="N866" i="2"/>
  <c r="R866" i="2" s="1"/>
  <c r="T865" i="2"/>
  <c r="P865" i="2"/>
  <c r="N865" i="2"/>
  <c r="R865" i="2" s="1"/>
  <c r="T864" i="2"/>
  <c r="R864" i="2"/>
  <c r="P864" i="2"/>
  <c r="N864" i="2"/>
  <c r="T863" i="2"/>
  <c r="R863" i="2"/>
  <c r="P863" i="2"/>
  <c r="N863" i="2"/>
  <c r="T862" i="2"/>
  <c r="P862" i="2"/>
  <c r="N862" i="2"/>
  <c r="R862" i="2" s="1"/>
  <c r="T861" i="2"/>
  <c r="P861" i="2"/>
  <c r="N861" i="2"/>
  <c r="R861" i="2" s="1"/>
  <c r="T860" i="2"/>
  <c r="R860" i="2"/>
  <c r="P860" i="2"/>
  <c r="N860" i="2"/>
  <c r="T859" i="2"/>
  <c r="R859" i="2"/>
  <c r="P859" i="2"/>
  <c r="N859" i="2"/>
  <c r="T858" i="2"/>
  <c r="P858" i="2"/>
  <c r="N858" i="2"/>
  <c r="R858" i="2" s="1"/>
  <c r="T857" i="2"/>
  <c r="R857" i="2" s="1"/>
  <c r="P857" i="2"/>
  <c r="T856" i="2"/>
  <c r="R856" i="2" s="1"/>
  <c r="P856" i="2"/>
  <c r="T855" i="2"/>
  <c r="R855" i="2"/>
  <c r="P855" i="2"/>
  <c r="T854" i="2"/>
  <c r="R854" i="2" s="1"/>
  <c r="T853" i="2"/>
  <c r="R853" i="2" s="1"/>
  <c r="P853" i="2"/>
  <c r="T852" i="2"/>
  <c r="R852" i="2"/>
  <c r="P852" i="2"/>
  <c r="T851" i="2"/>
  <c r="R851" i="2" s="1"/>
  <c r="P851" i="2"/>
  <c r="T850" i="2"/>
  <c r="R850" i="2"/>
  <c r="P850" i="2"/>
  <c r="T844" i="2"/>
  <c r="R844" i="2" s="1"/>
  <c r="T843" i="2"/>
  <c r="R843" i="2" s="1"/>
  <c r="P843" i="2"/>
  <c r="T842" i="2"/>
  <c r="R842" i="2"/>
  <c r="P842" i="2"/>
  <c r="T841" i="2"/>
  <c r="R841" i="2"/>
  <c r="P841" i="2"/>
  <c r="T840" i="2"/>
  <c r="P840" i="2"/>
  <c r="N840" i="2"/>
  <c r="R840" i="2" s="1"/>
  <c r="T839" i="2"/>
  <c r="R839" i="2"/>
  <c r="T838" i="2"/>
  <c r="R838" i="2"/>
  <c r="P838" i="2"/>
  <c r="N838" i="2"/>
  <c r="T837" i="2"/>
  <c r="P837" i="2"/>
  <c r="N837" i="2"/>
  <c r="R837" i="2" s="1"/>
  <c r="T836" i="2"/>
  <c r="R836" i="2" s="1"/>
  <c r="P836" i="2"/>
  <c r="T835" i="2"/>
  <c r="R835" i="2" s="1"/>
  <c r="P835" i="2"/>
  <c r="T834" i="2"/>
  <c r="R834" i="2"/>
  <c r="P834" i="2"/>
  <c r="T833" i="2"/>
  <c r="R833" i="2" s="1"/>
  <c r="P833" i="2"/>
  <c r="T832" i="2"/>
  <c r="R832" i="2"/>
  <c r="P832" i="2"/>
  <c r="T831" i="2"/>
  <c r="R831" i="2"/>
  <c r="P831" i="2"/>
  <c r="T830" i="2"/>
  <c r="P830" i="2"/>
  <c r="N830" i="2"/>
  <c r="R830" i="2" s="1"/>
  <c r="T829" i="2"/>
  <c r="R829" i="2"/>
  <c r="P829" i="2"/>
  <c r="N829" i="2"/>
  <c r="T828" i="2"/>
  <c r="R828" i="2"/>
  <c r="P828" i="2"/>
  <c r="N828" i="2"/>
  <c r="T827" i="2"/>
  <c r="R827" i="2"/>
  <c r="P827" i="2"/>
  <c r="T826" i="2"/>
  <c r="R826" i="2" s="1"/>
  <c r="P826" i="2"/>
  <c r="T825" i="2"/>
  <c r="R825" i="2"/>
  <c r="P825" i="2"/>
  <c r="T824" i="2"/>
  <c r="R824" i="2" s="1"/>
  <c r="P824" i="2"/>
  <c r="T823" i="2"/>
  <c r="R823" i="2"/>
  <c r="P823" i="2"/>
  <c r="N823" i="2"/>
  <c r="T822" i="2"/>
  <c r="R822" i="2"/>
  <c r="P822" i="2"/>
  <c r="N822" i="2"/>
  <c r="T821" i="2"/>
  <c r="P821" i="2"/>
  <c r="N821" i="2"/>
  <c r="R821" i="2" s="1"/>
  <c r="T820" i="2"/>
  <c r="R820" i="2"/>
  <c r="P820" i="2"/>
  <c r="N820" i="2"/>
  <c r="T819" i="2"/>
  <c r="R819" i="2"/>
  <c r="P819" i="2"/>
  <c r="N819" i="2"/>
  <c r="T818" i="2"/>
  <c r="R818" i="2"/>
  <c r="P818" i="2"/>
  <c r="T817" i="2"/>
  <c r="R817" i="2" s="1"/>
  <c r="P817" i="2"/>
  <c r="T816" i="2"/>
  <c r="R816" i="2"/>
  <c r="P816" i="2"/>
  <c r="T815" i="2"/>
  <c r="R815" i="2" s="1"/>
  <c r="P815" i="2"/>
  <c r="T814" i="2"/>
  <c r="R814" i="2"/>
  <c r="P814" i="2"/>
  <c r="T813" i="2"/>
  <c r="R813" i="2"/>
  <c r="P813" i="2"/>
  <c r="T809" i="2"/>
  <c r="P809" i="2"/>
  <c r="N809" i="2"/>
  <c r="R809" i="2" s="1"/>
  <c r="T808" i="2"/>
  <c r="R808" i="2"/>
  <c r="P808" i="2"/>
  <c r="N808" i="2"/>
  <c r="T807" i="2"/>
  <c r="R807" i="2"/>
  <c r="P807" i="2"/>
  <c r="N807" i="2"/>
  <c r="N806" i="2"/>
  <c r="T805" i="2"/>
  <c r="P805" i="2"/>
  <c r="N805" i="2"/>
  <c r="R805" i="2" s="1"/>
  <c r="T804" i="2"/>
  <c r="R804" i="2" s="1"/>
  <c r="P804" i="2"/>
  <c r="N804" i="2"/>
  <c r="T803" i="2"/>
  <c r="N803" i="2"/>
  <c r="R803" i="2" s="1"/>
  <c r="T802" i="2"/>
  <c r="R802" i="2"/>
  <c r="P802" i="2"/>
  <c r="N802" i="2"/>
  <c r="T801" i="2"/>
  <c r="P801" i="2"/>
  <c r="N801" i="2"/>
  <c r="R801" i="2" s="1"/>
  <c r="T800" i="2"/>
  <c r="P800" i="2"/>
  <c r="N800" i="2"/>
  <c r="R800" i="2" s="1"/>
  <c r="T799" i="2"/>
  <c r="R799" i="2"/>
  <c r="P799" i="2"/>
  <c r="N799" i="2"/>
  <c r="T798" i="2"/>
  <c r="R798" i="2"/>
  <c r="P798" i="2"/>
  <c r="N798" i="2"/>
  <c r="T797" i="2"/>
  <c r="P797" i="2"/>
  <c r="N797" i="2"/>
  <c r="R797" i="2" s="1"/>
  <c r="T796" i="2"/>
  <c r="P796" i="2"/>
  <c r="N796" i="2"/>
  <c r="R796" i="2" s="1"/>
  <c r="T795" i="2"/>
  <c r="R795" i="2"/>
  <c r="P795" i="2"/>
  <c r="N795" i="2"/>
  <c r="T794" i="2"/>
  <c r="R794" i="2"/>
  <c r="P794" i="2"/>
  <c r="N794" i="2"/>
  <c r="T793" i="2"/>
  <c r="P793" i="2"/>
  <c r="N793" i="2"/>
  <c r="R793" i="2" s="1"/>
  <c r="T792" i="2"/>
  <c r="P792" i="2"/>
  <c r="N792" i="2"/>
  <c r="R792" i="2" s="1"/>
  <c r="T791" i="2"/>
  <c r="R791" i="2"/>
  <c r="N791" i="2"/>
  <c r="T790" i="2"/>
  <c r="R790" i="2" s="1"/>
  <c r="P790" i="2"/>
  <c r="T789" i="2"/>
  <c r="R789" i="2"/>
  <c r="P789" i="2"/>
  <c r="T788" i="2"/>
  <c r="P788" i="2"/>
  <c r="N788" i="2"/>
  <c r="R788" i="2" s="1"/>
  <c r="T787" i="2"/>
  <c r="R787" i="2" s="1"/>
  <c r="P787" i="2"/>
  <c r="N787" i="2"/>
  <c r="T786" i="2"/>
  <c r="P786" i="2"/>
  <c r="N786" i="2"/>
  <c r="R786" i="2" s="1"/>
  <c r="T785" i="2"/>
  <c r="R785" i="2" s="1"/>
  <c r="P785" i="2"/>
  <c r="T784" i="2"/>
  <c r="P784" i="2"/>
  <c r="N784" i="2"/>
  <c r="R784" i="2" s="1"/>
  <c r="T783" i="2"/>
  <c r="P783" i="2"/>
  <c r="N783" i="2"/>
  <c r="R783" i="2" s="1"/>
  <c r="T782" i="2"/>
  <c r="R782" i="2"/>
  <c r="P782" i="2"/>
  <c r="N782" i="2"/>
  <c r="T781" i="2"/>
  <c r="R781" i="2"/>
  <c r="P781" i="2"/>
  <c r="N781" i="2"/>
  <c r="T780" i="2"/>
  <c r="P780" i="2"/>
  <c r="N780" i="2"/>
  <c r="R780" i="2" s="1"/>
  <c r="T779" i="2"/>
  <c r="P779" i="2"/>
  <c r="N779" i="2"/>
  <c r="R779" i="2" s="1"/>
  <c r="T778" i="2"/>
  <c r="R778" i="2"/>
  <c r="P778" i="2"/>
  <c r="N778" i="2"/>
  <c r="T777" i="2"/>
  <c r="R777" i="2"/>
  <c r="N777" i="2"/>
  <c r="T776" i="2"/>
  <c r="N776" i="2"/>
  <c r="R776" i="2" s="1"/>
  <c r="T775" i="2"/>
  <c r="N775" i="2"/>
  <c r="R775" i="2" s="1"/>
  <c r="T774" i="2"/>
  <c r="N774" i="2"/>
  <c r="R774" i="2" s="1"/>
  <c r="T773" i="2"/>
  <c r="R773" i="2"/>
  <c r="N773" i="2"/>
  <c r="T772" i="2"/>
  <c r="N772" i="2"/>
  <c r="R772" i="2" s="1"/>
  <c r="T771" i="2"/>
  <c r="R771" i="2"/>
  <c r="N771" i="2"/>
  <c r="T770" i="2"/>
  <c r="N770" i="2"/>
  <c r="R770" i="2" s="1"/>
  <c r="T769" i="2"/>
  <c r="P769" i="2"/>
  <c r="N769" i="2"/>
  <c r="R769" i="2" s="1"/>
  <c r="T768" i="2"/>
  <c r="R768" i="2"/>
  <c r="N768" i="2"/>
  <c r="T767" i="2"/>
  <c r="N767" i="2"/>
  <c r="R767" i="2" s="1"/>
  <c r="T766" i="2"/>
  <c r="R766" i="2"/>
  <c r="N766" i="2"/>
  <c r="T765" i="2"/>
  <c r="N765" i="2"/>
  <c r="R765" i="2" s="1"/>
  <c r="T764" i="2"/>
  <c r="R764" i="2" s="1"/>
  <c r="N764" i="2"/>
  <c r="T763" i="2"/>
  <c r="N763" i="2"/>
  <c r="R763" i="2" s="1"/>
  <c r="T762" i="2"/>
  <c r="R762" i="2"/>
  <c r="N762" i="2"/>
  <c r="T761" i="2"/>
  <c r="N761" i="2"/>
  <c r="R761" i="2" s="1"/>
  <c r="T760" i="2"/>
  <c r="N760" i="2"/>
  <c r="R760" i="2" s="1"/>
  <c r="T759" i="2"/>
  <c r="R759" i="2" s="1"/>
  <c r="S759" i="2"/>
  <c r="N759" i="2"/>
  <c r="N755" i="2"/>
  <c r="T754" i="2"/>
  <c r="R754" i="2"/>
  <c r="P754" i="2"/>
  <c r="T753" i="2"/>
  <c r="R753" i="2" s="1"/>
  <c r="P753" i="2"/>
  <c r="T752" i="2"/>
  <c r="R752" i="2"/>
  <c r="P752" i="2"/>
  <c r="T751" i="2"/>
  <c r="R751" i="2"/>
  <c r="P751" i="2"/>
  <c r="T750" i="2"/>
  <c r="R750" i="2" s="1"/>
  <c r="T749" i="2"/>
  <c r="R749" i="2"/>
  <c r="P749" i="2"/>
  <c r="T748" i="2"/>
  <c r="R748" i="2" s="1"/>
  <c r="P748" i="2"/>
  <c r="T747" i="2"/>
  <c r="R747" i="2"/>
  <c r="P747" i="2"/>
  <c r="T746" i="2"/>
  <c r="R746" i="2" s="1"/>
  <c r="T745" i="2"/>
  <c r="R745" i="2"/>
  <c r="T744" i="2"/>
  <c r="R744" i="2"/>
  <c r="P744" i="2"/>
  <c r="T743" i="2"/>
  <c r="P743" i="2"/>
  <c r="N743" i="2"/>
  <c r="R743" i="2" s="1"/>
  <c r="T742" i="2"/>
  <c r="R742" i="2"/>
  <c r="P742" i="2"/>
  <c r="N742" i="2"/>
  <c r="T741" i="2"/>
  <c r="R741" i="2"/>
  <c r="P741" i="2"/>
  <c r="N741" i="2"/>
  <c r="T740" i="2"/>
  <c r="R740" i="2"/>
  <c r="P740" i="2"/>
  <c r="T739" i="2"/>
  <c r="R739" i="2" s="1"/>
  <c r="P739" i="2"/>
  <c r="T738" i="2"/>
  <c r="R738" i="2"/>
  <c r="T737" i="2"/>
  <c r="R737" i="2"/>
  <c r="P737" i="2"/>
  <c r="T736" i="2"/>
  <c r="R736" i="2" s="1"/>
  <c r="P736" i="2"/>
  <c r="T735" i="2"/>
  <c r="R735" i="2"/>
  <c r="P735" i="2"/>
  <c r="T734" i="2"/>
  <c r="R734" i="2"/>
  <c r="P734" i="2"/>
  <c r="T733" i="2"/>
  <c r="R733" i="2"/>
  <c r="P733" i="2"/>
  <c r="T732" i="2"/>
  <c r="R732" i="2" s="1"/>
  <c r="P732" i="2"/>
  <c r="T731" i="2"/>
  <c r="R731" i="2"/>
  <c r="P731" i="2"/>
  <c r="T730" i="2"/>
  <c r="P730" i="2"/>
  <c r="N730" i="2"/>
  <c r="R730" i="2" s="1"/>
  <c r="T729" i="2"/>
  <c r="R729" i="2"/>
  <c r="P729" i="2"/>
  <c r="T728" i="2"/>
  <c r="R728" i="2"/>
  <c r="P728" i="2"/>
  <c r="T727" i="2"/>
  <c r="R727" i="2" s="1"/>
  <c r="P727" i="2"/>
  <c r="N724" i="2"/>
  <c r="T723" i="2"/>
  <c r="P723" i="2"/>
  <c r="N723" i="2"/>
  <c r="R723" i="2" s="1"/>
  <c r="T722" i="2"/>
  <c r="P722" i="2"/>
  <c r="N722" i="2"/>
  <c r="R722" i="2" s="1"/>
  <c r="T721" i="2"/>
  <c r="P721" i="2"/>
  <c r="N721" i="2"/>
  <c r="R721" i="2" s="1"/>
  <c r="N720" i="2"/>
  <c r="T719" i="2"/>
  <c r="R719" i="2"/>
  <c r="P719" i="2"/>
  <c r="N719" i="2"/>
  <c r="T718" i="2"/>
  <c r="R718" i="2"/>
  <c r="P718" i="2"/>
  <c r="N718" i="2"/>
  <c r="T717" i="2"/>
  <c r="R717" i="2"/>
  <c r="P717" i="2"/>
  <c r="N717" i="2"/>
  <c r="T716" i="2"/>
  <c r="P716" i="2"/>
  <c r="N716" i="2"/>
  <c r="R716" i="2" s="1"/>
  <c r="T715" i="2"/>
  <c r="R715" i="2"/>
  <c r="P715" i="2"/>
  <c r="N715" i="2"/>
  <c r="T714" i="2"/>
  <c r="R714" i="2"/>
  <c r="P714" i="2"/>
  <c r="N714" i="2"/>
  <c r="T713" i="2"/>
  <c r="N713" i="2"/>
  <c r="R713" i="2" s="1"/>
  <c r="T712" i="2"/>
  <c r="N712" i="2"/>
  <c r="R712" i="2" s="1"/>
  <c r="T711" i="2"/>
  <c r="R711" i="2"/>
  <c r="N711" i="2"/>
  <c r="T710" i="2"/>
  <c r="N710" i="2"/>
  <c r="R710" i="2" s="1"/>
  <c r="T709" i="2"/>
  <c r="R709" i="2"/>
  <c r="N709" i="2"/>
  <c r="T708" i="2"/>
  <c r="N708" i="2"/>
  <c r="R708" i="2" s="1"/>
  <c r="T707" i="2"/>
  <c r="R707" i="2" s="1"/>
  <c r="N707" i="2"/>
  <c r="T706" i="2"/>
  <c r="N706" i="2"/>
  <c r="R706" i="2" s="1"/>
  <c r="T705" i="2"/>
  <c r="R705" i="2"/>
  <c r="N705" i="2"/>
  <c r="T704" i="2"/>
  <c r="P704" i="2"/>
  <c r="N704" i="2"/>
  <c r="R704" i="2" s="1"/>
  <c r="T703" i="2"/>
  <c r="N703" i="2"/>
  <c r="R703" i="2" s="1"/>
  <c r="T702" i="2"/>
  <c r="R702" i="2" s="1"/>
  <c r="N702" i="2"/>
  <c r="T701" i="2"/>
  <c r="N701" i="2"/>
  <c r="R701" i="2" s="1"/>
  <c r="T700" i="2"/>
  <c r="R700" i="2"/>
  <c r="N700" i="2"/>
  <c r="T699" i="2"/>
  <c r="N699" i="2"/>
  <c r="R699" i="2" s="1"/>
  <c r="T698" i="2"/>
  <c r="N698" i="2"/>
  <c r="R698" i="2" s="1"/>
  <c r="T697" i="2"/>
  <c r="R697" i="2"/>
  <c r="N697" i="2"/>
  <c r="T696" i="2"/>
  <c r="R696" i="2"/>
  <c r="N696" i="2"/>
  <c r="T695" i="2"/>
  <c r="R695" i="2" s="1"/>
  <c r="S695" i="2"/>
  <c r="N695" i="2"/>
  <c r="T689" i="2"/>
  <c r="P689" i="2"/>
  <c r="N689" i="2"/>
  <c r="R689" i="2" s="1"/>
  <c r="T688" i="2"/>
  <c r="P688" i="2"/>
  <c r="N688" i="2"/>
  <c r="R688" i="2" s="1"/>
  <c r="N687" i="2"/>
  <c r="T686" i="2"/>
  <c r="P686" i="2"/>
  <c r="N686" i="2"/>
  <c r="R686" i="2" s="1"/>
  <c r="T685" i="2"/>
  <c r="R685" i="2" s="1"/>
  <c r="N685" i="2"/>
  <c r="T684" i="2"/>
  <c r="P684" i="2"/>
  <c r="N684" i="2"/>
  <c r="R684" i="2" s="1"/>
  <c r="T683" i="2"/>
  <c r="P683" i="2"/>
  <c r="N683" i="2"/>
  <c r="R683" i="2" s="1"/>
  <c r="T682" i="2"/>
  <c r="R682" i="2" s="1"/>
  <c r="P682" i="2"/>
  <c r="N682" i="2"/>
  <c r="T681" i="2"/>
  <c r="R681" i="2" s="1"/>
  <c r="P681" i="2"/>
  <c r="N681" i="2"/>
  <c r="T680" i="2"/>
  <c r="P680" i="2"/>
  <c r="N680" i="2"/>
  <c r="R680" i="2" s="1"/>
  <c r="T679" i="2"/>
  <c r="P679" i="2"/>
  <c r="N679" i="2"/>
  <c r="R679" i="2" s="1"/>
  <c r="T678" i="2"/>
  <c r="R678" i="2" s="1"/>
  <c r="P678" i="2"/>
  <c r="N678" i="2"/>
  <c r="T677" i="2"/>
  <c r="R677" i="2" s="1"/>
  <c r="N677" i="2"/>
  <c r="T676" i="2"/>
  <c r="R676" i="2"/>
  <c r="P676" i="2"/>
  <c r="N676" i="2"/>
  <c r="T675" i="2"/>
  <c r="P675" i="2"/>
  <c r="N675" i="2"/>
  <c r="R675" i="2" s="1"/>
  <c r="T674" i="2"/>
  <c r="P674" i="2"/>
  <c r="N674" i="2"/>
  <c r="R674" i="2" s="1"/>
  <c r="T673" i="2"/>
  <c r="R673" i="2"/>
  <c r="P673" i="2"/>
  <c r="N673" i="2"/>
  <c r="T672" i="2"/>
  <c r="R672" i="2"/>
  <c r="P672" i="2"/>
  <c r="N672" i="2"/>
  <c r="T671" i="2"/>
  <c r="P671" i="2"/>
  <c r="N671" i="2"/>
  <c r="R671" i="2" s="1"/>
  <c r="T670" i="2"/>
  <c r="P670" i="2"/>
  <c r="N670" i="2"/>
  <c r="R670" i="2" s="1"/>
  <c r="T669" i="2"/>
  <c r="R669" i="2"/>
  <c r="P669" i="2"/>
  <c r="N669" i="2"/>
  <c r="T668" i="2"/>
  <c r="R668" i="2"/>
  <c r="P668" i="2"/>
  <c r="N668" i="2"/>
  <c r="T667" i="2"/>
  <c r="P667" i="2"/>
  <c r="N667" i="2"/>
  <c r="R667" i="2" s="1"/>
  <c r="T666" i="2"/>
  <c r="P666" i="2"/>
  <c r="N666" i="2"/>
  <c r="R666" i="2" s="1"/>
  <c r="T665" i="2"/>
  <c r="R665" i="2"/>
  <c r="P665" i="2"/>
  <c r="N665" i="2"/>
  <c r="T664" i="2"/>
  <c r="R664" i="2"/>
  <c r="P664" i="2"/>
  <c r="N664" i="2"/>
  <c r="T658" i="2"/>
  <c r="P658" i="2"/>
  <c r="N658" i="2"/>
  <c r="R658" i="2" s="1"/>
  <c r="T657" i="2"/>
  <c r="P657" i="2"/>
  <c r="N657" i="2"/>
  <c r="R657" i="2" s="1"/>
  <c r="T656" i="2"/>
  <c r="R656" i="2"/>
  <c r="P656" i="2"/>
  <c r="T655" i="2"/>
  <c r="R655" i="2" s="1"/>
  <c r="P655" i="2"/>
  <c r="T654" i="2"/>
  <c r="R654" i="2"/>
  <c r="P654" i="2"/>
  <c r="T653" i="2"/>
  <c r="R653" i="2"/>
  <c r="P653" i="2"/>
  <c r="T652" i="2"/>
  <c r="R652" i="2" s="1"/>
  <c r="P652" i="2"/>
  <c r="T651" i="2"/>
  <c r="R651" i="2" s="1"/>
  <c r="T650" i="2"/>
  <c r="R650" i="2" s="1"/>
  <c r="P650" i="2"/>
  <c r="T649" i="2"/>
  <c r="R649" i="2"/>
  <c r="P649" i="2"/>
  <c r="N649" i="2"/>
  <c r="T648" i="2"/>
  <c r="R648" i="2"/>
  <c r="P648" i="2"/>
  <c r="T647" i="2"/>
  <c r="R647" i="2"/>
  <c r="P647" i="2"/>
  <c r="T646" i="2"/>
  <c r="P646" i="2"/>
  <c r="N646" i="2"/>
  <c r="R646" i="2" s="1"/>
  <c r="T645" i="2"/>
  <c r="R645" i="2" s="1"/>
  <c r="N645" i="2"/>
  <c r="T644" i="2"/>
  <c r="P644" i="2"/>
  <c r="N644" i="2"/>
  <c r="R644" i="2" s="1"/>
  <c r="T643" i="2"/>
  <c r="P643" i="2"/>
  <c r="N643" i="2"/>
  <c r="R643" i="2" s="1"/>
  <c r="T642" i="2"/>
  <c r="R642" i="2" s="1"/>
  <c r="P642" i="2"/>
  <c r="N642" i="2"/>
  <c r="T641" i="2"/>
  <c r="R641" i="2" s="1"/>
  <c r="P641" i="2"/>
  <c r="N641" i="2"/>
  <c r="T640" i="2"/>
  <c r="R640" i="2" s="1"/>
  <c r="P640" i="2"/>
  <c r="T639" i="2"/>
  <c r="R639" i="2"/>
  <c r="P639" i="2"/>
  <c r="T638" i="2"/>
  <c r="R638" i="2"/>
  <c r="P638" i="2"/>
  <c r="T637" i="2"/>
  <c r="P637" i="2"/>
  <c r="N637" i="2"/>
  <c r="R637" i="2" s="1"/>
  <c r="T636" i="2"/>
  <c r="R636" i="2" s="1"/>
  <c r="P636" i="2"/>
  <c r="N636" i="2"/>
  <c r="T635" i="2"/>
  <c r="R635" i="2"/>
  <c r="P635" i="2"/>
  <c r="T634" i="2"/>
  <c r="P634" i="2"/>
  <c r="N634" i="2"/>
  <c r="R634" i="2" s="1"/>
  <c r="T633" i="2"/>
  <c r="R633" i="2" s="1"/>
  <c r="P633" i="2"/>
  <c r="N633" i="2"/>
  <c r="T632" i="2"/>
  <c r="R632" i="2" s="1"/>
  <c r="P632" i="2"/>
  <c r="T631" i="2"/>
  <c r="R631" i="2"/>
  <c r="P631" i="2"/>
  <c r="T630" i="2"/>
  <c r="R630" i="2" s="1"/>
  <c r="P630" i="2"/>
  <c r="T629" i="2"/>
  <c r="R629" i="2"/>
  <c r="P629" i="2"/>
  <c r="T628" i="2"/>
  <c r="R628" i="2" s="1"/>
  <c r="P628" i="2"/>
  <c r="T627" i="2"/>
  <c r="R627" i="2"/>
  <c r="P627" i="2"/>
  <c r="T622" i="2"/>
  <c r="R622" i="2" s="1"/>
  <c r="P622" i="2"/>
  <c r="T621" i="2"/>
  <c r="R621" i="2"/>
  <c r="P621" i="2"/>
  <c r="T620" i="2"/>
  <c r="R620" i="2"/>
  <c r="P620" i="2"/>
  <c r="T619" i="2"/>
  <c r="R619" i="2" s="1"/>
  <c r="P619" i="2"/>
  <c r="T618" i="2"/>
  <c r="R618" i="2" s="1"/>
  <c r="P618" i="2"/>
  <c r="T617" i="2"/>
  <c r="R617" i="2" s="1"/>
  <c r="P617" i="2"/>
  <c r="T616" i="2"/>
  <c r="R616" i="2" s="1"/>
  <c r="P616" i="2"/>
  <c r="T615" i="2"/>
  <c r="R615" i="2"/>
  <c r="P615" i="2"/>
  <c r="T614" i="2"/>
  <c r="R614" i="2"/>
  <c r="P614" i="2"/>
  <c r="T613" i="2"/>
  <c r="R613" i="2"/>
  <c r="P613" i="2"/>
  <c r="T612" i="2"/>
  <c r="R612" i="2" s="1"/>
  <c r="P612" i="2"/>
  <c r="T611" i="2"/>
  <c r="R611" i="2"/>
  <c r="P611" i="2"/>
  <c r="T610" i="2"/>
  <c r="R610" i="2" s="1"/>
  <c r="P610" i="2"/>
  <c r="T609" i="2"/>
  <c r="R609" i="2"/>
  <c r="P609" i="2"/>
  <c r="T608" i="2"/>
  <c r="R608" i="2" s="1"/>
  <c r="P608" i="2"/>
  <c r="T607" i="2"/>
  <c r="R607" i="2"/>
  <c r="P607" i="2"/>
  <c r="T606" i="2"/>
  <c r="R606" i="2" s="1"/>
  <c r="P606" i="2"/>
  <c r="N606" i="2"/>
  <c r="T605" i="2"/>
  <c r="R605" i="2" s="1"/>
  <c r="T604" i="2"/>
  <c r="P604" i="2"/>
  <c r="N604" i="2"/>
  <c r="R604" i="2" s="1"/>
  <c r="T603" i="2"/>
  <c r="R603" i="2" s="1"/>
  <c r="P603" i="2"/>
  <c r="N603" i="2"/>
  <c r="T602" i="2"/>
  <c r="R602" i="2" s="1"/>
  <c r="N602" i="2"/>
  <c r="T601" i="2"/>
  <c r="R601" i="2"/>
  <c r="P601" i="2"/>
  <c r="N601" i="2"/>
  <c r="T600" i="2"/>
  <c r="N600" i="2"/>
  <c r="R600" i="2" s="1"/>
  <c r="T599" i="2"/>
  <c r="R599" i="2"/>
  <c r="P599" i="2"/>
  <c r="N599" i="2"/>
  <c r="T598" i="2"/>
  <c r="R598" i="2" s="1"/>
  <c r="P598" i="2"/>
  <c r="T597" i="2"/>
  <c r="R597" i="2" s="1"/>
  <c r="P597" i="2"/>
  <c r="T596" i="2"/>
  <c r="R596" i="2" s="1"/>
  <c r="P596" i="2"/>
  <c r="T595" i="2"/>
  <c r="R595" i="2"/>
  <c r="P595" i="2"/>
  <c r="T594" i="2"/>
  <c r="R594" i="2"/>
  <c r="P594" i="2"/>
  <c r="T593" i="2"/>
  <c r="R593" i="2"/>
  <c r="N593" i="2"/>
  <c r="T592" i="2"/>
  <c r="R592" i="2" s="1"/>
  <c r="P592" i="2"/>
  <c r="N592" i="2"/>
  <c r="T587" i="2"/>
  <c r="R587" i="2" s="1"/>
  <c r="P587" i="2"/>
  <c r="T586" i="2"/>
  <c r="R586" i="2"/>
  <c r="P586" i="2"/>
  <c r="T585" i="2"/>
  <c r="R585" i="2"/>
  <c r="P585" i="2"/>
  <c r="T584" i="2"/>
  <c r="R584" i="2"/>
  <c r="P584" i="2"/>
  <c r="T583" i="2"/>
  <c r="R583" i="2" s="1"/>
  <c r="P583" i="2"/>
  <c r="T582" i="2"/>
  <c r="R582" i="2"/>
  <c r="P582" i="2"/>
  <c r="N582" i="2"/>
  <c r="T581" i="2"/>
  <c r="P581" i="2"/>
  <c r="N581" i="2"/>
  <c r="R581" i="2" s="1"/>
  <c r="T580" i="2"/>
  <c r="P580" i="2"/>
  <c r="N580" i="2"/>
  <c r="R580" i="2" s="1"/>
  <c r="T579" i="2"/>
  <c r="R579" i="2"/>
  <c r="P579" i="2"/>
  <c r="N579" i="2"/>
  <c r="T578" i="2"/>
  <c r="R578" i="2"/>
  <c r="P578" i="2"/>
  <c r="T577" i="2"/>
  <c r="R577" i="2" s="1"/>
  <c r="P577" i="2"/>
  <c r="T576" i="2"/>
  <c r="R576" i="2"/>
  <c r="P576" i="2"/>
  <c r="T575" i="2"/>
  <c r="R575" i="2" s="1"/>
  <c r="P575" i="2"/>
  <c r="T574" i="2"/>
  <c r="R574" i="2"/>
  <c r="P574" i="2"/>
  <c r="T573" i="2"/>
  <c r="R573" i="2" s="1"/>
  <c r="P573" i="2"/>
  <c r="T572" i="2"/>
  <c r="R572" i="2"/>
  <c r="P572" i="2"/>
  <c r="T571" i="2"/>
  <c r="R571" i="2"/>
  <c r="P571" i="2"/>
  <c r="T570" i="2"/>
  <c r="R570" i="2" s="1"/>
  <c r="P570" i="2"/>
  <c r="T569" i="2"/>
  <c r="P569" i="2"/>
  <c r="N569" i="2"/>
  <c r="R569" i="2" s="1"/>
  <c r="T568" i="2"/>
  <c r="R568" i="2" s="1"/>
  <c r="P568" i="2"/>
  <c r="T567" i="2"/>
  <c r="R567" i="2"/>
  <c r="P567" i="2"/>
  <c r="T566" i="2"/>
  <c r="R566" i="2"/>
  <c r="P566" i="2"/>
  <c r="T565" i="2"/>
  <c r="P565" i="2"/>
  <c r="N565" i="2"/>
  <c r="R565" i="2" s="1"/>
  <c r="T564" i="2"/>
  <c r="R564" i="2"/>
  <c r="P564" i="2"/>
  <c r="T563" i="2"/>
  <c r="R563" i="2" s="1"/>
  <c r="P563" i="2"/>
  <c r="T562" i="2"/>
  <c r="R562" i="2"/>
  <c r="P562" i="2"/>
  <c r="T561" i="2"/>
  <c r="R561" i="2"/>
  <c r="P561" i="2"/>
  <c r="T560" i="2"/>
  <c r="R560" i="2" s="1"/>
  <c r="P560" i="2"/>
  <c r="T559" i="2"/>
  <c r="R559" i="2" s="1"/>
  <c r="P559" i="2"/>
  <c r="T558" i="2"/>
  <c r="P558" i="2"/>
  <c r="T555" i="2"/>
  <c r="R555" i="2"/>
  <c r="P555" i="2"/>
  <c r="T554" i="2"/>
  <c r="R554" i="2" s="1"/>
  <c r="P554" i="2"/>
  <c r="T553" i="2"/>
  <c r="R553" i="2"/>
  <c r="P553" i="2"/>
  <c r="T552" i="2"/>
  <c r="R552" i="2" s="1"/>
  <c r="P552" i="2"/>
  <c r="T551" i="2"/>
  <c r="R551" i="2"/>
  <c r="P551" i="2"/>
  <c r="T550" i="2"/>
  <c r="R550" i="2" s="1"/>
  <c r="P550" i="2"/>
  <c r="T549" i="2"/>
  <c r="R549" i="2"/>
  <c r="P549" i="2"/>
  <c r="T548" i="2"/>
  <c r="R548" i="2"/>
  <c r="P548" i="2"/>
  <c r="T547" i="2"/>
  <c r="R547" i="2" s="1"/>
  <c r="P547" i="2"/>
  <c r="T546" i="2"/>
  <c r="R546" i="2" s="1"/>
  <c r="P546" i="2"/>
  <c r="T545" i="2"/>
  <c r="R545" i="2" s="1"/>
  <c r="P545" i="2"/>
  <c r="T544" i="2"/>
  <c r="P544" i="2"/>
  <c r="N544" i="2"/>
  <c r="R544" i="2" s="1"/>
  <c r="T543" i="2"/>
  <c r="P543" i="2"/>
  <c r="N543" i="2"/>
  <c r="R543" i="2" s="1"/>
  <c r="T542" i="2"/>
  <c r="R542" i="2" s="1"/>
  <c r="P542" i="2"/>
  <c r="T541" i="2"/>
  <c r="R541" i="2"/>
  <c r="P541" i="2"/>
  <c r="T540" i="2"/>
  <c r="R540" i="2" s="1"/>
  <c r="P540" i="2"/>
  <c r="T539" i="2"/>
  <c r="R539" i="2"/>
  <c r="P539" i="2"/>
  <c r="T538" i="2"/>
  <c r="R538" i="2"/>
  <c r="P538" i="2"/>
  <c r="T537" i="2"/>
  <c r="R537" i="2" s="1"/>
  <c r="P537" i="2"/>
  <c r="T536" i="2"/>
  <c r="R536" i="2" s="1"/>
  <c r="P536" i="2"/>
  <c r="T535" i="2"/>
  <c r="R535" i="2" s="1"/>
  <c r="P535" i="2"/>
  <c r="T534" i="2"/>
  <c r="R534" i="2" s="1"/>
  <c r="P534" i="2"/>
  <c r="T533" i="2"/>
  <c r="R533" i="2"/>
  <c r="P533" i="2"/>
  <c r="T532" i="2"/>
  <c r="R532" i="2"/>
  <c r="P532" i="2"/>
  <c r="T531" i="2"/>
  <c r="R531" i="2"/>
  <c r="P531" i="2"/>
  <c r="T530" i="2"/>
  <c r="R530" i="2" s="1"/>
  <c r="P530" i="2"/>
  <c r="T529" i="2"/>
  <c r="R529" i="2"/>
  <c r="P529" i="2"/>
  <c r="T528" i="2"/>
  <c r="R528" i="2" s="1"/>
  <c r="P528" i="2"/>
  <c r="T527" i="2"/>
  <c r="P527" i="2"/>
  <c r="T524" i="2"/>
  <c r="S523" i="2" s="1"/>
  <c r="R523" i="2" s="1"/>
  <c r="P524" i="2"/>
  <c r="T523" i="2"/>
  <c r="P523" i="2"/>
  <c r="T522" i="2"/>
  <c r="P522" i="2"/>
  <c r="T521" i="2"/>
  <c r="S521" i="2"/>
  <c r="R521" i="2" s="1"/>
  <c r="P521" i="2"/>
  <c r="T520" i="2"/>
  <c r="R520" i="2"/>
  <c r="P520" i="2"/>
  <c r="T519" i="2"/>
  <c r="R519" i="2"/>
  <c r="P519" i="2"/>
  <c r="T518" i="2"/>
  <c r="R518" i="2"/>
  <c r="P518" i="2"/>
  <c r="N518" i="2"/>
  <c r="T517" i="2"/>
  <c r="P517" i="2"/>
  <c r="N517" i="2"/>
  <c r="R517" i="2" s="1"/>
  <c r="T516" i="2"/>
  <c r="R516" i="2"/>
  <c r="P516" i="2"/>
  <c r="T515" i="2"/>
  <c r="R515" i="2"/>
  <c r="P515" i="2"/>
  <c r="T514" i="2"/>
  <c r="R514" i="2" s="1"/>
  <c r="P514" i="2"/>
  <c r="T513" i="2"/>
  <c r="R513" i="2" s="1"/>
  <c r="P513" i="2"/>
  <c r="T512" i="2"/>
  <c r="R512" i="2" s="1"/>
  <c r="P512" i="2"/>
  <c r="T511" i="2"/>
  <c r="R511" i="2" s="1"/>
  <c r="P511" i="2"/>
  <c r="T510" i="2"/>
  <c r="R510" i="2"/>
  <c r="T509" i="2"/>
  <c r="R509" i="2" s="1"/>
  <c r="T508" i="2"/>
  <c r="R508" i="2" s="1"/>
  <c r="T507" i="2"/>
  <c r="R507" i="2"/>
  <c r="T506" i="2"/>
  <c r="R506" i="2"/>
  <c r="N506" i="2"/>
  <c r="T505" i="2"/>
  <c r="N505" i="2"/>
  <c r="R505" i="2" s="1"/>
  <c r="T504" i="2"/>
  <c r="R504" i="2"/>
  <c r="T503" i="2"/>
  <c r="R503" i="2"/>
  <c r="T502" i="2"/>
  <c r="R502" i="2" s="1"/>
  <c r="P502" i="2"/>
  <c r="T501" i="2"/>
  <c r="R501" i="2"/>
  <c r="T500" i="2"/>
  <c r="R500" i="2" s="1"/>
  <c r="T499" i="2"/>
  <c r="R499" i="2" s="1"/>
  <c r="T498" i="2"/>
  <c r="R498" i="2" s="1"/>
  <c r="T497" i="2"/>
  <c r="N497" i="2"/>
  <c r="R497" i="2" s="1"/>
  <c r="T496" i="2"/>
  <c r="R496" i="2"/>
  <c r="T495" i="2"/>
  <c r="S495" i="2"/>
  <c r="R495" i="2"/>
  <c r="T494" i="2"/>
  <c r="P494" i="2"/>
  <c r="T491" i="2"/>
  <c r="P491" i="2"/>
  <c r="T490" i="2"/>
  <c r="S490" i="2" s="1"/>
  <c r="P490" i="2"/>
  <c r="N490" i="2"/>
  <c r="R490" i="2" s="1"/>
  <c r="T489" i="2"/>
  <c r="R489" i="2"/>
  <c r="P489" i="2"/>
  <c r="T488" i="2"/>
  <c r="T487" i="2"/>
  <c r="S487" i="2"/>
  <c r="R487" i="2"/>
  <c r="P487" i="2"/>
  <c r="T486" i="2"/>
  <c r="R486" i="2"/>
  <c r="P486" i="2"/>
  <c r="T485" i="2"/>
  <c r="R485" i="2"/>
  <c r="P485" i="2"/>
  <c r="T484" i="2"/>
  <c r="R484" i="2"/>
  <c r="P484" i="2"/>
  <c r="T483" i="2"/>
  <c r="R483" i="2" s="1"/>
  <c r="P483" i="2"/>
  <c r="T482" i="2"/>
  <c r="R482" i="2"/>
  <c r="P482" i="2"/>
  <c r="T481" i="2"/>
  <c r="R481" i="2"/>
  <c r="P481" i="2"/>
  <c r="T480" i="2"/>
  <c r="R480" i="2"/>
  <c r="P480" i="2"/>
  <c r="T479" i="2"/>
  <c r="R479" i="2" s="1"/>
  <c r="P479" i="2"/>
  <c r="T478" i="2"/>
  <c r="R478" i="2"/>
  <c r="N478" i="2"/>
  <c r="T477" i="2"/>
  <c r="N477" i="2"/>
  <c r="R477" i="2" s="1"/>
  <c r="T476" i="2"/>
  <c r="N476" i="2"/>
  <c r="R476" i="2" s="1"/>
  <c r="T475" i="2"/>
  <c r="N475" i="2"/>
  <c r="R475" i="2" s="1"/>
  <c r="T474" i="2"/>
  <c r="R474" i="2" s="1"/>
  <c r="N474" i="2"/>
  <c r="T473" i="2"/>
  <c r="N473" i="2"/>
  <c r="R473" i="2" s="1"/>
  <c r="T472" i="2"/>
  <c r="N472" i="2"/>
  <c r="R472" i="2" s="1"/>
  <c r="T471" i="2"/>
  <c r="R471" i="2"/>
  <c r="N471" i="2"/>
  <c r="T470" i="2"/>
  <c r="R470" i="2"/>
  <c r="P470" i="2"/>
  <c r="N470" i="2"/>
  <c r="T469" i="2"/>
  <c r="R469" i="2" s="1"/>
  <c r="N469" i="2"/>
  <c r="T468" i="2"/>
  <c r="N468" i="2"/>
  <c r="R468" i="2" s="1"/>
  <c r="T467" i="2"/>
  <c r="N467" i="2"/>
  <c r="R467" i="2" s="1"/>
  <c r="T466" i="2"/>
  <c r="R466" i="2"/>
  <c r="N466" i="2"/>
  <c r="T465" i="2"/>
  <c r="R465" i="2"/>
  <c r="N465" i="2"/>
  <c r="T464" i="2"/>
  <c r="R464" i="2"/>
  <c r="N464" i="2"/>
  <c r="T463" i="2"/>
  <c r="R463" i="2"/>
  <c r="N463" i="2"/>
  <c r="T462" i="2"/>
  <c r="S462" i="2"/>
  <c r="N462" i="2"/>
  <c r="R462" i="2" s="1"/>
  <c r="T461" i="2"/>
  <c r="S460" i="2" s="1"/>
  <c r="R460" i="2" s="1"/>
  <c r="P461" i="2"/>
  <c r="T460" i="2"/>
  <c r="P460" i="2"/>
  <c r="N460" i="2"/>
  <c r="T459" i="2"/>
  <c r="R459" i="2" s="1"/>
  <c r="P459" i="2"/>
  <c r="T458" i="2"/>
  <c r="S458" i="2" s="1"/>
  <c r="R458" i="2" s="1"/>
  <c r="P458" i="2"/>
  <c r="N458" i="2"/>
  <c r="T457" i="2"/>
  <c r="R457" i="2"/>
  <c r="P457" i="2"/>
  <c r="N457" i="2"/>
  <c r="T456" i="2"/>
  <c r="R456" i="2"/>
  <c r="N456" i="2"/>
  <c r="T455" i="2"/>
  <c r="R455" i="2"/>
  <c r="N455" i="2"/>
  <c r="T454" i="2"/>
  <c r="N454" i="2"/>
  <c r="R454" i="2" s="1"/>
  <c r="T453" i="2"/>
  <c r="R453" i="2"/>
  <c r="N453" i="2"/>
  <c r="T452" i="2"/>
  <c r="N452" i="2"/>
  <c r="R452" i="2" s="1"/>
  <c r="T451" i="2"/>
  <c r="N451" i="2"/>
  <c r="R451" i="2" s="1"/>
  <c r="T450" i="2"/>
  <c r="N450" i="2"/>
  <c r="R450" i="2" s="1"/>
  <c r="T449" i="2"/>
  <c r="N449" i="2"/>
  <c r="R449" i="2" s="1"/>
  <c r="T448" i="2"/>
  <c r="N448" i="2"/>
  <c r="R448" i="2" s="1"/>
  <c r="T447" i="2"/>
  <c r="P447" i="2"/>
  <c r="N447" i="2"/>
  <c r="R447" i="2" s="1"/>
  <c r="T446" i="2"/>
  <c r="N446" i="2"/>
  <c r="R446" i="2" s="1"/>
  <c r="T445" i="2"/>
  <c r="N445" i="2"/>
  <c r="R445" i="2" s="1"/>
  <c r="T444" i="2"/>
  <c r="N444" i="2"/>
  <c r="R444" i="2" s="1"/>
  <c r="T443" i="2"/>
  <c r="N443" i="2"/>
  <c r="R443" i="2" s="1"/>
  <c r="T442" i="2"/>
  <c r="N442" i="2"/>
  <c r="R442" i="2" s="1"/>
  <c r="T441" i="2"/>
  <c r="N441" i="2"/>
  <c r="R441" i="2" s="1"/>
  <c r="T440" i="2"/>
  <c r="N440" i="2"/>
  <c r="R440" i="2" s="1"/>
  <c r="T439" i="2"/>
  <c r="S439" i="2"/>
  <c r="N439" i="2"/>
  <c r="R439" i="2" s="1"/>
  <c r="T438" i="2"/>
  <c r="P438" i="2"/>
  <c r="T435" i="2"/>
  <c r="R435" i="2" s="1"/>
  <c r="T434" i="2"/>
  <c r="R434" i="2"/>
  <c r="T433" i="2"/>
  <c r="N433" i="2"/>
  <c r="R433" i="2" s="1"/>
  <c r="T432" i="2"/>
  <c r="R432" i="2" s="1"/>
  <c r="T431" i="2"/>
  <c r="R431" i="2"/>
  <c r="T430" i="2"/>
  <c r="R430" i="2" s="1"/>
  <c r="T429" i="2"/>
  <c r="R429" i="2"/>
  <c r="T428" i="2"/>
  <c r="R428" i="2"/>
  <c r="T427" i="2"/>
  <c r="R427" i="2"/>
  <c r="T426" i="2"/>
  <c r="R426" i="2"/>
  <c r="T425" i="2"/>
  <c r="R425" i="2"/>
  <c r="T424" i="2"/>
  <c r="R424" i="2" s="1"/>
  <c r="T423" i="2"/>
  <c r="R423" i="2"/>
  <c r="T422" i="2"/>
  <c r="R422" i="2" s="1"/>
  <c r="T421" i="2"/>
  <c r="R421" i="2"/>
  <c r="T420" i="2"/>
  <c r="R420" i="2"/>
  <c r="T419" i="2"/>
  <c r="R419" i="2"/>
  <c r="T418" i="2"/>
  <c r="R418" i="2"/>
  <c r="T417" i="2"/>
  <c r="R417" i="2"/>
  <c r="T416" i="2"/>
  <c r="R416" i="2" s="1"/>
  <c r="T415" i="2"/>
  <c r="R415" i="2"/>
  <c r="P415" i="2"/>
  <c r="T414" i="2"/>
  <c r="R414" i="2"/>
  <c r="T413" i="2"/>
  <c r="R413" i="2" s="1"/>
  <c r="T412" i="2"/>
  <c r="R412" i="2" s="1"/>
  <c r="T411" i="2"/>
  <c r="N411" i="2"/>
  <c r="R411" i="2" s="1"/>
  <c r="T410" i="2"/>
  <c r="R410" i="2"/>
  <c r="T409" i="2"/>
  <c r="R409" i="2" s="1"/>
  <c r="T408" i="2"/>
  <c r="R408" i="2"/>
  <c r="T407" i="2"/>
  <c r="S407" i="2"/>
  <c r="R407" i="2"/>
  <c r="T406" i="2"/>
  <c r="P406" i="2"/>
  <c r="T405" i="2"/>
  <c r="T404" i="2"/>
  <c r="T403" i="2"/>
  <c r="S403" i="2"/>
  <c r="P403" i="2"/>
  <c r="N403" i="2"/>
  <c r="R403" i="2" s="1"/>
  <c r="T402" i="2"/>
  <c r="P402" i="2"/>
  <c r="T401" i="2"/>
  <c r="S401" i="2"/>
  <c r="R401" i="2" s="1"/>
  <c r="N401" i="2"/>
  <c r="T400" i="2"/>
  <c r="R400" i="2"/>
  <c r="N400" i="2"/>
  <c r="T399" i="2"/>
  <c r="N399" i="2"/>
  <c r="R399" i="2" s="1"/>
  <c r="T398" i="2"/>
  <c r="R398" i="2"/>
  <c r="T397" i="2"/>
  <c r="R397" i="2"/>
  <c r="T396" i="2"/>
  <c r="R396" i="2" s="1"/>
  <c r="T395" i="2"/>
  <c r="R395" i="2"/>
  <c r="T394" i="2"/>
  <c r="R394" i="2" s="1"/>
  <c r="T393" i="2"/>
  <c r="R393" i="2"/>
  <c r="T392" i="2"/>
  <c r="R392" i="2"/>
  <c r="T391" i="2"/>
  <c r="R391" i="2"/>
  <c r="T390" i="2"/>
  <c r="R390" i="2"/>
  <c r="T389" i="2"/>
  <c r="R389" i="2"/>
  <c r="T388" i="2"/>
  <c r="R388" i="2" s="1"/>
  <c r="T387" i="2"/>
  <c r="R387" i="2"/>
  <c r="P387" i="2"/>
  <c r="T386" i="2"/>
  <c r="R386" i="2"/>
  <c r="T385" i="2"/>
  <c r="R385" i="2" s="1"/>
  <c r="T384" i="2"/>
  <c r="R384" i="2" s="1"/>
  <c r="T383" i="2"/>
  <c r="N383" i="2"/>
  <c r="R383" i="2" s="1"/>
  <c r="T382" i="2"/>
  <c r="R382" i="2"/>
  <c r="T381" i="2"/>
  <c r="R381" i="2" s="1"/>
  <c r="T380" i="2"/>
  <c r="R380" i="2"/>
  <c r="T379" i="2"/>
  <c r="R379" i="2" s="1"/>
  <c r="T378" i="2"/>
  <c r="R378" i="2"/>
  <c r="T377" i="2"/>
  <c r="R377" i="2"/>
  <c r="N377" i="2"/>
  <c r="T376" i="2"/>
  <c r="R376" i="2"/>
  <c r="T375" i="2"/>
  <c r="R375" i="2" s="1"/>
  <c r="T374" i="2"/>
  <c r="R374" i="2"/>
  <c r="T373" i="2"/>
  <c r="S373" i="2"/>
  <c r="R373" i="2"/>
  <c r="T372" i="2"/>
  <c r="P372" i="2"/>
  <c r="T371" i="2"/>
  <c r="P371" i="2"/>
  <c r="T370" i="2"/>
  <c r="T369" i="2"/>
  <c r="P369" i="2"/>
  <c r="T368" i="2"/>
  <c r="S368" i="2"/>
  <c r="R368" i="2"/>
  <c r="P368" i="2"/>
  <c r="T367" i="2"/>
  <c r="R367" i="2"/>
  <c r="N367" i="2"/>
  <c r="T366" i="2"/>
  <c r="R366" i="2"/>
  <c r="N366" i="2"/>
  <c r="T365" i="2"/>
  <c r="R365" i="2"/>
  <c r="T364" i="2"/>
  <c r="R364" i="2" s="1"/>
  <c r="T363" i="2"/>
  <c r="R363" i="2" s="1"/>
  <c r="T362" i="2"/>
  <c r="R362" i="2"/>
  <c r="T361" i="2"/>
  <c r="R361" i="2" s="1"/>
  <c r="T360" i="2"/>
  <c r="R360" i="2"/>
  <c r="T359" i="2"/>
  <c r="R359" i="2"/>
  <c r="T358" i="2"/>
  <c r="R358" i="2" s="1"/>
  <c r="T357" i="2"/>
  <c r="R357" i="2"/>
  <c r="T356" i="2"/>
  <c r="R356" i="2" s="1"/>
  <c r="T355" i="2"/>
  <c r="R355" i="2" s="1"/>
  <c r="T354" i="2"/>
  <c r="R354" i="2"/>
  <c r="P354" i="2"/>
  <c r="T353" i="2"/>
  <c r="R353" i="2"/>
  <c r="T352" i="2"/>
  <c r="R352" i="2" s="1"/>
  <c r="T351" i="2"/>
  <c r="R351" i="2"/>
  <c r="T350" i="2"/>
  <c r="R350" i="2" s="1"/>
  <c r="T349" i="2"/>
  <c r="R349" i="2"/>
  <c r="T348" i="2"/>
  <c r="R348" i="2"/>
  <c r="T347" i="2"/>
  <c r="R347" i="2"/>
  <c r="T346" i="2"/>
  <c r="R346" i="2"/>
  <c r="T345" i="2"/>
  <c r="R345" i="2"/>
  <c r="T344" i="2"/>
  <c r="N344" i="2"/>
  <c r="R344" i="2" s="1"/>
  <c r="T343" i="2"/>
  <c r="R343" i="2" s="1"/>
  <c r="T342" i="2"/>
  <c r="R342" i="2"/>
  <c r="T341" i="2"/>
  <c r="R341" i="2" s="1"/>
  <c r="T340" i="2"/>
  <c r="R340" i="2" s="1"/>
  <c r="S340" i="2"/>
  <c r="T339" i="2"/>
  <c r="P339" i="2"/>
  <c r="T338" i="2"/>
  <c r="P338" i="2"/>
  <c r="N337" i="2"/>
  <c r="T336" i="2"/>
  <c r="T335" i="2"/>
  <c r="P335" i="2"/>
  <c r="T334" i="2"/>
  <c r="S334" i="2" s="1"/>
  <c r="R334" i="2" s="1"/>
  <c r="P334" i="2"/>
  <c r="T333" i="2"/>
  <c r="R333" i="2"/>
  <c r="T332" i="2"/>
  <c r="R332" i="2" s="1"/>
  <c r="T331" i="2"/>
  <c r="R331" i="2"/>
  <c r="T330" i="2"/>
  <c r="R330" i="2"/>
  <c r="T329" i="2"/>
  <c r="R329" i="2" s="1"/>
  <c r="T328" i="2"/>
  <c r="R328" i="2"/>
  <c r="T327" i="2"/>
  <c r="R327" i="2"/>
  <c r="N327" i="2"/>
  <c r="T326" i="2"/>
  <c r="R326" i="2" s="1"/>
  <c r="P326" i="2"/>
  <c r="T325" i="2"/>
  <c r="R325" i="2" s="1"/>
  <c r="T324" i="2"/>
  <c r="R324" i="2"/>
  <c r="T323" i="2"/>
  <c r="R323" i="2"/>
  <c r="T322" i="2"/>
  <c r="R322" i="2" s="1"/>
  <c r="T321" i="2"/>
  <c r="R321" i="2"/>
  <c r="T320" i="2"/>
  <c r="R320" i="2"/>
  <c r="T319" i="2"/>
  <c r="R319" i="2"/>
  <c r="T318" i="2"/>
  <c r="R318" i="2"/>
  <c r="T317" i="2"/>
  <c r="R317" i="2" s="1"/>
  <c r="T316" i="2"/>
  <c r="R316" i="2"/>
  <c r="T315" i="2"/>
  <c r="R315" i="2"/>
  <c r="T314" i="2"/>
  <c r="R314" i="2" s="1"/>
  <c r="P314" i="2"/>
  <c r="T313" i="2"/>
  <c r="R313" i="2" s="1"/>
  <c r="T312" i="2"/>
  <c r="R312" i="2" s="1"/>
  <c r="T311" i="2"/>
  <c r="N311" i="2"/>
  <c r="R311" i="2" s="1"/>
  <c r="T310" i="2"/>
  <c r="R310" i="2" s="1"/>
  <c r="T309" i="2"/>
  <c r="R309" i="2"/>
  <c r="T308" i="2"/>
  <c r="R308" i="2"/>
  <c r="T307" i="2"/>
  <c r="R307" i="2" s="1"/>
  <c r="S307" i="2"/>
  <c r="T306" i="2"/>
  <c r="P306" i="2"/>
  <c r="T305" i="2"/>
  <c r="P305" i="2"/>
  <c r="T303" i="2"/>
  <c r="S301" i="2" s="1"/>
  <c r="R301" i="2" s="1"/>
  <c r="T302" i="2"/>
  <c r="P302" i="2"/>
  <c r="T301" i="2"/>
  <c r="P301" i="2"/>
  <c r="N301" i="2"/>
  <c r="T300" i="2"/>
  <c r="S299" i="2" s="1"/>
  <c r="R299" i="2" s="1"/>
  <c r="P300" i="2"/>
  <c r="T299" i="2"/>
  <c r="P299" i="2"/>
  <c r="N299" i="2"/>
  <c r="T298" i="2"/>
  <c r="R298" i="2"/>
  <c r="T297" i="2"/>
  <c r="N297" i="2"/>
  <c r="R297" i="2" s="1"/>
  <c r="T296" i="2"/>
  <c r="R296" i="2" s="1"/>
  <c r="T295" i="2"/>
  <c r="R295" i="2" s="1"/>
  <c r="T294" i="2"/>
  <c r="R294" i="2"/>
  <c r="T293" i="2"/>
  <c r="R293" i="2"/>
  <c r="T292" i="2"/>
  <c r="R292" i="2" s="1"/>
  <c r="T291" i="2"/>
  <c r="R291" i="2" s="1"/>
  <c r="T290" i="2"/>
  <c r="R290" i="2" s="1"/>
  <c r="T289" i="2"/>
  <c r="R289" i="2"/>
  <c r="T288" i="2"/>
  <c r="R288" i="2" s="1"/>
  <c r="T287" i="2"/>
  <c r="R287" i="2" s="1"/>
  <c r="T286" i="2"/>
  <c r="R286" i="2"/>
  <c r="T285" i="2"/>
  <c r="R285" i="2"/>
  <c r="P285" i="2"/>
  <c r="T284" i="2"/>
  <c r="R284" i="2"/>
  <c r="T283" i="2"/>
  <c r="R283" i="2"/>
  <c r="T282" i="2"/>
  <c r="R282" i="2"/>
  <c r="T281" i="2"/>
  <c r="R281" i="2"/>
  <c r="T280" i="2"/>
  <c r="R280" i="2"/>
  <c r="T279" i="2"/>
  <c r="R279" i="2"/>
  <c r="T278" i="2"/>
  <c r="R278" i="2" s="1"/>
  <c r="T277" i="2"/>
  <c r="R277" i="2"/>
  <c r="T276" i="2"/>
  <c r="R276" i="2"/>
  <c r="T275" i="2"/>
  <c r="R275" i="2"/>
  <c r="N275" i="2"/>
  <c r="T274" i="2"/>
  <c r="R274" i="2"/>
  <c r="T273" i="2"/>
  <c r="R273" i="2" s="1"/>
  <c r="T272" i="2"/>
  <c r="R272" i="2" s="1"/>
  <c r="T271" i="2"/>
  <c r="R271" i="2" s="1"/>
  <c r="S271" i="2"/>
  <c r="T270" i="2"/>
  <c r="P270" i="2"/>
  <c r="T269" i="2"/>
  <c r="P269" i="2"/>
  <c r="T267" i="2"/>
  <c r="S266" i="2" s="1"/>
  <c r="R266" i="2" s="1"/>
  <c r="P267" i="2"/>
  <c r="T266" i="2"/>
  <c r="P266" i="2"/>
  <c r="T265" i="2"/>
  <c r="P265" i="2"/>
  <c r="N265" i="2"/>
  <c r="R265" i="2" s="1"/>
  <c r="T264" i="2"/>
  <c r="P264" i="2"/>
  <c r="N264" i="2"/>
  <c r="R264" i="2" s="1"/>
  <c r="T263" i="2"/>
  <c r="P263" i="2"/>
  <c r="N263" i="2"/>
  <c r="R263" i="2" s="1"/>
  <c r="T262" i="2"/>
  <c r="R262" i="2"/>
  <c r="N262" i="2"/>
  <c r="T261" i="2"/>
  <c r="N261" i="2"/>
  <c r="R261" i="2" s="1"/>
  <c r="T260" i="2"/>
  <c r="N260" i="2"/>
  <c r="R260" i="2" s="1"/>
  <c r="T259" i="2"/>
  <c r="R259" i="2"/>
  <c r="T258" i="2"/>
  <c r="R258" i="2" s="1"/>
  <c r="T257" i="2"/>
  <c r="R257" i="2" s="1"/>
  <c r="T256" i="2"/>
  <c r="R256" i="2" s="1"/>
  <c r="T255" i="2"/>
  <c r="R255" i="2" s="1"/>
  <c r="T254" i="2"/>
  <c r="R254" i="2" s="1"/>
  <c r="T253" i="2"/>
  <c r="R253" i="2" s="1"/>
  <c r="T252" i="2"/>
  <c r="R252" i="2"/>
  <c r="T251" i="2"/>
  <c r="R251" i="2"/>
  <c r="T250" i="2"/>
  <c r="R250" i="2" s="1"/>
  <c r="T249" i="2"/>
  <c r="R249" i="2" s="1"/>
  <c r="P249" i="2"/>
  <c r="T248" i="2"/>
  <c r="R248" i="2"/>
  <c r="T247" i="2"/>
  <c r="R247" i="2"/>
  <c r="T246" i="2"/>
  <c r="R246" i="2"/>
  <c r="T245" i="2"/>
  <c r="R245" i="2"/>
  <c r="T244" i="2"/>
  <c r="R244" i="2" s="1"/>
  <c r="T243" i="2"/>
  <c r="R243" i="2"/>
  <c r="T242" i="2"/>
  <c r="R242" i="2"/>
  <c r="T241" i="2"/>
  <c r="R241" i="2"/>
  <c r="T240" i="2"/>
  <c r="R240" i="2"/>
  <c r="T239" i="2"/>
  <c r="R239" i="2"/>
  <c r="T238" i="2"/>
  <c r="R238" i="2"/>
  <c r="T237" i="2"/>
  <c r="R237" i="2"/>
  <c r="T236" i="2"/>
  <c r="R236" i="2" s="1"/>
  <c r="T235" i="2"/>
  <c r="R235" i="2" s="1"/>
  <c r="S235" i="2"/>
  <c r="T234" i="2"/>
  <c r="P234" i="2"/>
  <c r="N234" i="2"/>
  <c r="T233" i="2"/>
  <c r="P233" i="2"/>
  <c r="N233" i="2"/>
  <c r="N232" i="2"/>
  <c r="T231" i="2"/>
  <c r="T230" i="2"/>
  <c r="P230" i="2"/>
  <c r="T229" i="2"/>
  <c r="P229" i="2"/>
  <c r="T228" i="2"/>
  <c r="S228" i="2"/>
  <c r="R228" i="2"/>
  <c r="N228" i="2"/>
  <c r="T227" i="2"/>
  <c r="R227" i="2" s="1"/>
  <c r="P227" i="2"/>
  <c r="N227" i="2"/>
  <c r="T226" i="2"/>
  <c r="P226" i="2"/>
  <c r="N226" i="2"/>
  <c r="R226" i="2" s="1"/>
  <c r="T225" i="2"/>
  <c r="P225" i="2"/>
  <c r="N225" i="2"/>
  <c r="R225" i="2" s="1"/>
  <c r="T224" i="2"/>
  <c r="N224" i="2"/>
  <c r="R224" i="2" s="1"/>
  <c r="T223" i="2"/>
  <c r="R223" i="2"/>
  <c r="N223" i="2"/>
  <c r="T222" i="2"/>
  <c r="N222" i="2"/>
  <c r="R222" i="2" s="1"/>
  <c r="T221" i="2"/>
  <c r="R221" i="2"/>
  <c r="N221" i="2"/>
  <c r="T220" i="2"/>
  <c r="N220" i="2"/>
  <c r="R220" i="2" s="1"/>
  <c r="T219" i="2"/>
  <c r="N219" i="2"/>
  <c r="R219" i="2" s="1"/>
  <c r="T218" i="2"/>
  <c r="N218" i="2"/>
  <c r="R218" i="2" s="1"/>
  <c r="T217" i="2"/>
  <c r="R217" i="2"/>
  <c r="N217" i="2"/>
  <c r="T216" i="2"/>
  <c r="N216" i="2"/>
  <c r="R216" i="2" s="1"/>
  <c r="T215" i="2"/>
  <c r="R215" i="2"/>
  <c r="N215" i="2"/>
  <c r="T214" i="2"/>
  <c r="P214" i="2"/>
  <c r="N214" i="2"/>
  <c r="R214" i="2" s="1"/>
  <c r="T213" i="2"/>
  <c r="N213" i="2"/>
  <c r="R213" i="2" s="1"/>
  <c r="T212" i="2"/>
  <c r="R212" i="2"/>
  <c r="N212" i="2"/>
  <c r="T211" i="2"/>
  <c r="N211" i="2"/>
  <c r="R211" i="2" s="1"/>
  <c r="T210" i="2"/>
  <c r="R210" i="2"/>
  <c r="N210" i="2"/>
  <c r="T209" i="2"/>
  <c r="R209" i="2"/>
  <c r="N209" i="2"/>
  <c r="T208" i="2"/>
  <c r="R208" i="2"/>
  <c r="N208" i="2"/>
  <c r="T207" i="2"/>
  <c r="N207" i="2"/>
  <c r="R207" i="2" s="1"/>
  <c r="T206" i="2"/>
  <c r="R206" i="2"/>
  <c r="N206" i="2"/>
  <c r="T205" i="2"/>
  <c r="N205" i="2"/>
  <c r="R205" i="2" s="1"/>
  <c r="T204" i="2"/>
  <c r="N204" i="2"/>
  <c r="R204" i="2" s="1"/>
  <c r="T203" i="2"/>
  <c r="N203" i="2"/>
  <c r="R203" i="2" s="1"/>
  <c r="T202" i="2"/>
  <c r="R202" i="2"/>
  <c r="N202" i="2"/>
  <c r="T201" i="2"/>
  <c r="N201" i="2"/>
  <c r="R201" i="2" s="1"/>
  <c r="T200" i="2"/>
  <c r="S200" i="2"/>
  <c r="N200" i="2"/>
  <c r="R200" i="2" s="1"/>
  <c r="T199" i="2"/>
  <c r="P199" i="2"/>
  <c r="T198" i="2"/>
  <c r="P198" i="2"/>
  <c r="T196" i="2"/>
  <c r="S195" i="2" s="1"/>
  <c r="R195" i="2" s="1"/>
  <c r="P196" i="2"/>
  <c r="T195" i="2"/>
  <c r="P195" i="2"/>
  <c r="T194" i="2"/>
  <c r="P194" i="2"/>
  <c r="T193" i="2"/>
  <c r="S193" i="2"/>
  <c r="R193" i="2" s="1"/>
  <c r="P193" i="2"/>
  <c r="T192" i="2"/>
  <c r="R192" i="2"/>
  <c r="P192" i="2"/>
  <c r="T191" i="2"/>
  <c r="R191" i="2"/>
  <c r="P191" i="2"/>
  <c r="T190" i="2"/>
  <c r="R190" i="2"/>
  <c r="P190" i="2"/>
  <c r="T189" i="2"/>
  <c r="R189" i="2" s="1"/>
  <c r="T188" i="2"/>
  <c r="R188" i="2" s="1"/>
  <c r="T187" i="2"/>
  <c r="R187" i="2" s="1"/>
  <c r="T186" i="2"/>
  <c r="R186" i="2" s="1"/>
  <c r="T185" i="2"/>
  <c r="R185" i="2"/>
  <c r="T184" i="2"/>
  <c r="R184" i="2"/>
  <c r="T183" i="2"/>
  <c r="R183" i="2" s="1"/>
  <c r="T182" i="2"/>
  <c r="R182" i="2" s="1"/>
  <c r="T181" i="2"/>
  <c r="R181" i="2" s="1"/>
  <c r="T180" i="2"/>
  <c r="R180" i="2" s="1"/>
  <c r="T179" i="2"/>
  <c r="R179" i="2" s="1"/>
  <c r="P179" i="2"/>
  <c r="T178" i="2"/>
  <c r="N178" i="2"/>
  <c r="R178" i="2" s="1"/>
  <c r="T177" i="2"/>
  <c r="N177" i="2"/>
  <c r="R177" i="2" s="1"/>
  <c r="T176" i="2"/>
  <c r="R176" i="2"/>
  <c r="N176" i="2"/>
  <c r="T175" i="2"/>
  <c r="N175" i="2"/>
  <c r="R175" i="2" s="1"/>
  <c r="T174" i="2"/>
  <c r="R174" i="2"/>
  <c r="N174" i="2"/>
  <c r="T173" i="2"/>
  <c r="N173" i="2"/>
  <c r="R173" i="2" s="1"/>
  <c r="T172" i="2"/>
  <c r="N172" i="2"/>
  <c r="R172" i="2" s="1"/>
  <c r="T171" i="2"/>
  <c r="N171" i="2"/>
  <c r="R171" i="2" s="1"/>
  <c r="T170" i="2"/>
  <c r="R170" i="2"/>
  <c r="T169" i="2"/>
  <c r="R169" i="2"/>
  <c r="N169" i="2"/>
  <c r="T168" i="2"/>
  <c r="N168" i="2"/>
  <c r="R168" i="2" s="1"/>
  <c r="T167" i="2"/>
  <c r="R167" i="2"/>
  <c r="T166" i="2"/>
  <c r="S166" i="2"/>
  <c r="R166" i="2"/>
  <c r="T165" i="2"/>
  <c r="P165" i="2"/>
  <c r="N165" i="2"/>
  <c r="R165" i="2" s="1"/>
  <c r="T164" i="2"/>
  <c r="P164" i="2"/>
  <c r="N164" i="2"/>
  <c r="R164" i="2" s="1"/>
  <c r="T163" i="2"/>
  <c r="R163" i="2" s="1"/>
  <c r="P163" i="2"/>
  <c r="N163" i="2"/>
  <c r="T162" i="2"/>
  <c r="P162" i="2"/>
  <c r="N162" i="2"/>
  <c r="R162" i="2" s="1"/>
  <c r="T161" i="2"/>
  <c r="P161" i="2"/>
  <c r="N161" i="2"/>
  <c r="R161" i="2" s="1"/>
  <c r="T160" i="2"/>
  <c r="P160" i="2"/>
  <c r="N160" i="2"/>
  <c r="R160" i="2" s="1"/>
  <c r="T159" i="2"/>
  <c r="R159" i="2" s="1"/>
  <c r="P159" i="2"/>
  <c r="N159" i="2"/>
  <c r="T158" i="2"/>
  <c r="P158" i="2"/>
  <c r="N158" i="2"/>
  <c r="R158" i="2" s="1"/>
  <c r="T157" i="2"/>
  <c r="P157" i="2"/>
  <c r="N157" i="2"/>
  <c r="R157" i="2" s="1"/>
  <c r="T156" i="2"/>
  <c r="P156" i="2"/>
  <c r="N156" i="2"/>
  <c r="R156" i="2" s="1"/>
  <c r="T155" i="2"/>
  <c r="P155" i="2"/>
  <c r="T154" i="2"/>
  <c r="P154" i="2"/>
  <c r="T152" i="2"/>
  <c r="R152" i="2"/>
  <c r="P152" i="2"/>
  <c r="T151" i="2"/>
  <c r="R151" i="2"/>
  <c r="P151" i="2"/>
  <c r="T150" i="2"/>
  <c r="P150" i="2"/>
  <c r="T149" i="2"/>
  <c r="S149" i="2" s="1"/>
  <c r="R149" i="2" s="1"/>
  <c r="P149" i="2"/>
  <c r="T148" i="2"/>
  <c r="P148" i="2"/>
  <c r="T147" i="2"/>
  <c r="S147" i="2" s="1"/>
  <c r="R147" i="2" s="1"/>
  <c r="P147" i="2"/>
  <c r="T146" i="2"/>
  <c r="R146" i="2"/>
  <c r="P146" i="2"/>
  <c r="T145" i="2"/>
  <c r="R145" i="2"/>
  <c r="P145" i="2"/>
  <c r="T144" i="2"/>
  <c r="R144" i="2"/>
  <c r="P144" i="2"/>
  <c r="T143" i="2"/>
  <c r="R143" i="2"/>
  <c r="P143" i="2"/>
  <c r="N143" i="2"/>
  <c r="T142" i="2"/>
  <c r="P142" i="2"/>
  <c r="T141" i="2"/>
  <c r="S141" i="2" s="1"/>
  <c r="R141" i="2" s="1"/>
  <c r="P141" i="2"/>
  <c r="T140" i="2"/>
  <c r="T139" i="2"/>
  <c r="S139" i="2" s="1"/>
  <c r="R139" i="2" s="1"/>
  <c r="P139" i="2"/>
  <c r="T138" i="2"/>
  <c r="P138" i="2"/>
  <c r="N138" i="2"/>
  <c r="R138" i="2" s="1"/>
  <c r="T137" i="2"/>
  <c r="P137" i="2"/>
  <c r="N137" i="2"/>
  <c r="R137" i="2" s="1"/>
  <c r="T136" i="2"/>
  <c r="R136" i="2"/>
  <c r="P136" i="2"/>
  <c r="T135" i="2"/>
  <c r="R135" i="2"/>
  <c r="P135" i="2"/>
  <c r="T134" i="2"/>
  <c r="R134" i="2"/>
  <c r="P134" i="2"/>
  <c r="N134" i="2"/>
  <c r="T133" i="2"/>
  <c r="R133" i="2" s="1"/>
  <c r="P133" i="2"/>
  <c r="T132" i="2"/>
  <c r="R132" i="2"/>
  <c r="P132" i="2"/>
  <c r="T131" i="2"/>
  <c r="R131" i="2"/>
  <c r="P131" i="2"/>
  <c r="T130" i="2"/>
  <c r="R130" i="2"/>
  <c r="P130" i="2"/>
  <c r="T129" i="2"/>
  <c r="R129" i="2"/>
  <c r="P129" i="2"/>
  <c r="T128" i="2"/>
  <c r="R128" i="2"/>
  <c r="P128" i="2"/>
  <c r="T127" i="2"/>
  <c r="R127" i="2"/>
  <c r="P127" i="2"/>
  <c r="T126" i="2"/>
  <c r="R126" i="2"/>
  <c r="P126" i="2"/>
  <c r="T125" i="2"/>
  <c r="R125" i="2" s="1"/>
  <c r="P125" i="2"/>
  <c r="T124" i="2"/>
  <c r="R124" i="2"/>
  <c r="P124" i="2"/>
  <c r="T123" i="2"/>
  <c r="P123" i="2"/>
  <c r="N123" i="2"/>
  <c r="R123" i="2" s="1"/>
  <c r="T122" i="2"/>
  <c r="R122" i="2"/>
  <c r="P122" i="2"/>
  <c r="T121" i="2"/>
  <c r="R121" i="2"/>
  <c r="P121" i="2"/>
  <c r="T120" i="2"/>
  <c r="R120" i="2" s="1"/>
  <c r="P120" i="2"/>
  <c r="T119" i="2"/>
  <c r="R119" i="2"/>
  <c r="P119" i="2"/>
  <c r="T118" i="2"/>
  <c r="P118" i="2"/>
  <c r="T117" i="2"/>
  <c r="P117" i="2"/>
  <c r="T115" i="2"/>
  <c r="R115" i="2"/>
  <c r="P115" i="2"/>
  <c r="T114" i="2"/>
  <c r="T113" i="2"/>
  <c r="S113" i="2"/>
  <c r="R113" i="2"/>
  <c r="P113" i="2"/>
  <c r="T112" i="2"/>
  <c r="T111" i="2"/>
  <c r="S111" i="2"/>
  <c r="R111" i="2"/>
  <c r="P111" i="2"/>
  <c r="T110" i="2"/>
  <c r="R110" i="2"/>
  <c r="P110" i="2"/>
  <c r="T109" i="2"/>
  <c r="R109" i="2"/>
  <c r="P109" i="2"/>
  <c r="T108" i="2"/>
  <c r="R108" i="2"/>
  <c r="P108" i="2"/>
  <c r="T107" i="2"/>
  <c r="R107" i="2" s="1"/>
  <c r="T106" i="2"/>
  <c r="R106" i="2"/>
  <c r="P106" i="2"/>
  <c r="T105" i="2"/>
  <c r="R105" i="2"/>
  <c r="P105" i="2"/>
  <c r="T104" i="2"/>
  <c r="R104" i="2" s="1"/>
  <c r="P104" i="2"/>
  <c r="T103" i="2"/>
  <c r="R103" i="2"/>
  <c r="P103" i="2"/>
  <c r="T102" i="2"/>
  <c r="R102" i="2"/>
  <c r="P102" i="2"/>
  <c r="T101" i="2"/>
  <c r="R101" i="2"/>
  <c r="P101" i="2"/>
  <c r="T100" i="2"/>
  <c r="R100" i="2"/>
  <c r="P100" i="2"/>
  <c r="T99" i="2"/>
  <c r="R99" i="2"/>
  <c r="P99" i="2"/>
  <c r="T98" i="2"/>
  <c r="R98" i="2"/>
  <c r="P98" i="2"/>
  <c r="T97" i="2"/>
  <c r="R97" i="2"/>
  <c r="P97" i="2"/>
  <c r="T96" i="2"/>
  <c r="R96" i="2" s="1"/>
  <c r="P96" i="2"/>
  <c r="T95" i="2"/>
  <c r="R95" i="2"/>
  <c r="P95" i="2"/>
  <c r="T94" i="2"/>
  <c r="R94" i="2" s="1"/>
  <c r="P94" i="2"/>
  <c r="T93" i="2"/>
  <c r="R93" i="2"/>
  <c r="P93" i="2"/>
  <c r="T92" i="2"/>
  <c r="R92" i="2"/>
  <c r="P92" i="2"/>
  <c r="T91" i="2"/>
  <c r="R91" i="2"/>
  <c r="P91" i="2"/>
  <c r="T90" i="2"/>
  <c r="R90" i="2"/>
  <c r="P90" i="2"/>
  <c r="T89" i="2"/>
  <c r="R89" i="2"/>
  <c r="P89" i="2"/>
  <c r="T88" i="2"/>
  <c r="R88" i="2" s="1"/>
  <c r="P88" i="2"/>
  <c r="T87" i="2"/>
  <c r="P87" i="2"/>
  <c r="T86" i="2"/>
  <c r="P86" i="2"/>
  <c r="T84" i="2"/>
  <c r="R84" i="2"/>
  <c r="P84" i="2"/>
  <c r="T83" i="2"/>
  <c r="R83" i="2"/>
  <c r="P83" i="2"/>
  <c r="T82" i="2"/>
  <c r="R82" i="2"/>
  <c r="P82" i="2"/>
  <c r="T81" i="2"/>
  <c r="R81" i="2" s="1"/>
  <c r="P81" i="2"/>
  <c r="T80" i="2"/>
  <c r="P80" i="2"/>
  <c r="N80" i="2"/>
  <c r="R80" i="2" s="1"/>
  <c r="T79" i="2"/>
  <c r="R79" i="2"/>
  <c r="P79" i="2"/>
  <c r="T78" i="2"/>
  <c r="R78" i="2"/>
  <c r="P78" i="2"/>
  <c r="T77" i="2"/>
  <c r="R77" i="2"/>
  <c r="P77" i="2"/>
  <c r="T76" i="2"/>
  <c r="R76" i="2" s="1"/>
  <c r="P76" i="2"/>
  <c r="T75" i="2"/>
  <c r="P75" i="2"/>
  <c r="N75" i="2"/>
  <c r="R75" i="2" s="1"/>
  <c r="T74" i="2"/>
  <c r="P74" i="2"/>
  <c r="N74" i="2"/>
  <c r="R74" i="2" s="1"/>
  <c r="T73" i="2"/>
  <c r="N73" i="2"/>
  <c r="R73" i="2" s="1"/>
  <c r="T72" i="2"/>
  <c r="N72" i="2"/>
  <c r="R72" i="2" s="1"/>
  <c r="T71" i="2"/>
  <c r="N71" i="2"/>
  <c r="R71" i="2" s="1"/>
  <c r="T70" i="2"/>
  <c r="N70" i="2"/>
  <c r="R70" i="2" s="1"/>
  <c r="T69" i="2"/>
  <c r="R69" i="2"/>
  <c r="N69" i="2"/>
  <c r="T68" i="2"/>
  <c r="S68" i="2"/>
  <c r="N68" i="2"/>
  <c r="R68" i="2" s="1"/>
  <c r="T67" i="2"/>
  <c r="N67" i="2"/>
  <c r="R67" i="2" s="1"/>
  <c r="T66" i="2"/>
  <c r="R66" i="2"/>
  <c r="T65" i="2"/>
  <c r="R65" i="2"/>
  <c r="T64" i="2"/>
  <c r="R64" i="2"/>
  <c r="T63" i="2"/>
  <c r="R63" i="2"/>
  <c r="T62" i="2"/>
  <c r="P62" i="2"/>
  <c r="N62" i="2"/>
  <c r="R62" i="2" s="1"/>
  <c r="T61" i="2"/>
  <c r="R61" i="2"/>
  <c r="N61" i="2"/>
  <c r="T60" i="2"/>
  <c r="N60" i="2"/>
  <c r="R60" i="2" s="1"/>
  <c r="T59" i="2"/>
  <c r="R59" i="2"/>
  <c r="T58" i="2"/>
  <c r="R58" i="2"/>
  <c r="T57" i="2"/>
  <c r="R57" i="2"/>
  <c r="T56" i="2"/>
  <c r="R56" i="2"/>
  <c r="T55" i="2"/>
  <c r="R55" i="2"/>
  <c r="P55" i="2"/>
  <c r="T54" i="2"/>
  <c r="R54" i="2" s="1"/>
  <c r="S54" i="2"/>
  <c r="T53" i="2"/>
  <c r="P53" i="2"/>
  <c r="T52" i="2"/>
  <c r="P52" i="2"/>
  <c r="T50" i="2"/>
  <c r="T49" i="2"/>
  <c r="S49" i="2"/>
  <c r="R49" i="2"/>
  <c r="P49" i="2"/>
  <c r="T48" i="2"/>
  <c r="R48" i="2"/>
  <c r="P48" i="2"/>
  <c r="T47" i="2"/>
  <c r="R47" i="2"/>
  <c r="P47" i="2"/>
  <c r="T46" i="2"/>
  <c r="R46" i="2" s="1"/>
  <c r="P46" i="2"/>
  <c r="T45" i="2"/>
  <c r="R45" i="2"/>
  <c r="P45" i="2"/>
  <c r="T44" i="2"/>
  <c r="R44" i="2"/>
  <c r="P44" i="2"/>
  <c r="T43" i="2"/>
  <c r="R43" i="2"/>
  <c r="P43" i="2"/>
  <c r="T42" i="2"/>
  <c r="R42" i="2"/>
  <c r="P42" i="2"/>
  <c r="T41" i="2"/>
  <c r="R41" i="2"/>
  <c r="T40" i="2"/>
  <c r="R40" i="2"/>
  <c r="T39" i="2"/>
  <c r="R39" i="2"/>
  <c r="T38" i="2"/>
  <c r="R38" i="2"/>
  <c r="P38" i="2"/>
  <c r="T37" i="2"/>
  <c r="R37" i="2" s="1"/>
  <c r="T36" i="2"/>
  <c r="S36" i="2"/>
  <c r="R36" i="2"/>
  <c r="T35" i="2"/>
  <c r="R35" i="2"/>
  <c r="T34" i="2"/>
  <c r="R34" i="2"/>
  <c r="N34" i="2"/>
  <c r="T33" i="2"/>
  <c r="R33" i="2"/>
  <c r="T32" i="2"/>
  <c r="R32" i="2"/>
  <c r="T31" i="2"/>
  <c r="R31" i="2"/>
  <c r="P31" i="2"/>
  <c r="T30" i="2"/>
  <c r="R30" i="2"/>
  <c r="T29" i="2"/>
  <c r="R29" i="2"/>
  <c r="P29" i="2"/>
  <c r="T28" i="2"/>
  <c r="R28" i="2" s="1"/>
  <c r="S28" i="2"/>
  <c r="T27" i="2"/>
  <c r="T26" i="2"/>
  <c r="T24" i="2"/>
  <c r="R24" i="2"/>
  <c r="T23" i="2"/>
  <c r="R23" i="2"/>
  <c r="P23" i="2"/>
  <c r="T22" i="2"/>
  <c r="R22" i="2" s="1"/>
  <c r="P22" i="2"/>
  <c r="T21" i="2"/>
  <c r="R21" i="2"/>
  <c r="P21" i="2"/>
  <c r="T20" i="2"/>
  <c r="R20" i="2" s="1"/>
  <c r="P20" i="2"/>
  <c r="T19" i="2"/>
  <c r="T18" i="2"/>
  <c r="T17" i="2"/>
  <c r="S17" i="2"/>
  <c r="R17" i="2"/>
  <c r="P17" i="2"/>
  <c r="T16" i="2"/>
  <c r="R16" i="2"/>
  <c r="P16" i="2"/>
  <c r="T14" i="2"/>
  <c r="R14" i="2"/>
  <c r="T13" i="2"/>
  <c r="R13" i="2"/>
  <c r="T12" i="2"/>
  <c r="R12" i="2" s="1"/>
  <c r="T11" i="2"/>
  <c r="R11" i="2" s="1"/>
  <c r="T10" i="2"/>
  <c r="R10" i="2"/>
  <c r="T9" i="2"/>
  <c r="R9" i="2"/>
  <c r="T8" i="2"/>
  <c r="R8" i="2"/>
  <c r="P8" i="2"/>
  <c r="T7" i="2"/>
  <c r="N7" i="2"/>
  <c r="R7" i="2" s="1"/>
  <c r="T6" i="2"/>
  <c r="R6" i="2"/>
  <c r="T5" i="2"/>
  <c r="R5" i="2" s="1"/>
  <c r="P5" i="2"/>
  <c r="T4" i="2"/>
  <c r="R4" i="2"/>
  <c r="T3" i="2"/>
  <c r="R3" i="2"/>
  <c r="T2" i="2"/>
  <c r="S2" i="2"/>
  <c r="N2" i="2"/>
  <c r="R2" i="2" s="1"/>
  <c r="R1003" i="6"/>
  <c r="R1002" i="6"/>
  <c r="R1001" i="6"/>
  <c r="R1000" i="6"/>
  <c r="R999" i="6"/>
  <c r="R998" i="6"/>
  <c r="R997" i="6"/>
  <c r="R996" i="6"/>
  <c r="R995" i="6"/>
  <c r="R994" i="6"/>
  <c r="R993" i="6"/>
  <c r="R992" i="6"/>
  <c r="R991" i="6"/>
  <c r="R990" i="6"/>
  <c r="R989" i="6"/>
  <c r="R988" i="6"/>
  <c r="R987" i="6"/>
  <c r="R986" i="6"/>
  <c r="R985" i="6"/>
  <c r="R984" i="6"/>
  <c r="R983" i="6"/>
  <c r="R974" i="6"/>
  <c r="R973" i="6"/>
  <c r="R972" i="6"/>
  <c r="R971" i="6"/>
  <c r="R970" i="6"/>
  <c r="R969" i="6"/>
  <c r="R968" i="6"/>
  <c r="R967" i="6"/>
  <c r="R966" i="6"/>
  <c r="R965" i="6"/>
  <c r="R964" i="6"/>
  <c r="R963" i="6"/>
  <c r="R962" i="6"/>
  <c r="R961" i="6"/>
  <c r="R951" i="6"/>
  <c r="R950" i="6"/>
  <c r="R949" i="6"/>
  <c r="R948" i="6"/>
  <c r="R947" i="6"/>
  <c r="R946" i="6"/>
  <c r="R945" i="6"/>
  <c r="R944" i="6"/>
  <c r="O944" i="6"/>
  <c r="R943" i="6"/>
  <c r="R942" i="6"/>
  <c r="R941" i="6"/>
  <c r="R940" i="6"/>
  <c r="O940" i="6"/>
  <c r="R939" i="6"/>
  <c r="O939" i="6"/>
  <c r="R938" i="6"/>
  <c r="R937" i="6"/>
  <c r="O937" i="6"/>
  <c r="R936" i="6"/>
  <c r="O936" i="6"/>
  <c r="R935" i="6"/>
  <c r="R934" i="6"/>
  <c r="R933" i="6"/>
  <c r="R932" i="6"/>
  <c r="R931" i="6"/>
  <c r="O931" i="6"/>
  <c r="R930" i="6"/>
  <c r="O930" i="6"/>
  <c r="R929" i="6"/>
  <c r="O929" i="6"/>
  <c r="R928" i="6"/>
  <c r="O928" i="6"/>
  <c r="R925" i="6"/>
  <c r="R924" i="6"/>
  <c r="O924" i="6"/>
  <c r="R923" i="6"/>
  <c r="R922" i="6"/>
  <c r="O922" i="6"/>
  <c r="R921" i="6"/>
  <c r="O921" i="6"/>
  <c r="R920" i="6"/>
  <c r="R919" i="6"/>
  <c r="R918" i="6"/>
  <c r="O918" i="6"/>
  <c r="R917" i="6"/>
  <c r="O917" i="6"/>
  <c r="R916" i="6"/>
  <c r="R915" i="6"/>
  <c r="O915" i="6"/>
  <c r="R914" i="6"/>
  <c r="O914" i="6"/>
  <c r="R913" i="6"/>
  <c r="O913" i="6"/>
  <c r="R912" i="6"/>
  <c r="O912" i="6"/>
  <c r="R904" i="6"/>
  <c r="R903" i="6"/>
  <c r="R902" i="6"/>
  <c r="R901" i="6"/>
  <c r="R900" i="6"/>
  <c r="R899" i="6"/>
  <c r="R898" i="6"/>
  <c r="R897" i="6"/>
  <c r="R896" i="6"/>
  <c r="R895" i="6"/>
  <c r="R894" i="6"/>
  <c r="R893" i="6"/>
  <c r="R892" i="6"/>
  <c r="R891" i="6"/>
  <c r="R888" i="6"/>
  <c r="R887" i="6"/>
  <c r="R886" i="6"/>
  <c r="R885" i="6"/>
  <c r="R884" i="6"/>
  <c r="R883" i="6"/>
  <c r="R882" i="6"/>
  <c r="R881" i="6"/>
  <c r="R880" i="6"/>
  <c r="R879" i="6"/>
  <c r="R878" i="6"/>
  <c r="R877" i="6"/>
  <c r="R876" i="6"/>
  <c r="R866" i="6"/>
  <c r="R865" i="6"/>
  <c r="R864" i="6"/>
  <c r="R863" i="6"/>
  <c r="R862" i="6"/>
  <c r="R861" i="6"/>
  <c r="R860" i="6"/>
  <c r="R859" i="6"/>
  <c r="R858" i="6"/>
  <c r="R857" i="6"/>
  <c r="R856" i="6"/>
  <c r="R855" i="6"/>
  <c r="R854" i="6"/>
  <c r="R853" i="6"/>
  <c r="R850" i="6"/>
  <c r="R849" i="6"/>
  <c r="R848" i="6"/>
  <c r="R847" i="6"/>
  <c r="R846" i="6"/>
  <c r="R845" i="6"/>
  <c r="R844" i="6"/>
  <c r="R843" i="6"/>
  <c r="R842" i="6"/>
  <c r="R841" i="6"/>
  <c r="R840" i="6"/>
  <c r="R839" i="6"/>
  <c r="R838" i="6"/>
  <c r="R827" i="6"/>
  <c r="R826" i="6"/>
  <c r="R825" i="6"/>
  <c r="R824" i="6"/>
  <c r="R823" i="6"/>
  <c r="R822" i="6"/>
  <c r="R821" i="6"/>
  <c r="R820" i="6"/>
  <c r="R819" i="6"/>
  <c r="R818" i="6"/>
  <c r="R817" i="6"/>
  <c r="R816" i="6"/>
  <c r="R815" i="6"/>
  <c r="R814" i="6"/>
  <c r="R813" i="6"/>
  <c r="R810" i="6"/>
  <c r="R809" i="6"/>
  <c r="R808" i="6"/>
  <c r="R807" i="6"/>
  <c r="R806" i="6"/>
  <c r="R805" i="6"/>
  <c r="R804" i="6"/>
  <c r="R803" i="6"/>
  <c r="R802" i="6"/>
  <c r="R801" i="6"/>
  <c r="R800" i="6"/>
  <c r="R799" i="6"/>
  <c r="R798" i="6"/>
  <c r="R791" i="6"/>
  <c r="R790" i="6"/>
  <c r="R789" i="6"/>
  <c r="R788" i="6"/>
  <c r="R787" i="6"/>
  <c r="R786" i="6"/>
  <c r="R785" i="6"/>
  <c r="R784" i="6"/>
  <c r="R783" i="6"/>
  <c r="R782" i="6"/>
  <c r="R781" i="6"/>
  <c r="R780" i="6"/>
  <c r="R779" i="6"/>
  <c r="R778" i="6"/>
  <c r="R775" i="6"/>
  <c r="R774" i="6"/>
  <c r="R773" i="6"/>
  <c r="R772" i="6"/>
  <c r="R771" i="6"/>
  <c r="R770" i="6"/>
  <c r="R769" i="6"/>
  <c r="R768" i="6"/>
  <c r="R767" i="6"/>
  <c r="R766" i="6"/>
  <c r="R765" i="6"/>
  <c r="R764" i="6"/>
  <c r="R763" i="6"/>
  <c r="R762" i="6"/>
  <c r="R761" i="6"/>
  <c r="R752" i="6"/>
  <c r="R751" i="6"/>
  <c r="R750" i="6"/>
  <c r="R749" i="6"/>
  <c r="R748" i="6"/>
  <c r="R747" i="6"/>
  <c r="R746" i="6"/>
  <c r="R745" i="6"/>
  <c r="R744" i="6"/>
  <c r="R743" i="6"/>
  <c r="R742" i="6"/>
  <c r="R741" i="6"/>
  <c r="R740" i="6"/>
  <c r="R735" i="6"/>
  <c r="R734" i="6"/>
  <c r="R733" i="6"/>
  <c r="R732" i="6"/>
  <c r="R731" i="6"/>
  <c r="R730" i="6"/>
  <c r="R729" i="6"/>
  <c r="R728" i="6"/>
  <c r="R727" i="6"/>
  <c r="R726" i="6"/>
  <c r="R725" i="6"/>
  <c r="R724" i="6"/>
  <c r="R723" i="6"/>
  <c r="R722" i="6"/>
  <c r="R712" i="6"/>
  <c r="R711" i="6"/>
  <c r="R710" i="6"/>
  <c r="O710" i="6"/>
  <c r="R709" i="6"/>
  <c r="R708" i="6"/>
  <c r="R707" i="6"/>
  <c r="O707" i="6"/>
  <c r="R706" i="6"/>
  <c r="O706" i="6"/>
  <c r="R705" i="6"/>
  <c r="R704" i="6"/>
  <c r="O704" i="6"/>
  <c r="R703" i="6"/>
  <c r="O703" i="6"/>
  <c r="R702" i="6"/>
  <c r="O702" i="6"/>
  <c r="R697" i="6"/>
  <c r="R696" i="6"/>
  <c r="O696" i="6"/>
  <c r="R695" i="6"/>
  <c r="R694" i="6"/>
  <c r="R693" i="6"/>
  <c r="O693" i="6"/>
  <c r="R692" i="6"/>
  <c r="O692" i="6"/>
  <c r="R691" i="6"/>
  <c r="R690" i="6"/>
  <c r="R689" i="6"/>
  <c r="O689" i="6"/>
  <c r="R688" i="6"/>
  <c r="O688" i="6"/>
  <c r="R687" i="6"/>
  <c r="O687" i="6"/>
  <c r="R686" i="6"/>
  <c r="O686" i="6"/>
  <c r="R678" i="6"/>
  <c r="R677" i="6"/>
  <c r="R676" i="6"/>
  <c r="R675" i="6"/>
  <c r="O675" i="6"/>
  <c r="R674" i="6"/>
  <c r="R673" i="6"/>
  <c r="R672" i="6"/>
  <c r="O672" i="6"/>
  <c r="R671" i="6"/>
  <c r="O671" i="6"/>
  <c r="R670" i="6"/>
  <c r="R669" i="6"/>
  <c r="R668" i="6"/>
  <c r="R667" i="6"/>
  <c r="R666" i="6"/>
  <c r="O666" i="6"/>
  <c r="R665" i="6"/>
  <c r="O665" i="6"/>
  <c r="R664" i="6"/>
  <c r="O664" i="6"/>
  <c r="R663" i="6"/>
  <c r="O663" i="6"/>
  <c r="R658" i="6"/>
  <c r="R657" i="6"/>
  <c r="O657" i="6"/>
  <c r="R656" i="6"/>
  <c r="R655" i="6"/>
  <c r="O655" i="6"/>
  <c r="R654" i="6"/>
  <c r="R653" i="6"/>
  <c r="O653" i="6"/>
  <c r="R652" i="6"/>
  <c r="R651" i="6"/>
  <c r="O651" i="6"/>
  <c r="R650" i="6"/>
  <c r="O650" i="6"/>
  <c r="R649" i="6"/>
  <c r="O649" i="6"/>
  <c r="R648" i="6"/>
  <c r="O648" i="6"/>
  <c r="R640" i="6"/>
  <c r="R639" i="6"/>
  <c r="R638" i="6"/>
  <c r="R637" i="6"/>
  <c r="R636" i="6"/>
  <c r="R635" i="6"/>
  <c r="R634" i="6"/>
  <c r="R633" i="6"/>
  <c r="R632" i="6"/>
  <c r="R631" i="6"/>
  <c r="R630" i="6"/>
  <c r="R629" i="6"/>
  <c r="R628" i="6"/>
  <c r="R624" i="6"/>
  <c r="R623" i="6"/>
  <c r="R622" i="6"/>
  <c r="R621" i="6"/>
  <c r="R620" i="6"/>
  <c r="R619" i="6"/>
  <c r="R618" i="6"/>
  <c r="R617" i="6"/>
  <c r="R616" i="6"/>
  <c r="R615" i="6"/>
  <c r="R614" i="6"/>
  <c r="R613" i="6"/>
  <c r="R612" i="6"/>
  <c r="R600" i="6"/>
  <c r="R599" i="6"/>
  <c r="R598" i="6"/>
  <c r="R597" i="6"/>
  <c r="R596" i="6"/>
  <c r="R595" i="6"/>
  <c r="R594" i="6"/>
  <c r="R593" i="6"/>
  <c r="R592" i="6"/>
  <c r="R591" i="6"/>
  <c r="R590" i="6"/>
  <c r="R584" i="6"/>
  <c r="R583" i="6"/>
  <c r="R582" i="6"/>
  <c r="R581" i="6"/>
  <c r="R580" i="6"/>
  <c r="R579" i="6"/>
  <c r="R578" i="6"/>
  <c r="R577" i="6"/>
  <c r="R576" i="6"/>
  <c r="R575" i="6"/>
  <c r="R574" i="6"/>
  <c r="R573" i="6"/>
  <c r="R572" i="6"/>
  <c r="R571" i="6"/>
  <c r="R564" i="6"/>
  <c r="R563" i="6"/>
  <c r="R562" i="6"/>
  <c r="R561" i="6"/>
  <c r="R560" i="6"/>
  <c r="R559" i="6"/>
  <c r="R558" i="6"/>
  <c r="R557" i="6"/>
  <c r="R556" i="6"/>
  <c r="R555" i="6"/>
  <c r="R554" i="6"/>
  <c r="R553" i="6"/>
  <c r="R551" i="6"/>
  <c r="R550" i="6"/>
  <c r="R549" i="6"/>
  <c r="R548" i="6"/>
  <c r="R547" i="6"/>
  <c r="R546" i="6"/>
  <c r="R545" i="6"/>
  <c r="R544" i="6"/>
  <c r="R543" i="6"/>
  <c r="R542" i="6"/>
  <c r="R541" i="6"/>
  <c r="R540" i="6"/>
  <c r="R530" i="6"/>
  <c r="R529" i="6"/>
  <c r="R528" i="6"/>
  <c r="R527" i="6"/>
  <c r="R526" i="6"/>
  <c r="R525" i="6"/>
  <c r="R524" i="6"/>
  <c r="R523" i="6"/>
  <c r="R522" i="6"/>
  <c r="R521" i="6"/>
  <c r="R520" i="6"/>
  <c r="R519" i="6"/>
  <c r="R518" i="6"/>
  <c r="R514" i="6"/>
  <c r="R513" i="6"/>
  <c r="R512" i="6"/>
  <c r="R511" i="6"/>
  <c r="R510" i="6"/>
  <c r="R509" i="6"/>
  <c r="R508" i="6"/>
  <c r="R507" i="6"/>
  <c r="R506" i="6"/>
  <c r="R505" i="6"/>
  <c r="R504" i="6"/>
  <c r="R496" i="6"/>
  <c r="R495" i="6"/>
  <c r="R494" i="6"/>
  <c r="R493" i="6"/>
  <c r="R492" i="6"/>
  <c r="R491" i="6"/>
  <c r="R490" i="6"/>
  <c r="R489" i="6"/>
  <c r="R488" i="6"/>
  <c r="R487" i="6"/>
  <c r="R486" i="6"/>
  <c r="R485" i="6"/>
  <c r="R484" i="6"/>
  <c r="R480" i="6"/>
  <c r="R479" i="6"/>
  <c r="R478" i="6"/>
  <c r="R477" i="6"/>
  <c r="R476" i="6"/>
  <c r="R475" i="6"/>
  <c r="R474" i="6"/>
  <c r="R473" i="6"/>
  <c r="R472" i="6"/>
  <c r="R471" i="6"/>
  <c r="R470" i="6"/>
  <c r="R465" i="6"/>
  <c r="R464" i="6"/>
  <c r="R463" i="6"/>
  <c r="R462" i="6"/>
  <c r="O462" i="6"/>
  <c r="R461" i="6"/>
  <c r="R460" i="6"/>
  <c r="O460" i="6"/>
  <c r="R459" i="6"/>
  <c r="R458" i="6"/>
  <c r="O458" i="6"/>
  <c r="R457" i="6"/>
  <c r="R456" i="6"/>
  <c r="O456" i="6"/>
  <c r="R455" i="6"/>
  <c r="O455" i="6"/>
  <c r="R454" i="6"/>
  <c r="O454" i="6"/>
  <c r="R453" i="6"/>
  <c r="O453" i="6"/>
  <c r="R443" i="6"/>
  <c r="R442" i="6"/>
  <c r="R441" i="6"/>
  <c r="R440" i="6"/>
  <c r="O440" i="6"/>
  <c r="R439" i="6"/>
  <c r="R438" i="6"/>
  <c r="R437" i="6"/>
  <c r="R436" i="6"/>
  <c r="O436" i="6"/>
  <c r="R435" i="6"/>
  <c r="R434" i="6"/>
  <c r="R433" i="6"/>
  <c r="O433" i="6"/>
  <c r="R432" i="6"/>
  <c r="R431" i="6"/>
  <c r="R430" i="6"/>
  <c r="R429" i="6"/>
  <c r="O429" i="6"/>
  <c r="R428" i="6"/>
  <c r="O428" i="6"/>
  <c r="R427" i="6"/>
  <c r="O427" i="6"/>
  <c r="R426" i="6"/>
  <c r="O426" i="6"/>
  <c r="R425" i="6"/>
  <c r="O425" i="6"/>
  <c r="R422" i="6"/>
  <c r="R421" i="6"/>
  <c r="R420" i="6"/>
  <c r="R419" i="6"/>
  <c r="R418" i="6"/>
  <c r="R417" i="6"/>
  <c r="R416" i="6"/>
  <c r="R415" i="6"/>
  <c r="R414" i="6"/>
  <c r="R413" i="6"/>
  <c r="R412" i="6"/>
  <c r="R411" i="6"/>
  <c r="R399" i="6"/>
  <c r="R398" i="6"/>
  <c r="R397" i="6"/>
  <c r="R396" i="6"/>
  <c r="R395" i="6"/>
  <c r="R394" i="6"/>
  <c r="R393" i="6"/>
  <c r="R392" i="6"/>
  <c r="R391" i="6"/>
  <c r="R390" i="6"/>
  <c r="R389" i="6"/>
  <c r="R388" i="6"/>
  <c r="R385" i="6"/>
  <c r="R384" i="6"/>
  <c r="R383" i="6"/>
  <c r="R382" i="6"/>
  <c r="R381" i="6"/>
  <c r="R380" i="6"/>
  <c r="R379" i="6"/>
  <c r="R378" i="6"/>
  <c r="R377" i="6"/>
  <c r="R376" i="6"/>
  <c r="R375" i="6"/>
  <c r="R374" i="6"/>
  <c r="R365" i="6"/>
  <c r="R364" i="6"/>
  <c r="R363" i="6"/>
  <c r="R362" i="6"/>
  <c r="R361" i="6"/>
  <c r="R360" i="6"/>
  <c r="R359" i="6"/>
  <c r="R358" i="6"/>
  <c r="R357" i="6"/>
  <c r="R356" i="6"/>
  <c r="R355" i="6"/>
  <c r="R354" i="6"/>
  <c r="R349" i="6"/>
  <c r="R348" i="6"/>
  <c r="R347" i="6"/>
  <c r="R346" i="6"/>
  <c r="R345" i="6"/>
  <c r="R344" i="6"/>
  <c r="R343" i="6"/>
  <c r="R342" i="6"/>
  <c r="R341" i="6"/>
  <c r="R340" i="6"/>
  <c r="R339" i="6"/>
  <c r="R338" i="6"/>
  <c r="R337" i="6"/>
  <c r="R327" i="6"/>
  <c r="R326" i="6"/>
  <c r="R325" i="6"/>
  <c r="R324" i="6"/>
  <c r="R323" i="6"/>
  <c r="R322" i="6"/>
  <c r="R321" i="6"/>
  <c r="R320" i="6"/>
  <c r="R319" i="6"/>
  <c r="R318" i="6"/>
  <c r="R317" i="6"/>
  <c r="R316" i="6"/>
  <c r="R311" i="6"/>
  <c r="R310" i="6"/>
  <c r="R309" i="6"/>
  <c r="R308" i="6"/>
  <c r="R307" i="6"/>
  <c r="R306" i="6"/>
  <c r="R305" i="6"/>
  <c r="R304" i="6"/>
  <c r="O233" i="6"/>
  <c r="O231" i="6"/>
  <c r="O228" i="6"/>
  <c r="O227" i="6"/>
  <c r="O226" i="6"/>
  <c r="O225" i="6"/>
  <c r="O224" i="6"/>
  <c r="O223" i="6"/>
  <c r="O217" i="6"/>
  <c r="O215" i="6"/>
  <c r="O213" i="6"/>
  <c r="O211" i="6"/>
  <c r="O210" i="6"/>
  <c r="O209" i="6"/>
  <c r="O208" i="6"/>
  <c r="O207" i="6"/>
  <c r="O206" i="6"/>
  <c r="O203" i="6"/>
  <c r="O201" i="6"/>
  <c r="O198" i="6"/>
  <c r="O197" i="6"/>
  <c r="O196" i="6"/>
  <c r="O195" i="6"/>
  <c r="O194" i="6"/>
  <c r="O193" i="6"/>
  <c r="O186" i="6"/>
  <c r="O184" i="6"/>
  <c r="O182" i="6"/>
  <c r="O180" i="6"/>
  <c r="O179" i="6"/>
  <c r="O178" i="6"/>
  <c r="O177" i="6"/>
  <c r="O176" i="6"/>
  <c r="O175" i="6"/>
  <c r="O174" i="6"/>
  <c r="R172" i="6"/>
  <c r="R171" i="6"/>
  <c r="R170" i="6"/>
  <c r="R169" i="6"/>
  <c r="R168" i="6"/>
  <c r="R167" i="6"/>
  <c r="R166" i="6"/>
  <c r="R165" i="6"/>
  <c r="R164" i="6"/>
  <c r="R163" i="6"/>
  <c r="R162" i="6"/>
  <c r="R161" i="6"/>
  <c r="R150" i="6"/>
  <c r="R149" i="6"/>
  <c r="R148" i="6"/>
  <c r="R147" i="6"/>
  <c r="R146" i="6"/>
  <c r="R145" i="6"/>
  <c r="R144" i="6"/>
  <c r="R143" i="6"/>
  <c r="R142" i="6"/>
  <c r="R141" i="6"/>
  <c r="R140" i="6"/>
  <c r="R139" i="6"/>
  <c r="R137" i="6"/>
  <c r="R136" i="6"/>
  <c r="R135" i="6"/>
  <c r="R134" i="6"/>
  <c r="R133" i="6"/>
  <c r="R132" i="6"/>
  <c r="R131" i="6"/>
  <c r="R130" i="6"/>
  <c r="R129" i="6"/>
  <c r="R128" i="6"/>
  <c r="R127" i="6"/>
  <c r="R126" i="6"/>
  <c r="R117" i="6"/>
  <c r="R116" i="6"/>
  <c r="R115" i="6"/>
  <c r="R114" i="6"/>
  <c r="R113" i="6"/>
  <c r="R112" i="6"/>
  <c r="R111" i="6"/>
  <c r="R110" i="6"/>
  <c r="R109" i="6"/>
  <c r="R108" i="6"/>
  <c r="R107" i="6"/>
  <c r="R106" i="6"/>
  <c r="R105" i="6"/>
  <c r="R104" i="6"/>
  <c r="R103" i="6"/>
  <c r="R102" i="6"/>
  <c r="R101" i="6"/>
  <c r="R100" i="6"/>
  <c r="R99" i="6"/>
  <c r="R98" i="6"/>
  <c r="R97" i="6"/>
  <c r="R96" i="6"/>
  <c r="R94" i="6"/>
  <c r="R93" i="6"/>
  <c r="R92" i="6"/>
  <c r="R91" i="6"/>
  <c r="R90" i="6"/>
  <c r="R89" i="6"/>
  <c r="R88" i="6"/>
  <c r="R87" i="6"/>
  <c r="R86" i="6"/>
  <c r="R85" i="6"/>
  <c r="R84" i="6"/>
  <c r="R83" i="6"/>
  <c r="R77" i="6"/>
  <c r="R76" i="6"/>
  <c r="R75" i="6"/>
  <c r="R74" i="6"/>
  <c r="R73" i="6"/>
  <c r="R72" i="6"/>
  <c r="R71" i="6"/>
  <c r="R70" i="6"/>
  <c r="R69" i="6"/>
  <c r="R68" i="6"/>
  <c r="R67" i="6"/>
  <c r="R66" i="6"/>
  <c r="R65" i="6"/>
  <c r="R64" i="6"/>
  <c r="R62" i="6"/>
  <c r="R61" i="6"/>
  <c r="R60" i="6"/>
  <c r="R59" i="6"/>
  <c r="R58" i="6"/>
  <c r="R57" i="6"/>
  <c r="R56" i="6"/>
  <c r="R55" i="6"/>
  <c r="R54" i="6"/>
  <c r="R53" i="6"/>
  <c r="R52" i="6"/>
  <c r="R51" i="6"/>
  <c r="R45" i="6"/>
  <c r="R44" i="6"/>
  <c r="R43" i="6"/>
  <c r="R42" i="6"/>
  <c r="R41" i="6"/>
  <c r="R40" i="6"/>
  <c r="R39" i="6"/>
  <c r="R38" i="6"/>
  <c r="R37" i="6"/>
  <c r="R36" i="6"/>
  <c r="R35" i="6"/>
  <c r="R34" i="6"/>
  <c r="R33" i="6"/>
  <c r="R32" i="6"/>
  <c r="R30" i="6"/>
  <c r="R29" i="6"/>
  <c r="R28" i="6"/>
  <c r="R27" i="6"/>
  <c r="R26" i="6"/>
  <c r="R25" i="6"/>
  <c r="R24" i="6"/>
  <c r="R23" i="6"/>
  <c r="R22" i="6"/>
  <c r="R21" i="6"/>
  <c r="R20" i="6"/>
  <c r="R13" i="6"/>
  <c r="R12" i="6"/>
  <c r="R11" i="6"/>
  <c r="R10" i="6"/>
  <c r="R9" i="6"/>
  <c r="R8" i="6"/>
  <c r="R7" i="6"/>
  <c r="R6" i="6"/>
  <c r="R5" i="6"/>
  <c r="R4" i="6"/>
  <c r="R3" i="6"/>
  <c r="R2" i="6"/>
</calcChain>
</file>

<file path=xl/sharedStrings.xml><?xml version="1.0" encoding="utf-8"?>
<sst xmlns="http://schemas.openxmlformats.org/spreadsheetml/2006/main" count="14553" uniqueCount="752">
  <si>
    <t>日期</t>
  </si>
  <si>
    <t>机台</t>
  </si>
  <si>
    <t>姓 名</t>
  </si>
  <si>
    <t>部门</t>
  </si>
  <si>
    <t>白夜班</t>
  </si>
  <si>
    <t>客户代码</t>
  </si>
  <si>
    <t>产品名称</t>
  </si>
  <si>
    <t>模具编号</t>
  </si>
  <si>
    <t>用料</t>
  </si>
  <si>
    <t>颜色</t>
  </si>
  <si>
    <t>出模数</t>
  </si>
  <si>
    <t>周期</t>
  </si>
  <si>
    <t>PO数量</t>
  </si>
  <si>
    <t>工时</t>
  </si>
  <si>
    <t>计时工价</t>
  </si>
  <si>
    <t>夜班补贴</t>
  </si>
  <si>
    <t>生产啤数</t>
  </si>
  <si>
    <t>生产数量</t>
  </si>
  <si>
    <t>生产累计数</t>
  </si>
  <si>
    <t>生产欠数</t>
  </si>
  <si>
    <t>备注</t>
  </si>
  <si>
    <t>1#</t>
  </si>
  <si>
    <t>曾文</t>
  </si>
  <si>
    <t>注塑</t>
  </si>
  <si>
    <t>白班</t>
  </si>
  <si>
    <t>ENG</t>
  </si>
  <si>
    <t>指针</t>
  </si>
  <si>
    <t>LY19-037-M01</t>
  </si>
  <si>
    <t>ABS</t>
  </si>
  <si>
    <t>灰色</t>
  </si>
  <si>
    <t>1*12</t>
  </si>
  <si>
    <t>12:00停机</t>
  </si>
  <si>
    <t>2#</t>
  </si>
  <si>
    <t>赖良生</t>
  </si>
  <si>
    <t>AMD</t>
  </si>
  <si>
    <t>大炮/铁丝/沙包</t>
  </si>
  <si>
    <t>LY-M44-P05</t>
  </si>
  <si>
    <t>PVC</t>
  </si>
  <si>
    <t>绿色</t>
  </si>
  <si>
    <t>1*30</t>
  </si>
  <si>
    <t>王泽英</t>
  </si>
  <si>
    <t>凌兰燕</t>
  </si>
  <si>
    <t>3#</t>
  </si>
  <si>
    <t>林善肖</t>
  </si>
  <si>
    <t>轴心国坦克</t>
  </si>
  <si>
    <t>LY-M44-P03</t>
  </si>
  <si>
    <t>1*22</t>
  </si>
  <si>
    <t>关淑华</t>
  </si>
  <si>
    <t>5#</t>
  </si>
  <si>
    <t>同盟国公仔</t>
  </si>
  <si>
    <t>LY-M44-P01</t>
  </si>
  <si>
    <t>灰蓝色</t>
  </si>
  <si>
    <t>1*31</t>
  </si>
  <si>
    <t>12:00开机</t>
  </si>
  <si>
    <t>7#</t>
  </si>
  <si>
    <t>王廷碧</t>
  </si>
  <si>
    <t>常规火车</t>
  </si>
  <si>
    <t>LY-AMD-小火车</t>
  </si>
  <si>
    <t>Hips+PS</t>
  </si>
  <si>
    <t>黑色</t>
  </si>
  <si>
    <t>1*56</t>
  </si>
  <si>
    <t>8#</t>
  </si>
  <si>
    <t>1*52</t>
  </si>
  <si>
    <t>9#</t>
  </si>
  <si>
    <t>程健玲</t>
  </si>
  <si>
    <t>1*48</t>
  </si>
  <si>
    <t>修机</t>
  </si>
  <si>
    <t>11#</t>
  </si>
  <si>
    <t>1*127</t>
  </si>
  <si>
    <t>12#</t>
  </si>
  <si>
    <t>潘阿娇</t>
  </si>
  <si>
    <t>15：00开机</t>
  </si>
  <si>
    <t>加工指针水口</t>
  </si>
  <si>
    <t>08:00-20:00</t>
  </si>
  <si>
    <t>杨静</t>
  </si>
  <si>
    <t>外出招工</t>
  </si>
  <si>
    <t>上模：</t>
  </si>
  <si>
    <t>闻世军</t>
  </si>
  <si>
    <t>物料：</t>
  </si>
  <si>
    <t>潘坤富</t>
  </si>
  <si>
    <t>料房：</t>
  </si>
  <si>
    <t>李家佐</t>
  </si>
  <si>
    <t>李吉武</t>
  </si>
  <si>
    <t>王学成</t>
  </si>
  <si>
    <t>夜班</t>
  </si>
  <si>
    <t>20元/天</t>
  </si>
  <si>
    <t>田应英</t>
  </si>
  <si>
    <t>周元珍</t>
  </si>
  <si>
    <t>兰德文</t>
  </si>
  <si>
    <t>谭祥燕</t>
  </si>
  <si>
    <t>何爱初</t>
  </si>
  <si>
    <t>项元江</t>
  </si>
  <si>
    <t>兰华平</t>
  </si>
  <si>
    <t>20:00-20:30修机</t>
  </si>
  <si>
    <t>陈志文</t>
  </si>
  <si>
    <t>周桂连</t>
  </si>
  <si>
    <t>张分妹</t>
  </si>
  <si>
    <t>12:30-13:30停机试模</t>
  </si>
  <si>
    <t>6#</t>
  </si>
  <si>
    <t>1*54</t>
  </si>
  <si>
    <t>1*53</t>
  </si>
  <si>
    <t>20:00-23:00修模</t>
  </si>
  <si>
    <t>大炮</t>
  </si>
  <si>
    <t>11:00够数</t>
  </si>
  <si>
    <t>修模</t>
  </si>
  <si>
    <t>13:00停机</t>
  </si>
  <si>
    <t>4#</t>
  </si>
  <si>
    <t>1*50</t>
  </si>
  <si>
    <t>11:00开机</t>
  </si>
  <si>
    <t>转5#机</t>
  </si>
  <si>
    <t>1*40</t>
  </si>
  <si>
    <t>兰色</t>
  </si>
  <si>
    <t>转色</t>
  </si>
  <si>
    <t>审模</t>
  </si>
  <si>
    <t>11:00-20:00</t>
  </si>
  <si>
    <t>加工坦克披锋</t>
  </si>
  <si>
    <t>13:00-20:00</t>
  </si>
  <si>
    <t>20:00-21:00修模</t>
  </si>
  <si>
    <t>20:00-21:50修模/21:50开机</t>
  </si>
  <si>
    <t>05:00-05:20机器故障</t>
  </si>
  <si>
    <t>08:00-20:00修机</t>
  </si>
  <si>
    <t>补数泰迪熊400</t>
  </si>
  <si>
    <t>08:00-13:00</t>
  </si>
  <si>
    <t>02:00开机</t>
  </si>
  <si>
    <t>CFG</t>
  </si>
  <si>
    <t>迷雾之子</t>
  </si>
  <si>
    <t>ZX17-005-M01</t>
  </si>
  <si>
    <t>1*6</t>
  </si>
  <si>
    <t>10:30-14:00停机试模调色</t>
  </si>
  <si>
    <t>够数</t>
  </si>
  <si>
    <t>02:00机器故障</t>
  </si>
  <si>
    <t>03:30机器故障</t>
  </si>
  <si>
    <t>13:00开机</t>
  </si>
  <si>
    <t>10#</t>
  </si>
  <si>
    <t>09:00开机</t>
  </si>
  <si>
    <t>黄色</t>
  </si>
  <si>
    <t>04:00-04：30机器故障</t>
  </si>
  <si>
    <t>17:00够数</t>
  </si>
  <si>
    <t>巴士</t>
  </si>
  <si>
    <t>LY-AMD-RB01A</t>
  </si>
  <si>
    <t>1*24</t>
  </si>
  <si>
    <t>16:30停机修模</t>
  </si>
  <si>
    <t>LY-AMD-RB01B</t>
  </si>
  <si>
    <t>17:00-20:00</t>
  </si>
  <si>
    <t>海港火车</t>
  </si>
  <si>
    <t>LB16-020-M03A</t>
  </si>
  <si>
    <t>23:30开机</t>
  </si>
  <si>
    <t>20:00-20:30修顶针</t>
  </si>
  <si>
    <t>加工坦克披锋和指针水口</t>
  </si>
  <si>
    <t>20:00-08:00</t>
  </si>
  <si>
    <t>易春芳</t>
  </si>
  <si>
    <t>加工坦克披锋和变形坦克</t>
  </si>
  <si>
    <t>海港船</t>
  </si>
  <si>
    <t>LB16-020-M01A</t>
  </si>
  <si>
    <t>15：30开机</t>
  </si>
  <si>
    <t>加工巴士水口</t>
  </si>
  <si>
    <t>08:00-15:30</t>
  </si>
  <si>
    <t>加工轴心国坦克变形</t>
  </si>
  <si>
    <t>加工同盟国坦克变形</t>
  </si>
  <si>
    <t>1*28</t>
  </si>
  <si>
    <t>23:00开机/04:00停机</t>
  </si>
  <si>
    <t>04:00-04：30修模</t>
  </si>
  <si>
    <t>加工坦克变形</t>
  </si>
  <si>
    <t>20:00-23:00</t>
  </si>
  <si>
    <t>04:00-08:00</t>
  </si>
  <si>
    <t>挑选坦克不良品</t>
  </si>
  <si>
    <t>挑选坦克不良品/加工坦克变形</t>
  </si>
  <si>
    <t>PTSN</t>
  </si>
  <si>
    <t>PA-8</t>
  </si>
  <si>
    <t>LY19-033-M04</t>
  </si>
  <si>
    <t>14:30开机</t>
  </si>
  <si>
    <t>WTWS</t>
  </si>
  <si>
    <t>雷普利</t>
  </si>
  <si>
    <t>LY20-005-M11</t>
  </si>
  <si>
    <t>1*2</t>
  </si>
  <si>
    <t>17:00开机</t>
  </si>
  <si>
    <t>补数卡片槽450啤2#机</t>
  </si>
  <si>
    <t>08:00-12:00</t>
  </si>
  <si>
    <t>加工巴士水口、披锋</t>
  </si>
  <si>
    <t>12:00-17:00</t>
  </si>
  <si>
    <t>加工坦克水口</t>
  </si>
  <si>
    <t>08:00-14:30</t>
  </si>
  <si>
    <t>23:20-23:50修模</t>
  </si>
  <si>
    <t>加工PA水口</t>
  </si>
  <si>
    <t>17:30-20:00</t>
  </si>
  <si>
    <t>挑选PA变形</t>
  </si>
  <si>
    <t>试模：</t>
  </si>
  <si>
    <t>轴心国公仔</t>
  </si>
  <si>
    <t>LY-M44-P02</t>
  </si>
  <si>
    <t>00:30开机/03:40够数</t>
  </si>
  <si>
    <t>修机顶针20分钟</t>
  </si>
  <si>
    <t>LY19-033-M03</t>
  </si>
  <si>
    <t>04:00开机</t>
  </si>
  <si>
    <t>帮忙看火车</t>
  </si>
  <si>
    <t>20:00-00:30</t>
  </si>
  <si>
    <t>挑选兵仔</t>
  </si>
  <si>
    <t>1*20</t>
  </si>
  <si>
    <t>补数</t>
  </si>
  <si>
    <t>修机2小时</t>
  </si>
  <si>
    <t>加工巴士水口、坦克水口/变形、兵仔挑选</t>
  </si>
  <si>
    <t>帮忙啤版、打扫卫生、挑选坦克兵仔</t>
  </si>
  <si>
    <t>招工：</t>
  </si>
  <si>
    <t>LY19-033-M02</t>
  </si>
  <si>
    <t>1*10</t>
  </si>
  <si>
    <t>加工PA披锋</t>
  </si>
  <si>
    <t>13:00-16:00修模</t>
  </si>
  <si>
    <t>14:00够数</t>
  </si>
  <si>
    <t>16:20开机</t>
  </si>
  <si>
    <t>移模具</t>
  </si>
  <si>
    <t>14:00-16:20</t>
  </si>
  <si>
    <t>LY20-005-M07</t>
  </si>
  <si>
    <t>灰白色</t>
  </si>
  <si>
    <t>1*11</t>
  </si>
  <si>
    <t>LY19-AMD-RB01B</t>
  </si>
  <si>
    <t>1*32</t>
  </si>
  <si>
    <t>14:20开机</t>
  </si>
  <si>
    <t>09:50-16:30修机</t>
  </si>
  <si>
    <t>08:00-14:20</t>
  </si>
  <si>
    <t>STFG</t>
  </si>
  <si>
    <t>RE3</t>
  </si>
  <si>
    <t>LY20-016-M06</t>
  </si>
  <si>
    <t>红色</t>
  </si>
  <si>
    <t>1*7</t>
  </si>
  <si>
    <t>22:00开机</t>
  </si>
  <si>
    <t>23:00开机</t>
  </si>
  <si>
    <t>帮看火车</t>
  </si>
  <si>
    <t>20:00-22:00</t>
  </si>
  <si>
    <t>10:30-20:00修模</t>
  </si>
  <si>
    <t>邹群华</t>
  </si>
  <si>
    <t>加工雷普利披锋</t>
  </si>
  <si>
    <t>10：30-20:00</t>
  </si>
  <si>
    <t>转夜班</t>
  </si>
  <si>
    <t>15:00下班</t>
  </si>
  <si>
    <t>LY19-AMD-RB01A</t>
  </si>
  <si>
    <t>挑选火车</t>
  </si>
  <si>
    <t>13:00够数</t>
  </si>
  <si>
    <t>按压指南针</t>
  </si>
  <si>
    <t>补气罐A、B</t>
  </si>
  <si>
    <t>挑选绿色火车披锋</t>
  </si>
  <si>
    <t>18:30油管烂停机</t>
  </si>
  <si>
    <t>16:00-17:10试模</t>
  </si>
  <si>
    <t>LY20-005-M05</t>
  </si>
  <si>
    <t>肤色</t>
  </si>
  <si>
    <t>1*14</t>
  </si>
  <si>
    <t>10：30开机</t>
  </si>
  <si>
    <t>停机试模</t>
  </si>
  <si>
    <t>机器坏</t>
  </si>
  <si>
    <t>挑选火车披锋</t>
  </si>
  <si>
    <t>休假</t>
  </si>
  <si>
    <t>12:00-20:00</t>
  </si>
  <si>
    <t>LY20-016-M05</t>
  </si>
  <si>
    <t>00:30开机</t>
  </si>
  <si>
    <t>停机装水2H</t>
  </si>
  <si>
    <t>15:00够数/停机装水2H</t>
  </si>
  <si>
    <t>17:30开机</t>
  </si>
  <si>
    <t>15:00-20:00</t>
  </si>
  <si>
    <t>00:00模坏停机/转02模</t>
  </si>
  <si>
    <t>LY20-016-M02</t>
  </si>
  <si>
    <t>00:40开机</t>
  </si>
  <si>
    <t>19:30机坏</t>
  </si>
  <si>
    <t>LY20-005-M06</t>
  </si>
  <si>
    <t>1*3</t>
  </si>
  <si>
    <t>紫色</t>
  </si>
  <si>
    <t>1*125</t>
  </si>
  <si>
    <t>转色修模</t>
  </si>
  <si>
    <t>调色/19:00够数</t>
  </si>
  <si>
    <t>08:00-13:40</t>
  </si>
  <si>
    <t>19:00-20:00</t>
  </si>
  <si>
    <t>请假</t>
  </si>
  <si>
    <t>圆柱体</t>
  </si>
  <si>
    <t>LY-AMD-LB</t>
  </si>
  <si>
    <t>1*36</t>
  </si>
  <si>
    <t>转圆柱体</t>
  </si>
  <si>
    <t>08:00-11：00</t>
  </si>
  <si>
    <t>加工雷普利脸</t>
  </si>
  <si>
    <t>白色</t>
  </si>
  <si>
    <t>孟素芬</t>
  </si>
  <si>
    <t>徐正东</t>
  </si>
  <si>
    <t>14#</t>
  </si>
  <si>
    <t>9：30开机</t>
  </si>
  <si>
    <t>LY20-016-M07</t>
  </si>
  <si>
    <t>够数转07模</t>
  </si>
  <si>
    <t>15:00-17:00</t>
  </si>
  <si>
    <t>补数D9 #22公仔</t>
  </si>
  <si>
    <t>CTLG</t>
  </si>
  <si>
    <t>机器人</t>
  </si>
  <si>
    <t>LY20-003-M16</t>
  </si>
  <si>
    <t>10:30开机</t>
  </si>
  <si>
    <t>清洗雷利普头</t>
  </si>
  <si>
    <t>08：00-10:30</t>
  </si>
  <si>
    <t>08：00-20:00</t>
  </si>
  <si>
    <t>22:15开机</t>
  </si>
  <si>
    <t>13#</t>
  </si>
  <si>
    <t>JSC</t>
  </si>
  <si>
    <t>街霸</t>
  </si>
  <si>
    <t>LY19-025-M24</t>
  </si>
  <si>
    <t>1*4</t>
  </si>
  <si>
    <t>22:10够数</t>
  </si>
  <si>
    <t>20:00-22:15</t>
  </si>
  <si>
    <t>序号</t>
  </si>
  <si>
    <t>姓名</t>
  </si>
  <si>
    <t>工种</t>
  </si>
  <si>
    <t>工序内容</t>
  </si>
  <si>
    <t>计件单价</t>
  </si>
  <si>
    <t>计件合计</t>
  </si>
  <si>
    <t>单价</t>
  </si>
  <si>
    <t>伍文超</t>
  </si>
  <si>
    <t>包装</t>
  </si>
  <si>
    <t>临时工</t>
  </si>
  <si>
    <t>计时</t>
  </si>
  <si>
    <t>龚子琴</t>
  </si>
  <si>
    <t>周梅英</t>
  </si>
  <si>
    <t>暑假工</t>
  </si>
  <si>
    <t>谢玉花</t>
  </si>
  <si>
    <t>街霸基础版（9#）</t>
  </si>
  <si>
    <t>返工（腰部）</t>
  </si>
  <si>
    <t>凌隆华</t>
  </si>
  <si>
    <t>陈秀兰</t>
  </si>
  <si>
    <t>廖新花</t>
  </si>
  <si>
    <t>街霸基础版</t>
  </si>
  <si>
    <t>成品包装</t>
  </si>
  <si>
    <t>张小花</t>
  </si>
  <si>
    <t>（9#/24#/32#/33#/36#/37#）</t>
  </si>
  <si>
    <t>谭蓝端</t>
  </si>
  <si>
    <t>阳诚信</t>
  </si>
  <si>
    <t>王天芬</t>
  </si>
  <si>
    <t>粱忠弟</t>
  </si>
  <si>
    <t>莫秀华</t>
  </si>
  <si>
    <t>朱忠秀</t>
  </si>
  <si>
    <t>关德文</t>
  </si>
  <si>
    <t>返工（擦胶水）</t>
  </si>
  <si>
    <t>单艳艳</t>
  </si>
  <si>
    <t>返工（加胶水）</t>
  </si>
  <si>
    <t>补油（腰部）</t>
  </si>
  <si>
    <t>返工（左右手）</t>
  </si>
  <si>
    <t>凌良兴</t>
  </si>
  <si>
    <t>17#</t>
  </si>
  <si>
    <t>粘底座</t>
  </si>
  <si>
    <t>陈义花</t>
  </si>
  <si>
    <t>黄丽珍</t>
  </si>
  <si>
    <t>黄翠琼</t>
  </si>
  <si>
    <t>GTG</t>
  </si>
  <si>
    <t>神灵岛（人形公仔）</t>
  </si>
  <si>
    <t>钟苑萍</t>
  </si>
  <si>
    <t>周喆</t>
  </si>
  <si>
    <t>车间杂工</t>
  </si>
  <si>
    <t>覃正平</t>
  </si>
  <si>
    <t>物料员</t>
  </si>
  <si>
    <t>陈秀</t>
  </si>
  <si>
    <t>组长</t>
  </si>
  <si>
    <t>神灵岛（泡泡）</t>
  </si>
  <si>
    <t>周金全</t>
  </si>
  <si>
    <t>JKRP</t>
  </si>
  <si>
    <t>蓝色泰迪熊</t>
  </si>
  <si>
    <t>粘眼镜</t>
  </si>
  <si>
    <t>全检（眼镜）</t>
  </si>
  <si>
    <t>粘头盖</t>
  </si>
  <si>
    <t>粘头巾</t>
  </si>
  <si>
    <t>粘公仔身</t>
  </si>
  <si>
    <t>26#</t>
  </si>
  <si>
    <t>全检选货（成品）/擦胶水发白渍</t>
  </si>
  <si>
    <t>修不良品（脖子上飘带）</t>
  </si>
  <si>
    <t>神灵岛（三间屋）</t>
  </si>
  <si>
    <t>神灵岛（两间屋）</t>
  </si>
  <si>
    <t>蓝汉昌</t>
  </si>
  <si>
    <t>李静</t>
  </si>
  <si>
    <t>高云梅</t>
  </si>
  <si>
    <t>全检选货（底座）/擦胶水发白渍</t>
  </si>
  <si>
    <t>21#</t>
  </si>
  <si>
    <t>29#</t>
  </si>
  <si>
    <t>邓文华</t>
  </si>
  <si>
    <t>31#</t>
  </si>
  <si>
    <t>全检半成品（公仔身）/擦胶水发白渍</t>
  </si>
  <si>
    <t>30#</t>
  </si>
  <si>
    <t>粘左腿</t>
  </si>
  <si>
    <t>王廷祥</t>
  </si>
  <si>
    <t>粘右腿</t>
  </si>
  <si>
    <t>粘头发</t>
  </si>
  <si>
    <t>粘右手话筒</t>
  </si>
  <si>
    <t>粘右手</t>
  </si>
  <si>
    <t>粘头</t>
  </si>
  <si>
    <t>粘右辫子</t>
  </si>
  <si>
    <t>粘左辫子</t>
  </si>
  <si>
    <t>粘透明件</t>
  </si>
  <si>
    <t>粘底座上左右脚</t>
  </si>
  <si>
    <t>粘底座上透明件</t>
  </si>
  <si>
    <t>27#</t>
  </si>
  <si>
    <t>摘透明件（眼镜）</t>
  </si>
  <si>
    <t>刘文贤</t>
  </si>
  <si>
    <t>返工（左手）</t>
  </si>
  <si>
    <t>全检半成品（公仔）</t>
  </si>
  <si>
    <t>修不良品（公仔支撑件）</t>
  </si>
  <si>
    <t>修不良品（底座上左右脚装饰件）</t>
  </si>
  <si>
    <t>粘底座上左右透明件</t>
  </si>
  <si>
    <t>唐朝媚</t>
  </si>
  <si>
    <t>陆仕福</t>
  </si>
  <si>
    <t>钻孔（底座）</t>
  </si>
  <si>
    <t>返工（底座）</t>
  </si>
  <si>
    <t>18#</t>
  </si>
  <si>
    <t>摆盆</t>
  </si>
  <si>
    <t>全检半成品（公仔身）</t>
  </si>
  <si>
    <t>M44轴心国灰蓝色系列</t>
  </si>
  <si>
    <t>袁智彭</t>
  </si>
  <si>
    <t>修不良品（左手）</t>
  </si>
  <si>
    <t>修不良品（底座上左右脚）</t>
  </si>
  <si>
    <t>全检选货（成品）</t>
  </si>
  <si>
    <t>修不良品（头）</t>
  </si>
  <si>
    <t>M44同盟国绿色系列</t>
  </si>
  <si>
    <t>补油（头巾）</t>
  </si>
  <si>
    <t>郑凤莲</t>
  </si>
  <si>
    <t>刘敬梅</t>
  </si>
  <si>
    <t>补油（头盖）</t>
  </si>
  <si>
    <t>修不良品（左右腿）</t>
  </si>
  <si>
    <t>全检选货（成品）/摆盆</t>
  </si>
  <si>
    <t>（沙包、铁丝网</t>
  </si>
  <si>
    <t>成品包装（返工）</t>
  </si>
  <si>
    <t>闲少英</t>
  </si>
  <si>
    <t>凌业兴</t>
  </si>
  <si>
    <t>街霸扩展版3</t>
  </si>
  <si>
    <t>（2#/21#/26#/29#）</t>
  </si>
  <si>
    <t>粘透明件（左）</t>
  </si>
  <si>
    <t>粘透明件（右）</t>
  </si>
  <si>
    <t>全检选货</t>
  </si>
  <si>
    <t>调工程部粘样版</t>
  </si>
  <si>
    <t>28#</t>
  </si>
  <si>
    <t>粘头发（中）</t>
  </si>
  <si>
    <t>粘头发（下）</t>
  </si>
  <si>
    <t>粘左透明件</t>
  </si>
  <si>
    <t>粘右透明件</t>
  </si>
  <si>
    <t>粘透明件云</t>
  </si>
  <si>
    <t>粘左右脚</t>
  </si>
  <si>
    <t>25#</t>
  </si>
  <si>
    <t>粘右脚透明件</t>
  </si>
  <si>
    <t>粘左脚透明件</t>
  </si>
  <si>
    <t>粘底座透明件</t>
  </si>
  <si>
    <t>粘帽子</t>
  </si>
  <si>
    <t>粘C头发</t>
  </si>
  <si>
    <t>粘B头发（中）</t>
  </si>
  <si>
    <t>粘A头发（下）</t>
  </si>
  <si>
    <t>粘左右透明件</t>
  </si>
  <si>
    <t>全检选货（底座）</t>
  </si>
  <si>
    <t>修外发厂底座坏货</t>
  </si>
  <si>
    <t>粘左脚</t>
  </si>
  <si>
    <t>粘右脚</t>
  </si>
  <si>
    <t>修外发厂公仔坏货</t>
  </si>
  <si>
    <t>34#</t>
  </si>
  <si>
    <t>粘手掌透明件</t>
  </si>
  <si>
    <t>粘底座牌子</t>
  </si>
  <si>
    <t>粘底座小配件</t>
  </si>
  <si>
    <t>粘后头发</t>
  </si>
  <si>
    <t>22#</t>
  </si>
  <si>
    <t>修外发厂公仔坏货（加胶水）</t>
  </si>
  <si>
    <t>全检半成品（底座）</t>
  </si>
  <si>
    <t>迷雾之子1#</t>
  </si>
  <si>
    <t>迷雾之子2#</t>
  </si>
  <si>
    <t>粘底座透明件/排盆</t>
  </si>
  <si>
    <t>卢萨德尔之围</t>
  </si>
  <si>
    <t>全检选货/修变形</t>
  </si>
  <si>
    <t>全检选货（成品）/补油</t>
  </si>
  <si>
    <t>街霸扩展版5</t>
  </si>
  <si>
    <t>23#</t>
  </si>
  <si>
    <t>粘右手透明件</t>
  </si>
  <si>
    <t>袁丽跑</t>
  </si>
  <si>
    <t>编箱号</t>
  </si>
  <si>
    <t>粘底座牌子/排盆</t>
  </si>
  <si>
    <t>钻底座孔</t>
  </si>
  <si>
    <t>修成品坏货</t>
  </si>
  <si>
    <t>粘底座公仔</t>
  </si>
  <si>
    <t>16#</t>
  </si>
  <si>
    <t>19#</t>
  </si>
  <si>
    <t>钻底座孔/扫灰</t>
  </si>
  <si>
    <t>粘底座小透明件</t>
  </si>
  <si>
    <t>粘公仔底座</t>
  </si>
  <si>
    <t>粘公仔脚透明件</t>
  </si>
  <si>
    <t>11#/34#</t>
  </si>
  <si>
    <t>粘底座大透明件</t>
  </si>
  <si>
    <t>20#</t>
  </si>
  <si>
    <t>粘左手下透明件</t>
  </si>
  <si>
    <t>钟秀萍</t>
  </si>
  <si>
    <t>韦月金</t>
  </si>
  <si>
    <t>粘公仔头</t>
  </si>
  <si>
    <t>11#/34#/23#</t>
  </si>
  <si>
    <t>粘左手透明件</t>
  </si>
  <si>
    <t>34#/22#</t>
  </si>
  <si>
    <t>陈仲英</t>
  </si>
  <si>
    <t>11#/22#</t>
  </si>
  <si>
    <t>把右手摆放透明件</t>
  </si>
  <si>
    <t>街霸扩展版2</t>
  </si>
  <si>
    <t>修外发厂半成品公仔</t>
  </si>
  <si>
    <t>Date</t>
  </si>
  <si>
    <t>部门·</t>
  </si>
  <si>
    <t>计价类别</t>
  </si>
  <si>
    <t>彩绘工序</t>
  </si>
  <si>
    <t>总价</t>
  </si>
  <si>
    <t>黎业虎</t>
  </si>
  <si>
    <t>喷油</t>
  </si>
  <si>
    <t>计件</t>
  </si>
  <si>
    <t>蝎子公仔左小腿</t>
  </si>
  <si>
    <t>啡夹</t>
  </si>
  <si>
    <t>5654/1000</t>
  </si>
  <si>
    <t>蝎子公仔右大腿</t>
  </si>
  <si>
    <t>橙夹上</t>
  </si>
  <si>
    <t>移印</t>
  </si>
  <si>
    <t>龙海文</t>
  </si>
  <si>
    <t>蝎子公仔左大腿</t>
  </si>
  <si>
    <t>5453/400</t>
  </si>
  <si>
    <t>橙夹下</t>
  </si>
  <si>
    <t>11#底座</t>
  </si>
  <si>
    <t>散枪</t>
  </si>
  <si>
    <t>边</t>
  </si>
  <si>
    <t>11#牌子</t>
  </si>
  <si>
    <t>11#掌中透明件</t>
  </si>
  <si>
    <t>劳开联</t>
  </si>
  <si>
    <t>31#底座</t>
  </si>
  <si>
    <t>夹</t>
  </si>
  <si>
    <t>6043/2445</t>
  </si>
  <si>
    <t>施梅芬</t>
  </si>
  <si>
    <t>蝎子公仔胸甲</t>
  </si>
  <si>
    <t>扫色</t>
  </si>
  <si>
    <t>5709/704</t>
  </si>
  <si>
    <t>蝎子公仔右肩甲</t>
  </si>
  <si>
    <t>黄和美</t>
  </si>
  <si>
    <t>调移印</t>
  </si>
  <si>
    <t>4440/2700</t>
  </si>
  <si>
    <t>7343/1300</t>
  </si>
  <si>
    <t>4377/3105</t>
  </si>
  <si>
    <t>4980/2965</t>
  </si>
  <si>
    <t>蝎子公仔左脚</t>
  </si>
  <si>
    <t>排板</t>
  </si>
  <si>
    <t>蝎子公仔右脚</t>
  </si>
  <si>
    <t>5362/985</t>
  </si>
  <si>
    <t>蝎子公仔右小腿</t>
  </si>
  <si>
    <t>黄夹</t>
  </si>
  <si>
    <t>5460/1020</t>
  </si>
  <si>
    <t>4440/3045</t>
  </si>
  <si>
    <t>5433/453</t>
  </si>
  <si>
    <t>蝎子公仔左肩甲</t>
  </si>
  <si>
    <t>蝎子公仔头盔左</t>
  </si>
  <si>
    <t>蝎子公仔右鞋</t>
  </si>
  <si>
    <t>3982/2522</t>
  </si>
  <si>
    <t>4785/3210</t>
  </si>
  <si>
    <t>5440/1000</t>
  </si>
  <si>
    <t>5578/2648</t>
  </si>
  <si>
    <t>蝎子公仔头盔右</t>
  </si>
  <si>
    <t>5787/1805</t>
  </si>
  <si>
    <t>蝎子公仔左鞋</t>
  </si>
  <si>
    <t>5735/950</t>
  </si>
  <si>
    <t>蝎子公仔背包连接件</t>
  </si>
  <si>
    <t>蝎子公仔腰甲</t>
  </si>
  <si>
    <t>3515/2735</t>
  </si>
  <si>
    <t>血公仔</t>
  </si>
  <si>
    <t>打办</t>
  </si>
  <si>
    <t>蝎子公仔背包左配件</t>
  </si>
  <si>
    <t>蝎子公仔背包右配件</t>
  </si>
  <si>
    <t>蝎子公仔头</t>
  </si>
  <si>
    <t>蝎子公仔左手臂</t>
  </si>
  <si>
    <t>银黑夹</t>
  </si>
  <si>
    <t>蝎子公仔身</t>
  </si>
  <si>
    <t>5115/1600</t>
  </si>
  <si>
    <t>蝎子公仔右小臂</t>
  </si>
  <si>
    <t>未出货</t>
  </si>
  <si>
    <t>蝎子公仔背包</t>
  </si>
  <si>
    <t>李祖华</t>
  </si>
  <si>
    <t>蝎子公仔左手</t>
  </si>
  <si>
    <t>泡油、抹渍</t>
  </si>
  <si>
    <t>蝎子公仔右手</t>
  </si>
  <si>
    <t>5483/2995</t>
  </si>
  <si>
    <t>蝎子公仔右手臂</t>
  </si>
  <si>
    <t>肤色效果</t>
  </si>
  <si>
    <t>5590/4500</t>
  </si>
  <si>
    <t>1333/718</t>
  </si>
  <si>
    <t>蝎子公仔护颈</t>
  </si>
  <si>
    <t>蝎子公仔左手臂护甲</t>
  </si>
  <si>
    <t>蝎子公仔右手臂护甲</t>
  </si>
  <si>
    <t>蝎子公仔腰带</t>
  </si>
  <si>
    <t>5760/2055</t>
  </si>
  <si>
    <t>蝎子公仔尾巴</t>
  </si>
  <si>
    <t>2193/860</t>
  </si>
  <si>
    <t>蝎子公仔上身</t>
  </si>
  <si>
    <t>蝎子公仔左大腿口袋</t>
  </si>
  <si>
    <t>蝎子公仔右大腿口袋</t>
  </si>
  <si>
    <t>5465/1715</t>
  </si>
  <si>
    <t>啡色效果</t>
  </si>
  <si>
    <t>10-10/10-11</t>
  </si>
  <si>
    <t>5268/1943</t>
  </si>
  <si>
    <t>4280/870</t>
  </si>
  <si>
    <t>5713/1433</t>
  </si>
  <si>
    <t>5270/2045</t>
  </si>
  <si>
    <t>补油</t>
  </si>
  <si>
    <t>3893/832</t>
  </si>
  <si>
    <t>2104/1277</t>
  </si>
  <si>
    <t>3449/1345</t>
  </si>
  <si>
    <t>1822/1292</t>
  </si>
  <si>
    <t>4823/930</t>
  </si>
  <si>
    <t>3917/2780</t>
  </si>
  <si>
    <t>5145/2180</t>
  </si>
  <si>
    <t>5256/433</t>
  </si>
  <si>
    <t>蝎子公仔下身</t>
  </si>
  <si>
    <t>3126/1304</t>
  </si>
  <si>
    <t>蝎子公仔左脚腕</t>
  </si>
  <si>
    <t>蝎子公仔脖子</t>
  </si>
  <si>
    <t>4280/2995</t>
  </si>
  <si>
    <t>2035/1230</t>
  </si>
  <si>
    <t>4790/1664</t>
  </si>
  <si>
    <t>2080/1365</t>
  </si>
  <si>
    <t>蝎子公仔右脚腕</t>
  </si>
  <si>
    <t>5381/666</t>
  </si>
  <si>
    <t>5353/1073</t>
  </si>
  <si>
    <t>蝎子公仔脸</t>
  </si>
  <si>
    <t>蝎子公仔右头盔</t>
  </si>
  <si>
    <t>打杂</t>
  </si>
  <si>
    <t>3565/1530</t>
  </si>
  <si>
    <t>3947/2325</t>
  </si>
  <si>
    <t>蝎子公仔爪子</t>
  </si>
  <si>
    <t>画油</t>
  </si>
  <si>
    <t>2731/1357</t>
  </si>
  <si>
    <t>4635/1070</t>
  </si>
  <si>
    <t>蝎子公仔下身、腰带</t>
  </si>
  <si>
    <t>3425/1345</t>
  </si>
  <si>
    <t>5325/1405</t>
  </si>
  <si>
    <t>蝎子公仔嘴巴</t>
  </si>
  <si>
    <t>蝎子公仔指甲</t>
  </si>
  <si>
    <t>3423/1725</t>
  </si>
  <si>
    <t>3761/1030</t>
  </si>
  <si>
    <t>5055/1630</t>
  </si>
  <si>
    <t>5370/4120</t>
  </si>
  <si>
    <t>洗油污</t>
  </si>
  <si>
    <t>5237/1814</t>
  </si>
  <si>
    <t>4991/1230</t>
  </si>
  <si>
    <t>3680/1980</t>
  </si>
  <si>
    <t>5455/464</t>
  </si>
  <si>
    <t>蝎子公仔左头盔</t>
  </si>
  <si>
    <t>4722/1042</t>
  </si>
  <si>
    <t>2985/1605</t>
  </si>
  <si>
    <t>1623/863</t>
  </si>
  <si>
    <t>蝎子公仔左右脚腕</t>
  </si>
  <si>
    <t>5389/1654</t>
  </si>
  <si>
    <t>5717/995</t>
  </si>
  <si>
    <t>5217/2232</t>
  </si>
  <si>
    <t>2918/1295</t>
  </si>
  <si>
    <t>扫金色</t>
  </si>
  <si>
    <t>5320/1445</t>
  </si>
  <si>
    <t>蝎子公仔</t>
  </si>
  <si>
    <t>5568/1245</t>
  </si>
  <si>
    <t>4105/2445</t>
  </si>
  <si>
    <t>2760/1775</t>
  </si>
  <si>
    <t>5787/2382</t>
  </si>
  <si>
    <t>5447/1342</t>
  </si>
  <si>
    <t>5787/3027</t>
  </si>
  <si>
    <t>蝎子公仔背包左右配件</t>
  </si>
  <si>
    <t>雷普利猫鼻子</t>
  </si>
  <si>
    <t>3952/3005</t>
  </si>
  <si>
    <t>2403/1395</t>
  </si>
  <si>
    <t>蝎子公仔蝎子尾巴</t>
  </si>
  <si>
    <t>雷普利猫尾巴</t>
  </si>
  <si>
    <t>5680/3280</t>
  </si>
  <si>
    <t>5470/1865</t>
  </si>
  <si>
    <t>552/1600</t>
  </si>
  <si>
    <t>雷普利左鞋底</t>
  </si>
  <si>
    <t>雷普利右鞋底</t>
  </si>
  <si>
    <t>雷普利长枪带</t>
  </si>
  <si>
    <t>雷普利短枪带</t>
  </si>
  <si>
    <t>雷普利拉链A</t>
  </si>
  <si>
    <t>雷普利拉链B</t>
  </si>
  <si>
    <t>雷普利拉链C</t>
  </si>
  <si>
    <t>5600/2600</t>
  </si>
  <si>
    <t>蝎子公仔下身腰带</t>
  </si>
  <si>
    <t>雷普利猫上嘴巴</t>
  </si>
  <si>
    <t>黑边</t>
  </si>
  <si>
    <t>红边</t>
  </si>
  <si>
    <t>雷普利枪带C</t>
  </si>
  <si>
    <t>雷普利枪带D</t>
  </si>
  <si>
    <t>雷普利枪头</t>
  </si>
  <si>
    <t>雷普利气罐</t>
  </si>
  <si>
    <t>袁仕厘</t>
  </si>
  <si>
    <t>工模</t>
  </si>
  <si>
    <t>CSBL</t>
  </si>
  <si>
    <t>挑衅游戏</t>
  </si>
  <si>
    <t>M05改模沾前模</t>
  </si>
  <si>
    <t>M15压模</t>
  </si>
  <si>
    <t>朱宗发</t>
  </si>
  <si>
    <t>M16修夹口披锋</t>
  </si>
  <si>
    <t>M01改模</t>
  </si>
  <si>
    <t>冉启红</t>
  </si>
  <si>
    <t>D9</t>
  </si>
  <si>
    <t>拆件4款</t>
  </si>
  <si>
    <t>M16/M15改进胶</t>
  </si>
  <si>
    <t>M01改进胶</t>
  </si>
  <si>
    <t>M16/M11修夹口</t>
  </si>
  <si>
    <t>M01改配位</t>
  </si>
  <si>
    <t>M04压烂模</t>
  </si>
  <si>
    <t>俞青林</t>
  </si>
  <si>
    <t>ABS底座打火花</t>
  </si>
  <si>
    <t>兵仔</t>
  </si>
  <si>
    <t>M01压模修模</t>
  </si>
  <si>
    <t>M02压模修模</t>
  </si>
  <si>
    <t>M04压模4次</t>
  </si>
  <si>
    <t>M02压模修夹口</t>
  </si>
  <si>
    <t>M16修夹口</t>
  </si>
  <si>
    <t>拆件6款</t>
  </si>
  <si>
    <t>M16/M11拆模</t>
  </si>
  <si>
    <t>M07压模</t>
  </si>
  <si>
    <t>M11/M03/M16修夹口</t>
  </si>
  <si>
    <t>装新模</t>
  </si>
  <si>
    <t>啤机压烂模</t>
  </si>
  <si>
    <t>压模修夹口</t>
  </si>
  <si>
    <t>底座模打火花</t>
  </si>
  <si>
    <t>压模</t>
  </si>
  <si>
    <t>M16装模</t>
  </si>
  <si>
    <t>M44</t>
  </si>
  <si>
    <t>修模压烂</t>
  </si>
  <si>
    <t>底座打火花</t>
  </si>
  <si>
    <t>找新模胚开模</t>
  </si>
  <si>
    <t>M16/M06/M03压模</t>
  </si>
  <si>
    <t>修模/压模</t>
  </si>
  <si>
    <t>M03/M07/M06压模</t>
  </si>
  <si>
    <t>M02/M03开框</t>
  </si>
  <si>
    <t>M03压模/拆模</t>
  </si>
  <si>
    <t>M16修披锋</t>
  </si>
  <si>
    <t>M04/M07压模</t>
  </si>
  <si>
    <t>装板</t>
  </si>
  <si>
    <t>M11拆模</t>
  </si>
  <si>
    <t>修模（压烂）</t>
  </si>
  <si>
    <t>修模改进胶</t>
  </si>
  <si>
    <t>M11修夹口/改配位</t>
  </si>
  <si>
    <t>改水口</t>
  </si>
  <si>
    <t>M16/M11</t>
  </si>
  <si>
    <t>压模M01</t>
  </si>
  <si>
    <t>压模M02</t>
  </si>
  <si>
    <t>M05</t>
  </si>
  <si>
    <t>装版16#/23#</t>
  </si>
  <si>
    <t>拆件3款</t>
  </si>
  <si>
    <t>M03压模/修模</t>
  </si>
  <si>
    <t>M01压模修披锋</t>
  </si>
  <si>
    <t>装版16#喷灰</t>
  </si>
  <si>
    <t>装M06</t>
  </si>
  <si>
    <t>修模（奖杯）</t>
  </si>
  <si>
    <t>M11/M16</t>
  </si>
  <si>
    <t>M01修模</t>
  </si>
  <si>
    <t>拆件1款</t>
  </si>
  <si>
    <t>装新模M06</t>
  </si>
  <si>
    <t>MDPH</t>
  </si>
  <si>
    <t>围攻堡垒</t>
  </si>
  <si>
    <t>M02修披锋</t>
  </si>
  <si>
    <t>M07修披锋</t>
  </si>
  <si>
    <t>BF</t>
  </si>
  <si>
    <t>明斯克</t>
  </si>
  <si>
    <t>拆件</t>
  </si>
  <si>
    <t>装新模/M16打火花</t>
  </si>
  <si>
    <t>M01修夹口披锋</t>
  </si>
  <si>
    <t>火巨3</t>
  </si>
  <si>
    <t>拆件复样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</si>
</sst>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8" formatCode="yyyy\-mm\-dd;@"/>
    <numFmt numFmtId="169" formatCode="0&quot;（&quot;&quot;套&quot;&quot;）&quot;"/>
    <numFmt numFmtId="170" formatCode="yyyy/m/d;@"/>
    <numFmt numFmtId="171" formatCode="0_ "/>
    <numFmt numFmtId="172" formatCode="00&quot;“&quot;"/>
  </numFmts>
  <fonts count="9">
    <font>
      <sz val="11"/>
      <color theme="1"/>
      <name val="Calibri"/>
      <charset val="134"/>
      <scheme val="minor"/>
    </font>
    <font>
      <b/>
      <sz val="11"/>
      <name val="宋体"/>
      <charset val="134"/>
    </font>
    <font>
      <b/>
      <sz val="11"/>
      <name val="Calibri Light"/>
      <charset val="134"/>
      <scheme val="major"/>
    </font>
    <font>
      <b/>
      <sz val="12"/>
      <name val="宋体"/>
      <charset val="134"/>
    </font>
    <font>
      <sz val="12"/>
      <name val="宋体"/>
      <charset val="134"/>
    </font>
    <font>
      <sz val="12"/>
      <color indexed="8"/>
      <name val="宋体"/>
      <charset val="134"/>
    </font>
    <font>
      <b/>
      <sz val="8"/>
      <name val="宋体"/>
      <charset val="134"/>
    </font>
    <font>
      <sz val="14"/>
      <name val="宋体"/>
      <charset val="134"/>
    </font>
    <font>
      <sz val="11"/>
      <color theme="1"/>
      <name val="Calibri"/>
      <charset val="134"/>
      <scheme val="minor"/>
    </font>
  </fonts>
  <fills count="4">
    <fill>
      <patternFill patternType="none"/>
    </fill>
    <fill>
      <patternFill patternType="gray125"/>
    </fill>
    <fill>
      <patternFill patternType="solid">
        <fgColor rgb="FFFFFF00"/>
        <bgColor indexed="64"/>
      </patternFill>
    </fill>
    <fill>
      <patternFill patternType="solid">
        <fgColor theme="9" tint="0.39994506668294322"/>
        <bgColor indexed="64"/>
      </patternFill>
    </fill>
  </fills>
  <borders count="1">
    <border>
      <left/>
      <right/>
      <top/>
      <bottom/>
      <diagonal/>
    </border>
  </borders>
  <cellStyleXfs count="2">
    <xf numFmtId="0" fontId="0" fillId="0" borderId="0">
      <alignment vertical="center"/>
    </xf>
    <xf numFmtId="0" fontId="8" fillId="0" borderId="0">
      <alignment vertical="center"/>
    </xf>
  </cellStyleXfs>
  <cellXfs count="36">
    <xf numFmtId="0" fontId="0" fillId="0" borderId="0" xfId="0">
      <alignment vertical="center"/>
    </xf>
    <xf numFmtId="0" fontId="1" fillId="0" borderId="0" xfId="1" applyFont="1">
      <alignment vertical="center"/>
    </xf>
    <xf numFmtId="0" fontId="0" fillId="0" borderId="0" xfId="0" applyAlignment="1">
      <alignment horizontal="center" vertical="center"/>
    </xf>
    <xf numFmtId="0" fontId="2" fillId="0" borderId="0" xfId="1" applyFont="1" applyAlignment="1">
      <alignment horizontal="center" vertical="center"/>
    </xf>
    <xf numFmtId="170" fontId="0" fillId="0" borderId="0" xfId="0" applyNumberFormat="1">
      <alignment vertical="center"/>
    </xf>
    <xf numFmtId="169" fontId="0" fillId="0" borderId="0" xfId="0" applyNumberFormat="1">
      <alignment vertical="center"/>
    </xf>
    <xf numFmtId="168" fontId="0" fillId="0" borderId="0" xfId="0" applyNumberFormat="1">
      <alignment vertical="center"/>
    </xf>
    <xf numFmtId="0" fontId="3" fillId="0" borderId="0" xfId="1" applyFont="1">
      <alignment vertical="center"/>
    </xf>
    <xf numFmtId="0" fontId="4" fillId="0" borderId="0" xfId="1" applyFont="1">
      <alignment vertical="center"/>
    </xf>
    <xf numFmtId="0" fontId="4" fillId="2" borderId="0" xfId="1" applyFont="1" applyFill="1">
      <alignment vertical="center"/>
    </xf>
    <xf numFmtId="0" fontId="4" fillId="0" borderId="0" xfId="1" applyFont="1" applyFill="1">
      <alignment vertical="center"/>
    </xf>
    <xf numFmtId="0" fontId="8" fillId="0" borderId="0" xfId="1" applyAlignment="1">
      <alignment horizontal="center" vertical="center"/>
    </xf>
    <xf numFmtId="0" fontId="8" fillId="0" borderId="0" xfId="1">
      <alignment vertical="center"/>
    </xf>
    <xf numFmtId="0" fontId="3" fillId="0" borderId="0" xfId="1" applyFont="1" applyAlignment="1">
      <alignment horizontal="center" vertical="center"/>
    </xf>
    <xf numFmtId="0" fontId="3" fillId="0" borderId="0" xfId="1" applyFont="1" applyAlignment="1">
      <alignment horizontal="center" vertical="center" wrapText="1"/>
    </xf>
    <xf numFmtId="170" fontId="4" fillId="0" borderId="0" xfId="1" applyNumberFormat="1" applyFont="1" applyFill="1" applyAlignment="1">
      <alignment horizontal="center" vertical="center"/>
    </xf>
    <xf numFmtId="0" fontId="5" fillId="0" borderId="0" xfId="1" applyFont="1" applyFill="1" applyAlignment="1">
      <alignment horizontal="center" vertical="center" wrapText="1"/>
    </xf>
    <xf numFmtId="0" fontId="5" fillId="0" borderId="0" xfId="1" applyFont="1" applyAlignment="1">
      <alignment horizontal="center" vertical="center" wrapText="1"/>
    </xf>
    <xf numFmtId="0" fontId="5" fillId="0" borderId="0" xfId="1" applyNumberFormat="1" applyFont="1" applyFill="1" applyAlignment="1">
      <alignment horizontal="center" vertical="center" shrinkToFit="1"/>
    </xf>
    <xf numFmtId="0" fontId="5" fillId="0" borderId="0" xfId="1" applyFont="1" applyFill="1" applyAlignment="1">
      <alignment horizontal="center" vertical="center" shrinkToFit="1"/>
    </xf>
    <xf numFmtId="0" fontId="5" fillId="0" borderId="0" xfId="1" applyFont="1" applyAlignment="1">
      <alignment horizontal="center" vertical="center" shrinkToFit="1"/>
    </xf>
    <xf numFmtId="171" fontId="3" fillId="0" borderId="0" xfId="1" applyNumberFormat="1" applyFont="1" applyAlignment="1">
      <alignment horizontal="center" vertical="center"/>
    </xf>
    <xf numFmtId="0" fontId="6" fillId="0" borderId="0" xfId="1" applyFont="1" applyAlignment="1">
      <alignment horizontal="center" vertical="center"/>
    </xf>
    <xf numFmtId="171" fontId="3" fillId="0" borderId="0" xfId="1" applyNumberFormat="1" applyFont="1" applyAlignment="1">
      <alignment horizontal="center" vertical="center" wrapText="1"/>
    </xf>
    <xf numFmtId="0" fontId="4" fillId="0" borderId="0" xfId="1" applyFont="1" applyFill="1" applyAlignment="1">
      <alignment horizontal="center" vertical="center"/>
    </xf>
    <xf numFmtId="0" fontId="5" fillId="2" borderId="0" xfId="1" applyFont="1" applyFill="1" applyAlignment="1">
      <alignment horizontal="center" vertical="center" wrapText="1"/>
    </xf>
    <xf numFmtId="0" fontId="3" fillId="3" borderId="0" xfId="1" applyFont="1" applyFill="1" applyAlignment="1">
      <alignment horizontal="center" vertical="center"/>
    </xf>
    <xf numFmtId="0" fontId="7" fillId="0" borderId="0" xfId="1" applyFont="1" applyAlignment="1">
      <alignment horizontal="center" vertical="center"/>
    </xf>
    <xf numFmtId="0" fontId="4" fillId="0" borderId="0" xfId="1" applyFont="1" applyAlignment="1">
      <alignment horizontal="center" vertical="center"/>
    </xf>
    <xf numFmtId="0" fontId="4" fillId="2" borderId="0" xfId="1" applyFont="1" applyFill="1" applyAlignment="1">
      <alignment horizontal="center" vertical="center"/>
    </xf>
    <xf numFmtId="0" fontId="5" fillId="2" borderId="0" xfId="1" applyFont="1" applyFill="1" applyAlignment="1">
      <alignment horizontal="center" vertical="center" shrinkToFit="1"/>
    </xf>
    <xf numFmtId="170" fontId="4" fillId="2" borderId="0" xfId="1" applyNumberFormat="1" applyFont="1" applyFill="1" applyAlignment="1">
      <alignment horizontal="center" vertical="center"/>
    </xf>
    <xf numFmtId="0" fontId="5" fillId="2" borderId="0" xfId="1" applyNumberFormat="1" applyFont="1" applyFill="1" applyAlignment="1">
      <alignment horizontal="center" vertical="center" shrinkToFit="1"/>
    </xf>
    <xf numFmtId="0" fontId="0" fillId="0" borderId="0" xfId="0" applyNumberFormat="1" applyAlignment="1">
      <alignment horizontal="left" vertical="center"/>
    </xf>
    <xf numFmtId="172" fontId="0" fillId="0" borderId="0" xfId="0" applyNumberFormat="1" applyAlignment="1">
      <alignment horizontal="left" vertical="center"/>
    </xf>
    <xf numFmtId="11" fontId="0" fillId="0" borderId="0" xfId="0" applyNumberFormat="1">
      <alignment vertical="center"/>
    </xf>
  </cellXfs>
  <cellStyles count="2">
    <cellStyle name="Normal" xfId="0" builtinId="0"/>
    <cellStyle name="Normal 2" xfId="1" xr:uid="{00000000-0005-0000-0000-00002A00000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7"/>
  <sheetViews>
    <sheetView workbookViewId="0">
      <pane ySplit="1" topLeftCell="A977" activePane="bottomLeft" state="frozen"/>
      <selection pane="bottomLeft" activeCell="F1008" sqref="F1008"/>
    </sheetView>
  </sheetViews>
  <sheetFormatPr baseColWidth="10" defaultColWidth="9" defaultRowHeight="15"/>
  <cols>
    <col min="1" max="1" width="11"/>
    <col min="7" max="7" width="13.33203125" customWidth="1"/>
    <col min="8" max="8" width="19.6640625" customWidth="1"/>
    <col min="12" max="12" width="9" style="33" customWidth="1"/>
    <col min="18" max="18" width="12.6640625"/>
    <col min="21" max="21" width="27" customWidth="1"/>
  </cols>
  <sheetData>
    <row r="1" spans="1:21">
      <c r="A1" t="s">
        <v>0</v>
      </c>
      <c r="B1" t="s">
        <v>1</v>
      </c>
      <c r="C1" t="s">
        <v>2</v>
      </c>
      <c r="D1" t="s">
        <v>3</v>
      </c>
      <c r="E1" t="s">
        <v>4</v>
      </c>
      <c r="F1" t="s">
        <v>5</v>
      </c>
      <c r="G1" t="s">
        <v>6</v>
      </c>
      <c r="H1" t="s">
        <v>7</v>
      </c>
      <c r="I1" t="s">
        <v>8</v>
      </c>
      <c r="J1" t="s">
        <v>9</v>
      </c>
      <c r="K1" t="s">
        <v>10</v>
      </c>
      <c r="L1" s="33" t="s">
        <v>11</v>
      </c>
      <c r="M1" t="s">
        <v>12</v>
      </c>
      <c r="N1" t="s">
        <v>13</v>
      </c>
      <c r="O1" t="s">
        <v>14</v>
      </c>
      <c r="P1" t="s">
        <v>15</v>
      </c>
      <c r="Q1" t="s">
        <v>16</v>
      </c>
      <c r="R1" t="s">
        <v>17</v>
      </c>
      <c r="S1" t="s">
        <v>18</v>
      </c>
      <c r="T1" t="s">
        <v>19</v>
      </c>
      <c r="U1" t="s">
        <v>20</v>
      </c>
    </row>
    <row r="2" spans="1:21">
      <c r="A2" s="4">
        <v>44137</v>
      </c>
      <c r="B2" t="s">
        <v>21</v>
      </c>
      <c r="C2" t="s">
        <v>22</v>
      </c>
      <c r="D2" t="s">
        <v>23</v>
      </c>
      <c r="E2" t="s">
        <v>24</v>
      </c>
      <c r="F2" t="s">
        <v>25</v>
      </c>
      <c r="G2" t="s">
        <v>26</v>
      </c>
      <c r="H2" t="s">
        <v>27</v>
      </c>
      <c r="I2" t="s">
        <v>28</v>
      </c>
      <c r="J2" t="s">
        <v>29</v>
      </c>
      <c r="K2" s="34" t="s">
        <v>30</v>
      </c>
      <c r="L2" s="34">
        <v>27</v>
      </c>
      <c r="M2">
        <v>110300</v>
      </c>
      <c r="N2">
        <v>11</v>
      </c>
      <c r="O2">
        <v>124.22</v>
      </c>
      <c r="Q2">
        <v>430</v>
      </c>
      <c r="R2">
        <f>Q2*12</f>
        <v>5160</v>
      </c>
      <c r="U2" t="s">
        <v>31</v>
      </c>
    </row>
    <row r="3" spans="1:21">
      <c r="A3" s="4">
        <v>44137</v>
      </c>
      <c r="B3" t="s">
        <v>32</v>
      </c>
      <c r="C3" t="s">
        <v>33</v>
      </c>
      <c r="D3" t="s">
        <v>23</v>
      </c>
      <c r="E3" t="s">
        <v>24</v>
      </c>
      <c r="F3" t="s">
        <v>34</v>
      </c>
      <c r="G3" t="s">
        <v>35</v>
      </c>
      <c r="H3" t="s">
        <v>36</v>
      </c>
      <c r="I3" t="s">
        <v>37</v>
      </c>
      <c r="J3" t="s">
        <v>38</v>
      </c>
      <c r="K3" s="34" t="s">
        <v>39</v>
      </c>
      <c r="L3" s="34">
        <v>32</v>
      </c>
      <c r="M3">
        <v>166740</v>
      </c>
      <c r="N3">
        <v>11</v>
      </c>
      <c r="O3">
        <v>124.22</v>
      </c>
      <c r="Q3">
        <v>1500</v>
      </c>
      <c r="R3">
        <f>(Q3*30)/3</f>
        <v>15000</v>
      </c>
    </row>
    <row r="4" spans="1:21">
      <c r="A4" s="4">
        <v>44137</v>
      </c>
      <c r="C4" t="s">
        <v>40</v>
      </c>
      <c r="D4" t="s">
        <v>23</v>
      </c>
      <c r="E4" t="s">
        <v>24</v>
      </c>
      <c r="K4" s="34"/>
      <c r="L4" s="34"/>
      <c r="N4">
        <v>11</v>
      </c>
      <c r="O4">
        <v>124.22</v>
      </c>
      <c r="R4">
        <f>(Q3*30)/3</f>
        <v>15000</v>
      </c>
    </row>
    <row r="5" spans="1:21">
      <c r="A5" s="4">
        <v>44137</v>
      </c>
      <c r="C5" t="s">
        <v>41</v>
      </c>
      <c r="D5" t="s">
        <v>23</v>
      </c>
      <c r="E5" t="s">
        <v>24</v>
      </c>
      <c r="K5" s="34"/>
      <c r="L5" s="34"/>
      <c r="N5">
        <v>11</v>
      </c>
      <c r="O5">
        <v>124.22</v>
      </c>
      <c r="R5">
        <f>(Q3*30)/3</f>
        <v>15000</v>
      </c>
    </row>
    <row r="6" spans="1:21">
      <c r="A6" s="4">
        <v>44137</v>
      </c>
      <c r="B6" t="s">
        <v>42</v>
      </c>
      <c r="C6" t="s">
        <v>43</v>
      </c>
      <c r="D6" t="s">
        <v>23</v>
      </c>
      <c r="E6" t="s">
        <v>24</v>
      </c>
      <c r="F6" t="s">
        <v>34</v>
      </c>
      <c r="G6" t="s">
        <v>44</v>
      </c>
      <c r="H6" t="s">
        <v>45</v>
      </c>
      <c r="I6" t="s">
        <v>37</v>
      </c>
      <c r="J6" t="s">
        <v>38</v>
      </c>
      <c r="K6" s="34" t="s">
        <v>46</v>
      </c>
      <c r="L6" s="34">
        <v>36</v>
      </c>
      <c r="M6">
        <v>666960</v>
      </c>
      <c r="N6">
        <v>11</v>
      </c>
      <c r="O6">
        <v>124.22</v>
      </c>
      <c r="Q6">
        <v>1090</v>
      </c>
      <c r="R6">
        <f>(Q6*22)/2</f>
        <v>11990</v>
      </c>
    </row>
    <row r="7" spans="1:21">
      <c r="A7" s="4">
        <v>44137</v>
      </c>
      <c r="C7" t="s">
        <v>47</v>
      </c>
      <c r="D7" t="s">
        <v>23</v>
      </c>
      <c r="E7" t="s">
        <v>24</v>
      </c>
      <c r="K7" s="34"/>
      <c r="L7" s="34"/>
      <c r="N7">
        <v>11</v>
      </c>
      <c r="O7">
        <v>124.22</v>
      </c>
      <c r="R7">
        <f>(Q6*22)/2</f>
        <v>11990</v>
      </c>
    </row>
    <row r="8" spans="1:21">
      <c r="A8" s="4">
        <v>44137</v>
      </c>
      <c r="B8" t="s">
        <v>48</v>
      </c>
      <c r="C8" t="s">
        <v>22</v>
      </c>
      <c r="D8" t="s">
        <v>23</v>
      </c>
      <c r="E8" t="s">
        <v>24</v>
      </c>
      <c r="F8" t="s">
        <v>34</v>
      </c>
      <c r="G8" t="s">
        <v>49</v>
      </c>
      <c r="H8" t="s">
        <v>50</v>
      </c>
      <c r="I8" t="s">
        <v>37</v>
      </c>
      <c r="J8" t="s">
        <v>51</v>
      </c>
      <c r="K8" s="34" t="s">
        <v>52</v>
      </c>
      <c r="L8" s="34">
        <v>29</v>
      </c>
      <c r="M8">
        <v>1167180</v>
      </c>
      <c r="Q8">
        <v>900</v>
      </c>
      <c r="R8">
        <f>Q8*31</f>
        <v>27900</v>
      </c>
      <c r="U8" t="s">
        <v>53</v>
      </c>
    </row>
    <row r="9" spans="1:21">
      <c r="A9" s="4">
        <v>44137</v>
      </c>
      <c r="B9" t="s">
        <v>54</v>
      </c>
      <c r="C9" t="s">
        <v>55</v>
      </c>
      <c r="D9" t="s">
        <v>23</v>
      </c>
      <c r="E9" t="s">
        <v>24</v>
      </c>
      <c r="F9" t="s">
        <v>34</v>
      </c>
      <c r="G9" t="s">
        <v>56</v>
      </c>
      <c r="H9" t="s">
        <v>57</v>
      </c>
      <c r="I9" t="s">
        <v>58</v>
      </c>
      <c r="J9" t="s">
        <v>59</v>
      </c>
      <c r="K9" t="s">
        <v>60</v>
      </c>
      <c r="L9" s="34">
        <v>20</v>
      </c>
      <c r="M9">
        <v>7200000</v>
      </c>
      <c r="N9">
        <v>11</v>
      </c>
      <c r="O9">
        <v>124.22</v>
      </c>
      <c r="Q9">
        <v>2440</v>
      </c>
      <c r="R9">
        <f>Q9*56</f>
        <v>136640</v>
      </c>
    </row>
    <row r="10" spans="1:21">
      <c r="A10" s="4">
        <v>44137</v>
      </c>
      <c r="B10" t="s">
        <v>61</v>
      </c>
      <c r="D10" t="s">
        <v>23</v>
      </c>
      <c r="E10" t="s">
        <v>24</v>
      </c>
      <c r="F10" t="s">
        <v>34</v>
      </c>
      <c r="G10" t="s">
        <v>56</v>
      </c>
      <c r="H10" t="s">
        <v>57</v>
      </c>
      <c r="I10" t="s">
        <v>58</v>
      </c>
      <c r="J10" t="s">
        <v>59</v>
      </c>
      <c r="K10" t="s">
        <v>62</v>
      </c>
      <c r="L10" s="34">
        <v>20</v>
      </c>
      <c r="M10">
        <v>7200000</v>
      </c>
      <c r="Q10">
        <v>2610</v>
      </c>
      <c r="R10">
        <f>Q10*52</f>
        <v>135720</v>
      </c>
    </row>
    <row r="11" spans="1:21">
      <c r="A11" s="4">
        <v>44137</v>
      </c>
      <c r="B11" t="s">
        <v>63</v>
      </c>
      <c r="C11" t="s">
        <v>64</v>
      </c>
      <c r="D11" t="s">
        <v>23</v>
      </c>
      <c r="E11" t="s">
        <v>24</v>
      </c>
      <c r="F11" t="s">
        <v>34</v>
      </c>
      <c r="G11" t="s">
        <v>56</v>
      </c>
      <c r="H11" t="s">
        <v>57</v>
      </c>
      <c r="I11" t="s">
        <v>58</v>
      </c>
      <c r="J11" t="s">
        <v>59</v>
      </c>
      <c r="K11" t="s">
        <v>65</v>
      </c>
      <c r="L11" s="34">
        <v>20</v>
      </c>
      <c r="M11">
        <v>7200000</v>
      </c>
      <c r="N11">
        <v>11</v>
      </c>
      <c r="O11">
        <v>124.22</v>
      </c>
      <c r="Q11">
        <v>1990</v>
      </c>
      <c r="R11">
        <f>Q11*48</f>
        <v>95520</v>
      </c>
      <c r="U11" t="s">
        <v>66</v>
      </c>
    </row>
    <row r="12" spans="1:21">
      <c r="A12" s="4">
        <v>44137</v>
      </c>
      <c r="B12" t="s">
        <v>67</v>
      </c>
      <c r="D12" t="s">
        <v>23</v>
      </c>
      <c r="E12" t="s">
        <v>24</v>
      </c>
      <c r="F12" t="s">
        <v>34</v>
      </c>
      <c r="G12" t="s">
        <v>56</v>
      </c>
      <c r="H12" t="s">
        <v>57</v>
      </c>
      <c r="I12" t="s">
        <v>58</v>
      </c>
      <c r="J12" t="s">
        <v>59</v>
      </c>
      <c r="K12" t="s">
        <v>68</v>
      </c>
      <c r="L12" s="34">
        <v>20</v>
      </c>
      <c r="M12">
        <v>7200000</v>
      </c>
      <c r="Q12">
        <v>2250</v>
      </c>
      <c r="R12">
        <f>Q12*127</f>
        <v>285750</v>
      </c>
    </row>
    <row r="13" spans="1:21">
      <c r="A13" s="4">
        <v>44137</v>
      </c>
      <c r="B13" t="s">
        <v>69</v>
      </c>
      <c r="C13" t="s">
        <v>70</v>
      </c>
      <c r="D13" t="s">
        <v>23</v>
      </c>
      <c r="E13" t="s">
        <v>24</v>
      </c>
      <c r="F13" t="s">
        <v>34</v>
      </c>
      <c r="G13" t="s">
        <v>56</v>
      </c>
      <c r="H13" t="s">
        <v>57</v>
      </c>
      <c r="I13" t="s">
        <v>58</v>
      </c>
      <c r="J13" t="s">
        <v>59</v>
      </c>
      <c r="K13" t="s">
        <v>62</v>
      </c>
      <c r="L13" s="34">
        <v>20</v>
      </c>
      <c r="M13">
        <v>7200000</v>
      </c>
      <c r="N13">
        <v>11</v>
      </c>
      <c r="O13">
        <v>124.22</v>
      </c>
      <c r="Q13">
        <v>900</v>
      </c>
      <c r="R13">
        <f>Q13*52</f>
        <v>46800</v>
      </c>
      <c r="U13" t="s">
        <v>71</v>
      </c>
    </row>
    <row r="14" spans="1:21">
      <c r="A14" s="4">
        <v>44137</v>
      </c>
      <c r="C14" t="s">
        <v>70</v>
      </c>
      <c r="D14" t="s">
        <v>23</v>
      </c>
      <c r="E14" t="s">
        <v>24</v>
      </c>
      <c r="F14" t="s">
        <v>72</v>
      </c>
      <c r="L14" s="34"/>
      <c r="U14" t="s">
        <v>73</v>
      </c>
    </row>
    <row r="15" spans="1:21">
      <c r="A15" s="4">
        <v>44137</v>
      </c>
      <c r="C15" t="s">
        <v>74</v>
      </c>
      <c r="D15" t="s">
        <v>23</v>
      </c>
      <c r="E15" t="s">
        <v>24</v>
      </c>
      <c r="F15" t="s">
        <v>75</v>
      </c>
      <c r="K15" s="34"/>
      <c r="L15" s="34"/>
    </row>
    <row r="16" spans="1:21">
      <c r="A16" s="4">
        <v>44137</v>
      </c>
      <c r="B16" t="s">
        <v>76</v>
      </c>
      <c r="C16" t="s">
        <v>77</v>
      </c>
      <c r="D16" t="s">
        <v>23</v>
      </c>
      <c r="E16" t="s">
        <v>24</v>
      </c>
      <c r="L16" s="34"/>
    </row>
    <row r="17" spans="1:21">
      <c r="A17" s="4">
        <v>44137</v>
      </c>
      <c r="B17" t="s">
        <v>78</v>
      </c>
      <c r="C17" t="s">
        <v>79</v>
      </c>
      <c r="D17" t="s">
        <v>23</v>
      </c>
      <c r="E17" t="s">
        <v>24</v>
      </c>
      <c r="L17" s="34"/>
    </row>
    <row r="18" spans="1:21">
      <c r="A18" s="4">
        <v>44137</v>
      </c>
      <c r="B18" t="s">
        <v>80</v>
      </c>
      <c r="C18" t="s">
        <v>81</v>
      </c>
      <c r="D18" t="s">
        <v>23</v>
      </c>
      <c r="E18" t="s">
        <v>24</v>
      </c>
    </row>
    <row r="19" spans="1:21">
      <c r="A19" s="4">
        <v>44137</v>
      </c>
      <c r="B19" t="s">
        <v>80</v>
      </c>
      <c r="C19" t="s">
        <v>82</v>
      </c>
      <c r="D19" t="s">
        <v>23</v>
      </c>
      <c r="E19" t="s">
        <v>24</v>
      </c>
    </row>
    <row r="20" spans="1:21">
      <c r="A20" s="4">
        <v>44137</v>
      </c>
      <c r="B20" t="s">
        <v>32</v>
      </c>
      <c r="C20" t="s">
        <v>83</v>
      </c>
      <c r="D20" t="s">
        <v>23</v>
      </c>
      <c r="E20" t="s">
        <v>84</v>
      </c>
      <c r="F20" t="s">
        <v>34</v>
      </c>
      <c r="G20" t="s">
        <v>35</v>
      </c>
      <c r="H20" t="s">
        <v>36</v>
      </c>
      <c r="I20" t="s">
        <v>37</v>
      </c>
      <c r="J20" t="s">
        <v>38</v>
      </c>
      <c r="K20" s="34" t="s">
        <v>39</v>
      </c>
      <c r="L20" s="34">
        <v>32</v>
      </c>
      <c r="M20">
        <v>166740</v>
      </c>
      <c r="N20">
        <v>12</v>
      </c>
      <c r="O20">
        <v>139.12</v>
      </c>
      <c r="P20" t="s">
        <v>85</v>
      </c>
      <c r="Q20">
        <v>1570</v>
      </c>
      <c r="R20">
        <f>(Q20*30)/3</f>
        <v>15700</v>
      </c>
    </row>
    <row r="21" spans="1:21">
      <c r="A21" s="4">
        <v>44137</v>
      </c>
      <c r="C21" t="s">
        <v>86</v>
      </c>
      <c r="D21" t="s">
        <v>23</v>
      </c>
      <c r="E21" t="s">
        <v>84</v>
      </c>
      <c r="K21" s="34"/>
      <c r="L21" s="34"/>
      <c r="N21">
        <v>12</v>
      </c>
      <c r="O21">
        <v>139.12</v>
      </c>
      <c r="P21" t="s">
        <v>85</v>
      </c>
      <c r="R21">
        <f>(Q20*30)/3</f>
        <v>15700</v>
      </c>
    </row>
    <row r="22" spans="1:21">
      <c r="A22" s="4">
        <v>44137</v>
      </c>
      <c r="C22" t="s">
        <v>87</v>
      </c>
      <c r="D22" t="s">
        <v>23</v>
      </c>
      <c r="E22" t="s">
        <v>84</v>
      </c>
      <c r="K22" s="34"/>
      <c r="L22" s="34"/>
      <c r="N22">
        <v>12</v>
      </c>
      <c r="O22">
        <v>139.12</v>
      </c>
      <c r="P22" t="s">
        <v>85</v>
      </c>
      <c r="R22">
        <f>(Q20*30)/3</f>
        <v>15700</v>
      </c>
    </row>
    <row r="23" spans="1:21">
      <c r="A23" s="4">
        <v>44137</v>
      </c>
      <c r="B23" t="s">
        <v>42</v>
      </c>
      <c r="C23" t="s">
        <v>88</v>
      </c>
      <c r="D23" t="s">
        <v>23</v>
      </c>
      <c r="E23" t="s">
        <v>84</v>
      </c>
      <c r="F23" t="s">
        <v>34</v>
      </c>
      <c r="G23" t="s">
        <v>44</v>
      </c>
      <c r="H23" t="s">
        <v>45</v>
      </c>
      <c r="I23" t="s">
        <v>37</v>
      </c>
      <c r="J23" t="s">
        <v>38</v>
      </c>
      <c r="K23" s="34" t="s">
        <v>46</v>
      </c>
      <c r="L23" s="34">
        <v>36</v>
      </c>
      <c r="M23">
        <v>666960</v>
      </c>
      <c r="N23">
        <v>12</v>
      </c>
      <c r="O23">
        <v>139.12</v>
      </c>
      <c r="P23" t="s">
        <v>85</v>
      </c>
      <c r="Q23">
        <v>1090</v>
      </c>
      <c r="R23">
        <f>(Q23*22)/2</f>
        <v>11990</v>
      </c>
    </row>
    <row r="24" spans="1:21">
      <c r="A24" s="4">
        <v>44137</v>
      </c>
      <c r="C24" t="s">
        <v>89</v>
      </c>
      <c r="D24" t="s">
        <v>23</v>
      </c>
      <c r="E24" t="s">
        <v>84</v>
      </c>
      <c r="K24" s="34"/>
      <c r="L24" s="34"/>
      <c r="N24">
        <v>12</v>
      </c>
      <c r="O24">
        <v>139.12</v>
      </c>
      <c r="P24" t="s">
        <v>85</v>
      </c>
      <c r="R24">
        <f>(Q23*22)/2</f>
        <v>11990</v>
      </c>
    </row>
    <row r="25" spans="1:21">
      <c r="A25" s="4">
        <v>44137</v>
      </c>
      <c r="B25" t="s">
        <v>48</v>
      </c>
      <c r="C25" t="s">
        <v>90</v>
      </c>
      <c r="D25" t="s">
        <v>23</v>
      </c>
      <c r="E25" t="s">
        <v>84</v>
      </c>
      <c r="F25" t="s">
        <v>34</v>
      </c>
      <c r="G25" t="s">
        <v>49</v>
      </c>
      <c r="H25" t="s">
        <v>50</v>
      </c>
      <c r="I25" t="s">
        <v>37</v>
      </c>
      <c r="J25" t="s">
        <v>51</v>
      </c>
      <c r="K25" s="34" t="s">
        <v>52</v>
      </c>
      <c r="L25" s="34">
        <v>29</v>
      </c>
      <c r="M25">
        <v>1167180</v>
      </c>
      <c r="N25">
        <v>12</v>
      </c>
      <c r="O25">
        <v>139.12</v>
      </c>
      <c r="P25" t="s">
        <v>85</v>
      </c>
      <c r="Q25">
        <v>2220</v>
      </c>
      <c r="R25">
        <f>Q25*31</f>
        <v>68820</v>
      </c>
    </row>
    <row r="26" spans="1:21">
      <c r="A26" s="4">
        <v>44137</v>
      </c>
      <c r="B26" t="s">
        <v>54</v>
      </c>
      <c r="C26" t="s">
        <v>91</v>
      </c>
      <c r="D26" t="s">
        <v>23</v>
      </c>
      <c r="E26" t="s">
        <v>84</v>
      </c>
      <c r="F26" t="s">
        <v>34</v>
      </c>
      <c r="G26" t="s">
        <v>56</v>
      </c>
      <c r="H26" t="s">
        <v>57</v>
      </c>
      <c r="I26" t="s">
        <v>58</v>
      </c>
      <c r="J26" t="s">
        <v>59</v>
      </c>
      <c r="K26" t="s">
        <v>60</v>
      </c>
      <c r="L26" s="34">
        <v>20</v>
      </c>
      <c r="M26">
        <v>7200000</v>
      </c>
      <c r="N26">
        <v>12</v>
      </c>
      <c r="O26">
        <v>139.12</v>
      </c>
      <c r="P26" t="s">
        <v>85</v>
      </c>
      <c r="Q26">
        <v>2490</v>
      </c>
      <c r="R26">
        <f>Q26*56</f>
        <v>139440</v>
      </c>
    </row>
    <row r="27" spans="1:21">
      <c r="A27" s="4">
        <v>44137</v>
      </c>
      <c r="B27" t="s">
        <v>61</v>
      </c>
      <c r="C27" t="s">
        <v>91</v>
      </c>
      <c r="D27" t="s">
        <v>23</v>
      </c>
      <c r="E27" t="s">
        <v>84</v>
      </c>
      <c r="F27" t="s">
        <v>34</v>
      </c>
      <c r="G27" t="s">
        <v>56</v>
      </c>
      <c r="H27" t="s">
        <v>57</v>
      </c>
      <c r="I27" t="s">
        <v>58</v>
      </c>
      <c r="J27" t="s">
        <v>59</v>
      </c>
      <c r="K27" t="s">
        <v>62</v>
      </c>
      <c r="L27" s="34">
        <v>20</v>
      </c>
      <c r="M27">
        <v>7200000</v>
      </c>
      <c r="Q27">
        <v>2580</v>
      </c>
      <c r="R27">
        <f>Q27*52</f>
        <v>134160</v>
      </c>
    </row>
    <row r="28" spans="1:21">
      <c r="A28" s="4">
        <v>44137</v>
      </c>
      <c r="B28" t="s">
        <v>63</v>
      </c>
      <c r="C28" t="s">
        <v>91</v>
      </c>
      <c r="D28" t="s">
        <v>23</v>
      </c>
      <c r="E28" t="s">
        <v>84</v>
      </c>
      <c r="F28" t="s">
        <v>34</v>
      </c>
      <c r="G28" t="s">
        <v>56</v>
      </c>
      <c r="H28" t="s">
        <v>57</v>
      </c>
      <c r="I28" t="s">
        <v>58</v>
      </c>
      <c r="J28" t="s">
        <v>59</v>
      </c>
      <c r="K28" t="s">
        <v>65</v>
      </c>
      <c r="L28" s="34">
        <v>20</v>
      </c>
      <c r="M28">
        <v>7200000</v>
      </c>
      <c r="Q28">
        <v>2130</v>
      </c>
      <c r="R28">
        <f>Q28*48</f>
        <v>102240</v>
      </c>
    </row>
    <row r="29" spans="1:21">
      <c r="A29" s="4">
        <v>44137</v>
      </c>
      <c r="B29" t="s">
        <v>67</v>
      </c>
      <c r="C29" t="s">
        <v>92</v>
      </c>
      <c r="D29" t="s">
        <v>23</v>
      </c>
      <c r="E29" t="s">
        <v>84</v>
      </c>
      <c r="F29" t="s">
        <v>34</v>
      </c>
      <c r="G29" t="s">
        <v>56</v>
      </c>
      <c r="H29" t="s">
        <v>57</v>
      </c>
      <c r="I29" t="s">
        <v>58</v>
      </c>
      <c r="J29" t="s">
        <v>59</v>
      </c>
      <c r="K29" t="s">
        <v>68</v>
      </c>
      <c r="L29" s="34">
        <v>20</v>
      </c>
      <c r="M29">
        <v>7200000</v>
      </c>
      <c r="N29">
        <v>12</v>
      </c>
      <c r="O29">
        <v>139.12</v>
      </c>
      <c r="P29" t="s">
        <v>85</v>
      </c>
      <c r="Q29">
        <v>2340</v>
      </c>
      <c r="R29">
        <f>Q29*127</f>
        <v>297180</v>
      </c>
    </row>
    <row r="30" spans="1:21">
      <c r="A30" s="4">
        <v>44137</v>
      </c>
      <c r="B30" t="s">
        <v>69</v>
      </c>
      <c r="C30" t="s">
        <v>92</v>
      </c>
      <c r="D30" t="s">
        <v>23</v>
      </c>
      <c r="E30" t="s">
        <v>84</v>
      </c>
      <c r="F30" t="s">
        <v>34</v>
      </c>
      <c r="G30" t="s">
        <v>56</v>
      </c>
      <c r="H30" t="s">
        <v>57</v>
      </c>
      <c r="I30" t="s">
        <v>58</v>
      </c>
      <c r="J30" t="s">
        <v>59</v>
      </c>
      <c r="K30" t="s">
        <v>62</v>
      </c>
      <c r="L30" s="34">
        <v>20</v>
      </c>
      <c r="M30">
        <v>7200000</v>
      </c>
      <c r="Q30">
        <v>1910</v>
      </c>
      <c r="R30">
        <f>Q30*52</f>
        <v>99320</v>
      </c>
      <c r="U30" t="s">
        <v>93</v>
      </c>
    </row>
    <row r="31" spans="1:21">
      <c r="A31" s="4">
        <v>44137</v>
      </c>
      <c r="B31" t="s">
        <v>80</v>
      </c>
      <c r="C31" t="s">
        <v>94</v>
      </c>
      <c r="D31" t="s">
        <v>23</v>
      </c>
      <c r="E31" t="s">
        <v>84</v>
      </c>
      <c r="L31" s="34"/>
    </row>
    <row r="32" spans="1:21">
      <c r="A32" s="4">
        <v>44138</v>
      </c>
      <c r="B32" t="s">
        <v>21</v>
      </c>
      <c r="C32" t="s">
        <v>47</v>
      </c>
      <c r="D32" t="s">
        <v>23</v>
      </c>
      <c r="E32" t="s">
        <v>24</v>
      </c>
      <c r="F32" t="s">
        <v>25</v>
      </c>
      <c r="G32" t="s">
        <v>26</v>
      </c>
      <c r="H32" t="s">
        <v>27</v>
      </c>
      <c r="I32" t="s">
        <v>28</v>
      </c>
      <c r="J32" t="s">
        <v>29</v>
      </c>
      <c r="K32" s="34" t="s">
        <v>30</v>
      </c>
      <c r="L32" s="34">
        <v>27</v>
      </c>
      <c r="M32">
        <v>110300</v>
      </c>
      <c r="N32">
        <v>11</v>
      </c>
      <c r="O32">
        <v>124.22</v>
      </c>
      <c r="Q32">
        <v>1500</v>
      </c>
      <c r="R32">
        <f>(Q32*12)/3</f>
        <v>6000</v>
      </c>
    </row>
    <row r="33" spans="1:21">
      <c r="A33" s="4">
        <v>44138</v>
      </c>
      <c r="C33" t="s">
        <v>95</v>
      </c>
      <c r="D33" t="s">
        <v>23</v>
      </c>
      <c r="E33" t="s">
        <v>24</v>
      </c>
      <c r="K33" s="34"/>
      <c r="L33" s="34"/>
      <c r="N33">
        <v>11</v>
      </c>
      <c r="O33">
        <v>124.22</v>
      </c>
      <c r="R33">
        <f>(Q32*12)/3</f>
        <v>6000</v>
      </c>
    </row>
    <row r="34" spans="1:21">
      <c r="A34" s="4">
        <v>44138</v>
      </c>
      <c r="C34" t="s">
        <v>55</v>
      </c>
      <c r="D34" t="s">
        <v>23</v>
      </c>
      <c r="E34" t="s">
        <v>24</v>
      </c>
      <c r="K34" s="34"/>
      <c r="L34" s="34"/>
      <c r="N34">
        <v>11</v>
      </c>
      <c r="O34">
        <v>124.22</v>
      </c>
      <c r="R34">
        <f>(Q32*12)/3</f>
        <v>6000</v>
      </c>
    </row>
    <row r="35" spans="1:21">
      <c r="A35" s="4">
        <v>44138</v>
      </c>
      <c r="B35" t="s">
        <v>32</v>
      </c>
      <c r="C35" t="s">
        <v>33</v>
      </c>
      <c r="D35" t="s">
        <v>23</v>
      </c>
      <c r="E35" t="s">
        <v>24</v>
      </c>
      <c r="F35" t="s">
        <v>34</v>
      </c>
      <c r="G35" t="s">
        <v>35</v>
      </c>
      <c r="H35" t="s">
        <v>36</v>
      </c>
      <c r="I35" t="s">
        <v>37</v>
      </c>
      <c r="J35" t="s">
        <v>38</v>
      </c>
      <c r="K35" s="34" t="s">
        <v>39</v>
      </c>
      <c r="L35" s="34">
        <v>32</v>
      </c>
      <c r="M35">
        <v>166740</v>
      </c>
      <c r="N35">
        <v>11</v>
      </c>
      <c r="O35">
        <v>124.22</v>
      </c>
      <c r="Q35">
        <v>1540</v>
      </c>
      <c r="R35">
        <f>(Q35*30)/3</f>
        <v>15400</v>
      </c>
    </row>
    <row r="36" spans="1:21">
      <c r="A36" s="4">
        <v>44138</v>
      </c>
      <c r="C36" t="s">
        <v>40</v>
      </c>
      <c r="D36" t="s">
        <v>23</v>
      </c>
      <c r="E36" t="s">
        <v>24</v>
      </c>
      <c r="K36" s="34"/>
      <c r="L36" s="34"/>
      <c r="N36">
        <v>11</v>
      </c>
      <c r="O36">
        <v>124.22</v>
      </c>
      <c r="R36">
        <f>(Q35*30)/3</f>
        <v>15400</v>
      </c>
    </row>
    <row r="37" spans="1:21">
      <c r="A37" s="4">
        <v>44138</v>
      </c>
      <c r="C37" t="s">
        <v>41</v>
      </c>
      <c r="D37" t="s">
        <v>23</v>
      </c>
      <c r="E37" t="s">
        <v>24</v>
      </c>
      <c r="K37" s="34"/>
      <c r="L37" s="34"/>
      <c r="N37">
        <v>11</v>
      </c>
      <c r="O37">
        <v>124.22</v>
      </c>
      <c r="R37">
        <f>(Q35*30)/3</f>
        <v>15400</v>
      </c>
    </row>
    <row r="38" spans="1:21">
      <c r="A38" s="4">
        <v>44138</v>
      </c>
      <c r="B38" t="s">
        <v>42</v>
      </c>
      <c r="C38" t="s">
        <v>43</v>
      </c>
      <c r="D38" t="s">
        <v>23</v>
      </c>
      <c r="E38" t="s">
        <v>24</v>
      </c>
      <c r="F38" t="s">
        <v>34</v>
      </c>
      <c r="G38" t="s">
        <v>44</v>
      </c>
      <c r="H38" t="s">
        <v>45</v>
      </c>
      <c r="I38" t="s">
        <v>37</v>
      </c>
      <c r="J38" t="s">
        <v>38</v>
      </c>
      <c r="K38" s="34" t="s">
        <v>46</v>
      </c>
      <c r="L38" s="34">
        <v>36</v>
      </c>
      <c r="M38">
        <v>666960</v>
      </c>
      <c r="N38">
        <v>11</v>
      </c>
      <c r="O38">
        <v>124.22</v>
      </c>
      <c r="Q38">
        <v>1090</v>
      </c>
      <c r="R38">
        <f>Q38*22</f>
        <v>23980</v>
      </c>
    </row>
    <row r="39" spans="1:21">
      <c r="A39" s="4">
        <v>44138</v>
      </c>
      <c r="B39" t="s">
        <v>48</v>
      </c>
      <c r="C39" t="s">
        <v>22</v>
      </c>
      <c r="D39" t="s">
        <v>23</v>
      </c>
      <c r="E39" t="s">
        <v>24</v>
      </c>
      <c r="F39" t="s">
        <v>34</v>
      </c>
      <c r="G39" t="s">
        <v>49</v>
      </c>
      <c r="H39" t="s">
        <v>50</v>
      </c>
      <c r="I39" t="s">
        <v>37</v>
      </c>
      <c r="J39" t="s">
        <v>51</v>
      </c>
      <c r="K39" s="34" t="s">
        <v>52</v>
      </c>
      <c r="L39" s="34">
        <v>29</v>
      </c>
      <c r="M39">
        <v>1167180</v>
      </c>
      <c r="N39">
        <v>11</v>
      </c>
      <c r="O39">
        <v>124.22</v>
      </c>
      <c r="Q39">
        <v>2030</v>
      </c>
      <c r="R39">
        <f>Q39*31</f>
        <v>62930</v>
      </c>
    </row>
    <row r="40" spans="1:21">
      <c r="A40" s="4">
        <v>44138</v>
      </c>
      <c r="B40" t="s">
        <v>54</v>
      </c>
      <c r="C40" t="s">
        <v>96</v>
      </c>
      <c r="D40" t="s">
        <v>23</v>
      </c>
      <c r="E40" t="s">
        <v>24</v>
      </c>
      <c r="F40" t="s">
        <v>34</v>
      </c>
      <c r="G40" t="s">
        <v>56</v>
      </c>
      <c r="H40" t="s">
        <v>57</v>
      </c>
      <c r="I40" t="s">
        <v>58</v>
      </c>
      <c r="J40" t="s">
        <v>59</v>
      </c>
      <c r="K40" t="s">
        <v>60</v>
      </c>
      <c r="L40" s="34">
        <v>20</v>
      </c>
      <c r="M40">
        <v>7200000</v>
      </c>
      <c r="N40">
        <v>11</v>
      </c>
      <c r="O40">
        <v>124.22</v>
      </c>
      <c r="Q40">
        <v>2520</v>
      </c>
      <c r="R40">
        <f>Q40*56</f>
        <v>141120</v>
      </c>
    </row>
    <row r="41" spans="1:21">
      <c r="A41" s="4">
        <v>44138</v>
      </c>
      <c r="B41" t="s">
        <v>61</v>
      </c>
      <c r="D41" t="s">
        <v>23</v>
      </c>
      <c r="E41" t="s">
        <v>24</v>
      </c>
      <c r="F41" t="s">
        <v>34</v>
      </c>
      <c r="G41" t="s">
        <v>56</v>
      </c>
      <c r="H41" t="s">
        <v>57</v>
      </c>
      <c r="I41" t="s">
        <v>58</v>
      </c>
      <c r="J41" t="s">
        <v>59</v>
      </c>
      <c r="K41" t="s">
        <v>62</v>
      </c>
      <c r="L41" s="34">
        <v>20</v>
      </c>
      <c r="M41">
        <v>7200000</v>
      </c>
      <c r="Q41">
        <v>2590</v>
      </c>
      <c r="R41">
        <f>Q41*52</f>
        <v>134680</v>
      </c>
    </row>
    <row r="42" spans="1:21">
      <c r="A42" s="4">
        <v>44138</v>
      </c>
      <c r="B42" t="s">
        <v>63</v>
      </c>
      <c r="C42" t="s">
        <v>64</v>
      </c>
      <c r="D42" t="s">
        <v>23</v>
      </c>
      <c r="E42" t="s">
        <v>24</v>
      </c>
      <c r="F42" t="s">
        <v>34</v>
      </c>
      <c r="G42" t="s">
        <v>56</v>
      </c>
      <c r="H42" t="s">
        <v>57</v>
      </c>
      <c r="I42" t="s">
        <v>58</v>
      </c>
      <c r="J42" t="s">
        <v>59</v>
      </c>
      <c r="K42" t="s">
        <v>65</v>
      </c>
      <c r="L42" s="34">
        <v>20</v>
      </c>
      <c r="M42">
        <v>7200000</v>
      </c>
      <c r="N42">
        <v>11</v>
      </c>
      <c r="O42">
        <v>124.22</v>
      </c>
      <c r="Q42">
        <v>2120</v>
      </c>
      <c r="R42">
        <f>Q42*48</f>
        <v>101760</v>
      </c>
    </row>
    <row r="43" spans="1:21">
      <c r="A43" s="4">
        <v>44138</v>
      </c>
      <c r="B43" t="s">
        <v>67</v>
      </c>
      <c r="D43" t="s">
        <v>23</v>
      </c>
      <c r="E43" t="s">
        <v>24</v>
      </c>
      <c r="F43" t="s">
        <v>34</v>
      </c>
      <c r="G43" t="s">
        <v>56</v>
      </c>
      <c r="H43" t="s">
        <v>57</v>
      </c>
      <c r="I43" t="s">
        <v>58</v>
      </c>
      <c r="J43" t="s">
        <v>59</v>
      </c>
      <c r="K43" t="s">
        <v>68</v>
      </c>
      <c r="L43" s="34">
        <v>20</v>
      </c>
      <c r="M43">
        <v>7200000</v>
      </c>
      <c r="Q43">
        <v>2120</v>
      </c>
      <c r="R43">
        <f>Q43*127</f>
        <v>269240</v>
      </c>
      <c r="U43" t="s">
        <v>97</v>
      </c>
    </row>
    <row r="44" spans="1:21">
      <c r="A44" s="4">
        <v>44138</v>
      </c>
      <c r="B44" t="s">
        <v>69</v>
      </c>
      <c r="C44" t="s">
        <v>70</v>
      </c>
      <c r="D44" t="s">
        <v>23</v>
      </c>
      <c r="E44" t="s">
        <v>24</v>
      </c>
      <c r="F44" t="s">
        <v>34</v>
      </c>
      <c r="G44" t="s">
        <v>56</v>
      </c>
      <c r="H44" t="s">
        <v>57</v>
      </c>
      <c r="I44" t="s">
        <v>58</v>
      </c>
      <c r="J44" t="s">
        <v>59</v>
      </c>
      <c r="K44" t="s">
        <v>62</v>
      </c>
      <c r="L44" s="34">
        <v>20</v>
      </c>
      <c r="M44">
        <v>7200000</v>
      </c>
      <c r="N44">
        <v>11</v>
      </c>
      <c r="O44">
        <v>124.22</v>
      </c>
      <c r="Q44">
        <v>2070</v>
      </c>
      <c r="R44">
        <f>Q44*52</f>
        <v>107640</v>
      </c>
    </row>
    <row r="45" spans="1:21">
      <c r="A45" s="4">
        <v>44138</v>
      </c>
      <c r="B45" t="s">
        <v>98</v>
      </c>
      <c r="D45" t="s">
        <v>23</v>
      </c>
      <c r="E45" t="s">
        <v>24</v>
      </c>
      <c r="F45" t="s">
        <v>34</v>
      </c>
      <c r="G45" t="s">
        <v>56</v>
      </c>
      <c r="H45" t="s">
        <v>57</v>
      </c>
      <c r="I45" t="s">
        <v>58</v>
      </c>
      <c r="J45" t="s">
        <v>59</v>
      </c>
      <c r="K45" t="s">
        <v>99</v>
      </c>
      <c r="L45" s="34">
        <v>24</v>
      </c>
      <c r="M45">
        <v>7200000</v>
      </c>
      <c r="Q45">
        <v>260</v>
      </c>
      <c r="R45">
        <f>Q45*54</f>
        <v>14040</v>
      </c>
    </row>
    <row r="46" spans="1:21">
      <c r="A46" s="4">
        <v>44138</v>
      </c>
      <c r="C46" t="s">
        <v>74</v>
      </c>
      <c r="D46" t="s">
        <v>23</v>
      </c>
      <c r="E46" t="s">
        <v>24</v>
      </c>
      <c r="F46" t="s">
        <v>75</v>
      </c>
      <c r="K46" s="34"/>
      <c r="L46" s="34"/>
    </row>
    <row r="47" spans="1:21">
      <c r="A47" s="4">
        <v>44138</v>
      </c>
      <c r="B47" t="s">
        <v>76</v>
      </c>
      <c r="C47" t="s">
        <v>77</v>
      </c>
      <c r="D47" t="s">
        <v>23</v>
      </c>
      <c r="E47" t="s">
        <v>24</v>
      </c>
      <c r="L47" s="34"/>
    </row>
    <row r="48" spans="1:21">
      <c r="A48" s="4">
        <v>44138</v>
      </c>
      <c r="B48" t="s">
        <v>78</v>
      </c>
      <c r="C48" t="s">
        <v>79</v>
      </c>
      <c r="D48" t="s">
        <v>23</v>
      </c>
      <c r="E48" t="s">
        <v>24</v>
      </c>
      <c r="L48" s="34"/>
    </row>
    <row r="49" spans="1:18">
      <c r="A49" s="4">
        <v>44138</v>
      </c>
      <c r="B49" t="s">
        <v>80</v>
      </c>
      <c r="C49" t="s">
        <v>81</v>
      </c>
      <c r="D49" t="s">
        <v>23</v>
      </c>
      <c r="E49" t="s">
        <v>24</v>
      </c>
    </row>
    <row r="50" spans="1:18">
      <c r="A50" s="4">
        <v>44138</v>
      </c>
      <c r="B50" t="s">
        <v>80</v>
      </c>
      <c r="C50" t="s">
        <v>82</v>
      </c>
      <c r="D50" t="s">
        <v>23</v>
      </c>
      <c r="E50" t="s">
        <v>24</v>
      </c>
    </row>
    <row r="51" spans="1:18">
      <c r="A51" s="4">
        <v>44138</v>
      </c>
      <c r="B51" t="s">
        <v>32</v>
      </c>
      <c r="C51" t="s">
        <v>83</v>
      </c>
      <c r="D51" t="s">
        <v>23</v>
      </c>
      <c r="E51" t="s">
        <v>84</v>
      </c>
      <c r="F51" t="s">
        <v>34</v>
      </c>
      <c r="G51" t="s">
        <v>35</v>
      </c>
      <c r="H51" t="s">
        <v>36</v>
      </c>
      <c r="I51" t="s">
        <v>37</v>
      </c>
      <c r="J51" t="s">
        <v>38</v>
      </c>
      <c r="K51" s="34" t="s">
        <v>39</v>
      </c>
      <c r="L51" s="34">
        <v>32</v>
      </c>
      <c r="M51">
        <v>166740</v>
      </c>
      <c r="N51">
        <v>12</v>
      </c>
      <c r="O51">
        <v>139.12</v>
      </c>
      <c r="P51" t="s">
        <v>85</v>
      </c>
      <c r="Q51">
        <v>1580</v>
      </c>
      <c r="R51">
        <f>(Q51*30)/3</f>
        <v>15800</v>
      </c>
    </row>
    <row r="52" spans="1:18">
      <c r="A52" s="4">
        <v>44138</v>
      </c>
      <c r="C52" t="s">
        <v>86</v>
      </c>
      <c r="D52" t="s">
        <v>23</v>
      </c>
      <c r="E52" t="s">
        <v>84</v>
      </c>
      <c r="K52" s="34"/>
      <c r="L52" s="34"/>
      <c r="N52">
        <v>12</v>
      </c>
      <c r="O52">
        <v>139.12</v>
      </c>
      <c r="P52" t="s">
        <v>85</v>
      </c>
      <c r="R52">
        <f>(Q51*30)/3</f>
        <v>15800</v>
      </c>
    </row>
    <row r="53" spans="1:18">
      <c r="A53" s="4">
        <v>44138</v>
      </c>
      <c r="C53" t="s">
        <v>87</v>
      </c>
      <c r="D53" t="s">
        <v>23</v>
      </c>
      <c r="E53" t="s">
        <v>84</v>
      </c>
      <c r="K53" s="34"/>
      <c r="L53" s="34"/>
      <c r="N53">
        <v>12</v>
      </c>
      <c r="O53">
        <v>139.12</v>
      </c>
      <c r="P53" t="s">
        <v>85</v>
      </c>
      <c r="R53">
        <f>(Q51*30)/3</f>
        <v>15800</v>
      </c>
    </row>
    <row r="54" spans="1:18">
      <c r="A54" s="4">
        <v>44138</v>
      </c>
      <c r="B54" t="s">
        <v>42</v>
      </c>
      <c r="C54" t="s">
        <v>88</v>
      </c>
      <c r="D54" t="s">
        <v>23</v>
      </c>
      <c r="E54" t="s">
        <v>84</v>
      </c>
      <c r="F54" t="s">
        <v>34</v>
      </c>
      <c r="G54" t="s">
        <v>44</v>
      </c>
      <c r="H54" t="s">
        <v>45</v>
      </c>
      <c r="I54" t="s">
        <v>37</v>
      </c>
      <c r="J54" t="s">
        <v>38</v>
      </c>
      <c r="K54" s="34" t="s">
        <v>46</v>
      </c>
      <c r="L54" s="34">
        <v>36</v>
      </c>
      <c r="M54">
        <v>666960</v>
      </c>
      <c r="N54">
        <v>12</v>
      </c>
      <c r="O54">
        <v>139.12</v>
      </c>
      <c r="P54" t="s">
        <v>85</v>
      </c>
      <c r="Q54">
        <v>1080</v>
      </c>
      <c r="R54">
        <f>(Q54*22)/2</f>
        <v>11880</v>
      </c>
    </row>
    <row r="55" spans="1:18">
      <c r="A55" s="4">
        <v>44138</v>
      </c>
      <c r="C55" t="s">
        <v>89</v>
      </c>
      <c r="D55" t="s">
        <v>23</v>
      </c>
      <c r="E55" t="s">
        <v>84</v>
      </c>
      <c r="K55" s="34"/>
      <c r="L55" s="34"/>
      <c r="N55">
        <v>12</v>
      </c>
      <c r="O55">
        <v>139.12</v>
      </c>
      <c r="P55" t="s">
        <v>85</v>
      </c>
      <c r="R55">
        <f>(Q54*22)/2</f>
        <v>11880</v>
      </c>
    </row>
    <row r="56" spans="1:18">
      <c r="A56" s="4">
        <v>44138</v>
      </c>
      <c r="B56" t="s">
        <v>48</v>
      </c>
      <c r="C56" t="s">
        <v>90</v>
      </c>
      <c r="D56" t="s">
        <v>23</v>
      </c>
      <c r="E56" t="s">
        <v>84</v>
      </c>
      <c r="F56" t="s">
        <v>34</v>
      </c>
      <c r="G56" t="s">
        <v>49</v>
      </c>
      <c r="H56" t="s">
        <v>50</v>
      </c>
      <c r="I56" t="s">
        <v>37</v>
      </c>
      <c r="J56" t="s">
        <v>51</v>
      </c>
      <c r="K56" s="34" t="s">
        <v>52</v>
      </c>
      <c r="L56" s="34">
        <v>29</v>
      </c>
      <c r="M56">
        <v>1167180</v>
      </c>
      <c r="N56">
        <v>12</v>
      </c>
      <c r="O56">
        <v>139.12</v>
      </c>
      <c r="P56" t="s">
        <v>85</v>
      </c>
      <c r="Q56">
        <v>2240</v>
      </c>
      <c r="R56">
        <f>Q56*31</f>
        <v>69440</v>
      </c>
    </row>
    <row r="57" spans="1:18">
      <c r="A57" s="4">
        <v>44138</v>
      </c>
      <c r="B57" t="s">
        <v>98</v>
      </c>
      <c r="C57" t="s">
        <v>91</v>
      </c>
      <c r="D57" t="s">
        <v>23</v>
      </c>
      <c r="E57" t="s">
        <v>24</v>
      </c>
      <c r="F57" t="s">
        <v>34</v>
      </c>
      <c r="G57" t="s">
        <v>56</v>
      </c>
      <c r="H57" t="s">
        <v>57</v>
      </c>
      <c r="I57" t="s">
        <v>58</v>
      </c>
      <c r="J57" t="s">
        <v>59</v>
      </c>
      <c r="K57" t="s">
        <v>99</v>
      </c>
      <c r="L57" s="34">
        <v>24</v>
      </c>
      <c r="M57">
        <v>7200000</v>
      </c>
      <c r="N57">
        <v>12</v>
      </c>
      <c r="O57">
        <v>139.12</v>
      </c>
      <c r="P57" t="s">
        <v>85</v>
      </c>
      <c r="Q57">
        <v>2490</v>
      </c>
      <c r="R57">
        <f>Q57*54</f>
        <v>134460</v>
      </c>
    </row>
    <row r="58" spans="1:18">
      <c r="A58" s="4">
        <v>44138</v>
      </c>
      <c r="B58" t="s">
        <v>54</v>
      </c>
      <c r="C58" t="s">
        <v>91</v>
      </c>
      <c r="D58" t="s">
        <v>23</v>
      </c>
      <c r="E58" t="s">
        <v>84</v>
      </c>
      <c r="F58" t="s">
        <v>34</v>
      </c>
      <c r="G58" t="s">
        <v>56</v>
      </c>
      <c r="H58" t="s">
        <v>57</v>
      </c>
      <c r="I58" t="s">
        <v>58</v>
      </c>
      <c r="J58" t="s">
        <v>59</v>
      </c>
      <c r="K58" t="s">
        <v>60</v>
      </c>
      <c r="L58" s="34">
        <v>20</v>
      </c>
      <c r="M58">
        <v>7200000</v>
      </c>
      <c r="Q58">
        <v>2610</v>
      </c>
      <c r="R58">
        <f>Q58*56</f>
        <v>146160</v>
      </c>
    </row>
    <row r="59" spans="1:18">
      <c r="A59" s="4">
        <v>44138</v>
      </c>
      <c r="B59" t="s">
        <v>61</v>
      </c>
      <c r="C59" t="s">
        <v>91</v>
      </c>
      <c r="D59" t="s">
        <v>23</v>
      </c>
      <c r="E59" t="s">
        <v>84</v>
      </c>
      <c r="F59" t="s">
        <v>34</v>
      </c>
      <c r="G59" t="s">
        <v>56</v>
      </c>
      <c r="H59" t="s">
        <v>57</v>
      </c>
      <c r="I59" t="s">
        <v>58</v>
      </c>
      <c r="J59" t="s">
        <v>59</v>
      </c>
      <c r="K59" t="s">
        <v>62</v>
      </c>
      <c r="L59" s="34">
        <v>20</v>
      </c>
      <c r="M59">
        <v>7200000</v>
      </c>
      <c r="Q59">
        <v>1970</v>
      </c>
      <c r="R59">
        <f>Q59*52</f>
        <v>102440</v>
      </c>
    </row>
    <row r="60" spans="1:18">
      <c r="A60" s="4">
        <v>44138</v>
      </c>
      <c r="B60" t="s">
        <v>63</v>
      </c>
      <c r="C60" t="s">
        <v>92</v>
      </c>
      <c r="D60" t="s">
        <v>23</v>
      </c>
      <c r="E60" t="s">
        <v>84</v>
      </c>
      <c r="F60" t="s">
        <v>34</v>
      </c>
      <c r="G60" t="s">
        <v>56</v>
      </c>
      <c r="H60" t="s">
        <v>57</v>
      </c>
      <c r="I60" t="s">
        <v>58</v>
      </c>
      <c r="J60" t="s">
        <v>59</v>
      </c>
      <c r="K60" t="s">
        <v>65</v>
      </c>
      <c r="L60" s="34">
        <v>20</v>
      </c>
      <c r="M60">
        <v>7200000</v>
      </c>
      <c r="Q60">
        <v>2220</v>
      </c>
      <c r="R60">
        <f>Q60*48</f>
        <v>106560</v>
      </c>
    </row>
    <row r="61" spans="1:18">
      <c r="A61" s="4">
        <v>44138</v>
      </c>
      <c r="B61" t="s">
        <v>67</v>
      </c>
      <c r="C61" t="s">
        <v>92</v>
      </c>
      <c r="D61" t="s">
        <v>23</v>
      </c>
      <c r="E61" t="s">
        <v>84</v>
      </c>
      <c r="F61" t="s">
        <v>34</v>
      </c>
      <c r="G61" t="s">
        <v>56</v>
      </c>
      <c r="H61" t="s">
        <v>57</v>
      </c>
      <c r="I61" t="s">
        <v>58</v>
      </c>
      <c r="J61" t="s">
        <v>59</v>
      </c>
      <c r="K61" t="s">
        <v>68</v>
      </c>
      <c r="L61" s="34">
        <v>20</v>
      </c>
      <c r="M61">
        <v>7200000</v>
      </c>
      <c r="N61">
        <v>12</v>
      </c>
      <c r="O61">
        <v>139.12</v>
      </c>
      <c r="P61" t="s">
        <v>85</v>
      </c>
      <c r="Q61">
        <v>2020</v>
      </c>
      <c r="R61">
        <f>Q61*127</f>
        <v>256540</v>
      </c>
    </row>
    <row r="62" spans="1:18">
      <c r="A62" s="4">
        <v>44138</v>
      </c>
      <c r="B62" t="s">
        <v>69</v>
      </c>
      <c r="C62" t="s">
        <v>92</v>
      </c>
      <c r="D62" t="s">
        <v>23</v>
      </c>
      <c r="E62" t="s">
        <v>84</v>
      </c>
      <c r="F62" t="s">
        <v>34</v>
      </c>
      <c r="G62" t="s">
        <v>56</v>
      </c>
      <c r="H62" t="s">
        <v>57</v>
      </c>
      <c r="I62" t="s">
        <v>58</v>
      </c>
      <c r="J62" t="s">
        <v>59</v>
      </c>
      <c r="K62" t="s">
        <v>62</v>
      </c>
      <c r="L62" s="34">
        <v>20</v>
      </c>
      <c r="M62">
        <v>7200000</v>
      </c>
      <c r="R62">
        <f>Q62*52</f>
        <v>0</v>
      </c>
    </row>
    <row r="63" spans="1:18">
      <c r="A63" s="4">
        <v>44138</v>
      </c>
      <c r="B63" t="s">
        <v>80</v>
      </c>
      <c r="C63" t="s">
        <v>94</v>
      </c>
      <c r="D63" t="s">
        <v>23</v>
      </c>
      <c r="E63" t="s">
        <v>84</v>
      </c>
      <c r="L63" s="34"/>
    </row>
    <row r="64" spans="1:18">
      <c r="A64" s="4">
        <v>44139</v>
      </c>
      <c r="B64" t="s">
        <v>21</v>
      </c>
      <c r="C64" t="s">
        <v>47</v>
      </c>
      <c r="D64" t="s">
        <v>23</v>
      </c>
      <c r="E64" t="s">
        <v>24</v>
      </c>
      <c r="F64" t="s">
        <v>25</v>
      </c>
      <c r="G64" t="s">
        <v>26</v>
      </c>
      <c r="H64" t="s">
        <v>27</v>
      </c>
      <c r="I64" t="s">
        <v>28</v>
      </c>
      <c r="J64" t="s">
        <v>29</v>
      </c>
      <c r="K64" s="34" t="s">
        <v>30</v>
      </c>
      <c r="L64" s="34">
        <v>27</v>
      </c>
      <c r="M64">
        <v>110300</v>
      </c>
      <c r="N64">
        <v>11</v>
      </c>
      <c r="O64">
        <v>124.22</v>
      </c>
      <c r="Q64">
        <v>1530</v>
      </c>
      <c r="R64">
        <f>(Q64*12)/2</f>
        <v>9180</v>
      </c>
    </row>
    <row r="65" spans="1:18">
      <c r="A65" s="4">
        <v>44139</v>
      </c>
      <c r="C65" t="s">
        <v>95</v>
      </c>
      <c r="D65" t="s">
        <v>23</v>
      </c>
      <c r="E65" t="s">
        <v>24</v>
      </c>
      <c r="K65" s="34"/>
      <c r="L65" s="34"/>
      <c r="N65">
        <v>11</v>
      </c>
      <c r="O65">
        <v>124.22</v>
      </c>
      <c r="R65">
        <f>(Q64*12)/2</f>
        <v>9180</v>
      </c>
    </row>
    <row r="66" spans="1:18">
      <c r="A66" s="4">
        <v>44139</v>
      </c>
      <c r="B66" t="s">
        <v>32</v>
      </c>
      <c r="C66" t="s">
        <v>33</v>
      </c>
      <c r="D66" t="s">
        <v>23</v>
      </c>
      <c r="E66" t="s">
        <v>24</v>
      </c>
      <c r="F66" t="s">
        <v>34</v>
      </c>
      <c r="G66" t="s">
        <v>35</v>
      </c>
      <c r="H66" t="s">
        <v>36</v>
      </c>
      <c r="I66" t="s">
        <v>37</v>
      </c>
      <c r="J66" t="s">
        <v>38</v>
      </c>
      <c r="K66" s="34" t="s">
        <v>39</v>
      </c>
      <c r="L66" s="34">
        <v>32</v>
      </c>
      <c r="M66">
        <v>166740</v>
      </c>
      <c r="N66">
        <v>11</v>
      </c>
      <c r="O66">
        <v>124.22</v>
      </c>
      <c r="Q66">
        <v>1780</v>
      </c>
      <c r="R66">
        <f>(Q66*30)/3</f>
        <v>17800</v>
      </c>
    </row>
    <row r="67" spans="1:18">
      <c r="A67" s="4">
        <v>44139</v>
      </c>
      <c r="C67" t="s">
        <v>40</v>
      </c>
      <c r="D67" t="s">
        <v>23</v>
      </c>
      <c r="E67" t="s">
        <v>24</v>
      </c>
      <c r="K67" s="34"/>
      <c r="L67" s="34"/>
      <c r="N67">
        <v>11</v>
      </c>
      <c r="O67">
        <v>124.22</v>
      </c>
      <c r="R67">
        <f>(Q66*30)/3</f>
        <v>17800</v>
      </c>
    </row>
    <row r="68" spans="1:18">
      <c r="A68" s="4">
        <v>44139</v>
      </c>
      <c r="C68" t="s">
        <v>41</v>
      </c>
      <c r="D68" t="s">
        <v>23</v>
      </c>
      <c r="E68" t="s">
        <v>24</v>
      </c>
      <c r="K68" s="34"/>
      <c r="L68" s="34"/>
      <c r="N68">
        <v>11</v>
      </c>
      <c r="O68">
        <v>124.22</v>
      </c>
      <c r="R68">
        <f>(Q66*30)/3</f>
        <v>17800</v>
      </c>
    </row>
    <row r="69" spans="1:18">
      <c r="A69" s="4">
        <v>44139</v>
      </c>
      <c r="B69" t="s">
        <v>42</v>
      </c>
      <c r="C69" t="s">
        <v>43</v>
      </c>
      <c r="D69" t="s">
        <v>23</v>
      </c>
      <c r="E69" t="s">
        <v>24</v>
      </c>
      <c r="F69" t="s">
        <v>34</v>
      </c>
      <c r="G69" t="s">
        <v>44</v>
      </c>
      <c r="H69" t="s">
        <v>45</v>
      </c>
      <c r="I69" t="s">
        <v>37</v>
      </c>
      <c r="J69" t="s">
        <v>38</v>
      </c>
      <c r="K69" s="34" t="s">
        <v>46</v>
      </c>
      <c r="L69" s="34">
        <v>36</v>
      </c>
      <c r="M69">
        <v>666960</v>
      </c>
      <c r="N69">
        <v>11</v>
      </c>
      <c r="O69">
        <v>124.22</v>
      </c>
      <c r="Q69">
        <v>1100</v>
      </c>
      <c r="R69">
        <f>(Q69*22)/2</f>
        <v>12100</v>
      </c>
    </row>
    <row r="70" spans="1:18">
      <c r="A70" s="4">
        <v>44139</v>
      </c>
      <c r="C70" t="s">
        <v>55</v>
      </c>
      <c r="D70" t="s">
        <v>23</v>
      </c>
      <c r="E70" t="s">
        <v>24</v>
      </c>
      <c r="K70" s="34"/>
      <c r="L70" s="34"/>
      <c r="N70">
        <v>11</v>
      </c>
      <c r="O70">
        <v>124.22</v>
      </c>
      <c r="R70">
        <f>(Q69*22)/2</f>
        <v>12100</v>
      </c>
    </row>
    <row r="71" spans="1:18">
      <c r="A71" s="4">
        <v>44139</v>
      </c>
      <c r="B71" t="s">
        <v>48</v>
      </c>
      <c r="C71" t="s">
        <v>22</v>
      </c>
      <c r="D71" t="s">
        <v>23</v>
      </c>
      <c r="E71" t="s">
        <v>24</v>
      </c>
      <c r="F71" t="s">
        <v>34</v>
      </c>
      <c r="G71" t="s">
        <v>49</v>
      </c>
      <c r="H71" t="s">
        <v>50</v>
      </c>
      <c r="I71" t="s">
        <v>37</v>
      </c>
      <c r="J71" t="s">
        <v>51</v>
      </c>
      <c r="K71" s="34" t="s">
        <v>52</v>
      </c>
      <c r="L71" s="34">
        <v>29</v>
      </c>
      <c r="M71">
        <v>1167180</v>
      </c>
      <c r="N71">
        <v>11</v>
      </c>
      <c r="O71">
        <v>124.22</v>
      </c>
      <c r="Q71">
        <v>2230</v>
      </c>
      <c r="R71">
        <f>Q71*31</f>
        <v>69130</v>
      </c>
    </row>
    <row r="72" spans="1:18">
      <c r="A72" s="4">
        <v>44139</v>
      </c>
      <c r="B72" t="s">
        <v>98</v>
      </c>
      <c r="C72" t="s">
        <v>96</v>
      </c>
      <c r="D72" t="s">
        <v>23</v>
      </c>
      <c r="E72" t="s">
        <v>24</v>
      </c>
      <c r="F72" t="s">
        <v>34</v>
      </c>
      <c r="G72" t="s">
        <v>56</v>
      </c>
      <c r="H72" t="s">
        <v>57</v>
      </c>
      <c r="I72" t="s">
        <v>58</v>
      </c>
      <c r="J72" t="s">
        <v>59</v>
      </c>
      <c r="K72" t="s">
        <v>100</v>
      </c>
      <c r="L72" s="34">
        <v>24</v>
      </c>
      <c r="M72">
        <v>7200000</v>
      </c>
      <c r="N72">
        <v>11</v>
      </c>
      <c r="O72">
        <v>124.22</v>
      </c>
      <c r="Q72">
        <v>1540</v>
      </c>
      <c r="R72">
        <f>Q72*53</f>
        <v>81620</v>
      </c>
    </row>
    <row r="73" spans="1:18">
      <c r="A73" s="4">
        <v>44139</v>
      </c>
      <c r="B73" t="s">
        <v>54</v>
      </c>
      <c r="D73" t="s">
        <v>23</v>
      </c>
      <c r="E73" t="s">
        <v>24</v>
      </c>
      <c r="F73" t="s">
        <v>34</v>
      </c>
      <c r="G73" t="s">
        <v>56</v>
      </c>
      <c r="H73" t="s">
        <v>57</v>
      </c>
      <c r="I73" t="s">
        <v>58</v>
      </c>
      <c r="J73" t="s">
        <v>59</v>
      </c>
      <c r="K73" t="s">
        <v>60</v>
      </c>
      <c r="L73" s="34">
        <v>20</v>
      </c>
      <c r="M73">
        <v>7200000</v>
      </c>
      <c r="Q73">
        <v>2520</v>
      </c>
      <c r="R73">
        <f>Q73*56</f>
        <v>141120</v>
      </c>
    </row>
    <row r="74" spans="1:18">
      <c r="A74" s="4">
        <v>44139</v>
      </c>
      <c r="B74" t="s">
        <v>61</v>
      </c>
      <c r="D74" t="s">
        <v>23</v>
      </c>
      <c r="E74" t="s">
        <v>24</v>
      </c>
      <c r="F74" t="s">
        <v>34</v>
      </c>
      <c r="G74" t="s">
        <v>56</v>
      </c>
      <c r="H74" t="s">
        <v>57</v>
      </c>
      <c r="I74" t="s">
        <v>58</v>
      </c>
      <c r="J74" t="s">
        <v>59</v>
      </c>
      <c r="K74" t="s">
        <v>62</v>
      </c>
      <c r="L74" s="34">
        <v>20</v>
      </c>
      <c r="M74">
        <v>7200000</v>
      </c>
      <c r="Q74">
        <v>2620</v>
      </c>
      <c r="R74">
        <f>Q74*52</f>
        <v>136240</v>
      </c>
    </row>
    <row r="75" spans="1:18">
      <c r="A75" s="4">
        <v>44139</v>
      </c>
      <c r="B75" t="s">
        <v>63</v>
      </c>
      <c r="C75" t="s">
        <v>64</v>
      </c>
      <c r="D75" t="s">
        <v>23</v>
      </c>
      <c r="E75" t="s">
        <v>24</v>
      </c>
      <c r="F75" t="s">
        <v>34</v>
      </c>
      <c r="G75" t="s">
        <v>56</v>
      </c>
      <c r="H75" t="s">
        <v>57</v>
      </c>
      <c r="I75" t="s">
        <v>58</v>
      </c>
      <c r="J75" t="s">
        <v>59</v>
      </c>
      <c r="K75" t="s">
        <v>65</v>
      </c>
      <c r="L75" s="34">
        <v>20</v>
      </c>
      <c r="M75">
        <v>7200000</v>
      </c>
      <c r="N75">
        <v>11</v>
      </c>
      <c r="O75">
        <v>124.22</v>
      </c>
      <c r="Q75">
        <v>1700</v>
      </c>
      <c r="R75">
        <f>Q75*48</f>
        <v>81600</v>
      </c>
    </row>
    <row r="76" spans="1:18">
      <c r="A76" s="4">
        <v>44139</v>
      </c>
      <c r="B76" t="s">
        <v>67</v>
      </c>
      <c r="D76" t="s">
        <v>23</v>
      </c>
      <c r="E76" t="s">
        <v>24</v>
      </c>
      <c r="F76" t="s">
        <v>34</v>
      </c>
      <c r="G76" t="s">
        <v>56</v>
      </c>
      <c r="H76" t="s">
        <v>57</v>
      </c>
      <c r="I76" t="s">
        <v>58</v>
      </c>
      <c r="J76" t="s">
        <v>59</v>
      </c>
      <c r="K76" t="s">
        <v>68</v>
      </c>
      <c r="L76" s="34">
        <v>20</v>
      </c>
      <c r="M76">
        <v>7200000</v>
      </c>
      <c r="Q76">
        <v>2340</v>
      </c>
      <c r="R76">
        <f>Q76*127</f>
        <v>297180</v>
      </c>
    </row>
    <row r="77" spans="1:18">
      <c r="A77" s="4">
        <v>44139</v>
      </c>
      <c r="B77" t="s">
        <v>69</v>
      </c>
      <c r="C77" t="s">
        <v>70</v>
      </c>
      <c r="D77" t="s">
        <v>23</v>
      </c>
      <c r="E77" t="s">
        <v>24</v>
      </c>
      <c r="F77" t="s">
        <v>34</v>
      </c>
      <c r="G77" t="s">
        <v>56</v>
      </c>
      <c r="H77" t="s">
        <v>57</v>
      </c>
      <c r="I77" t="s">
        <v>58</v>
      </c>
      <c r="J77" t="s">
        <v>59</v>
      </c>
      <c r="K77" t="s">
        <v>99</v>
      </c>
      <c r="L77" s="34">
        <v>20</v>
      </c>
      <c r="M77">
        <v>7200000</v>
      </c>
      <c r="N77">
        <v>11</v>
      </c>
      <c r="O77">
        <v>124.22</v>
      </c>
      <c r="Q77">
        <v>2120</v>
      </c>
      <c r="R77">
        <f>Q77*54</f>
        <v>114480</v>
      </c>
    </row>
    <row r="78" spans="1:18">
      <c r="A78" s="4">
        <v>44139</v>
      </c>
      <c r="C78" t="s">
        <v>74</v>
      </c>
      <c r="D78" t="s">
        <v>23</v>
      </c>
      <c r="E78" t="s">
        <v>24</v>
      </c>
      <c r="F78" t="s">
        <v>75</v>
      </c>
      <c r="K78" s="34"/>
      <c r="L78" s="34"/>
    </row>
    <row r="79" spans="1:18">
      <c r="A79" s="4">
        <v>44139</v>
      </c>
      <c r="B79" t="s">
        <v>76</v>
      </c>
      <c r="C79" t="s">
        <v>77</v>
      </c>
      <c r="D79" t="s">
        <v>23</v>
      </c>
      <c r="E79" t="s">
        <v>24</v>
      </c>
      <c r="L79" s="34"/>
    </row>
    <row r="80" spans="1:18">
      <c r="A80" s="4">
        <v>44139</v>
      </c>
      <c r="B80" t="s">
        <v>78</v>
      </c>
      <c r="C80" t="s">
        <v>79</v>
      </c>
      <c r="D80" t="s">
        <v>23</v>
      </c>
      <c r="E80" t="s">
        <v>24</v>
      </c>
      <c r="L80" s="34"/>
    </row>
    <row r="81" spans="1:21">
      <c r="A81" s="4">
        <v>44139</v>
      </c>
      <c r="B81" t="s">
        <v>80</v>
      </c>
      <c r="C81" t="s">
        <v>81</v>
      </c>
      <c r="D81" t="s">
        <v>23</v>
      </c>
      <c r="E81" t="s">
        <v>24</v>
      </c>
    </row>
    <row r="82" spans="1:21">
      <c r="A82" s="4">
        <v>44139</v>
      </c>
      <c r="B82" t="s">
        <v>80</v>
      </c>
      <c r="C82" t="s">
        <v>82</v>
      </c>
      <c r="D82" t="s">
        <v>23</v>
      </c>
      <c r="E82" t="s">
        <v>24</v>
      </c>
    </row>
    <row r="83" spans="1:21">
      <c r="A83" s="4">
        <v>44139</v>
      </c>
      <c r="B83" t="s">
        <v>21</v>
      </c>
      <c r="C83" t="s">
        <v>86</v>
      </c>
      <c r="D83" t="s">
        <v>23</v>
      </c>
      <c r="E83" t="s">
        <v>84</v>
      </c>
      <c r="F83" t="s">
        <v>25</v>
      </c>
      <c r="G83" t="s">
        <v>26</v>
      </c>
      <c r="H83" t="s">
        <v>27</v>
      </c>
      <c r="I83" t="s">
        <v>28</v>
      </c>
      <c r="J83" t="s">
        <v>29</v>
      </c>
      <c r="K83" s="34" t="s">
        <v>30</v>
      </c>
      <c r="L83" s="34">
        <v>27</v>
      </c>
      <c r="M83">
        <v>110300</v>
      </c>
      <c r="N83">
        <v>12</v>
      </c>
      <c r="O83">
        <v>139.12</v>
      </c>
      <c r="P83" t="s">
        <v>85</v>
      </c>
      <c r="Q83">
        <v>1590</v>
      </c>
      <c r="R83">
        <f>(Q83*12)/3</f>
        <v>6360</v>
      </c>
    </row>
    <row r="84" spans="1:21">
      <c r="A84" s="4">
        <v>44139</v>
      </c>
      <c r="C84" t="s">
        <v>83</v>
      </c>
      <c r="D84" t="s">
        <v>23</v>
      </c>
      <c r="E84" t="s">
        <v>84</v>
      </c>
      <c r="N84">
        <v>12</v>
      </c>
      <c r="O84">
        <v>139.12</v>
      </c>
      <c r="P84" t="s">
        <v>85</v>
      </c>
      <c r="R84">
        <f>(Q83*12)/3</f>
        <v>6360</v>
      </c>
    </row>
    <row r="85" spans="1:21">
      <c r="A85" s="4">
        <v>44139</v>
      </c>
      <c r="C85" t="s">
        <v>87</v>
      </c>
      <c r="D85" t="s">
        <v>23</v>
      </c>
      <c r="E85" t="s">
        <v>84</v>
      </c>
      <c r="N85">
        <v>12</v>
      </c>
      <c r="O85">
        <v>139.12</v>
      </c>
      <c r="P85" t="s">
        <v>85</v>
      </c>
      <c r="R85">
        <f>(Q83*12)/3</f>
        <v>6360</v>
      </c>
    </row>
    <row r="86" spans="1:21">
      <c r="A86" s="4">
        <v>44139</v>
      </c>
      <c r="B86" t="s">
        <v>42</v>
      </c>
      <c r="C86" t="s">
        <v>88</v>
      </c>
      <c r="D86" t="s">
        <v>23</v>
      </c>
      <c r="E86" t="s">
        <v>84</v>
      </c>
      <c r="F86" t="s">
        <v>34</v>
      </c>
      <c r="G86" t="s">
        <v>44</v>
      </c>
      <c r="H86" t="s">
        <v>45</v>
      </c>
      <c r="I86" t="s">
        <v>37</v>
      </c>
      <c r="J86" t="s">
        <v>38</v>
      </c>
      <c r="K86" s="34" t="s">
        <v>46</v>
      </c>
      <c r="L86" s="34">
        <v>36</v>
      </c>
      <c r="M86">
        <v>666960</v>
      </c>
      <c r="N86">
        <v>12</v>
      </c>
      <c r="O86">
        <v>139.12</v>
      </c>
      <c r="P86" t="s">
        <v>85</v>
      </c>
      <c r="Q86">
        <v>1120</v>
      </c>
      <c r="R86">
        <f>(Q86*22)/2</f>
        <v>12320</v>
      </c>
    </row>
    <row r="87" spans="1:21">
      <c r="A87" s="4">
        <v>44139</v>
      </c>
      <c r="C87" t="s">
        <v>89</v>
      </c>
      <c r="D87" t="s">
        <v>23</v>
      </c>
      <c r="E87" t="s">
        <v>84</v>
      </c>
      <c r="K87" s="34"/>
      <c r="L87" s="34"/>
      <c r="N87">
        <v>12</v>
      </c>
      <c r="O87">
        <v>139.12</v>
      </c>
      <c r="P87" t="s">
        <v>85</v>
      </c>
      <c r="R87">
        <f>(Q86*22)/2</f>
        <v>12320</v>
      </c>
    </row>
    <row r="88" spans="1:21">
      <c r="A88" s="4">
        <v>44139</v>
      </c>
      <c r="B88" t="s">
        <v>48</v>
      </c>
      <c r="C88" t="s">
        <v>90</v>
      </c>
      <c r="D88" t="s">
        <v>23</v>
      </c>
      <c r="E88" t="s">
        <v>84</v>
      </c>
      <c r="F88" t="s">
        <v>34</v>
      </c>
      <c r="G88" t="s">
        <v>49</v>
      </c>
      <c r="H88" t="s">
        <v>50</v>
      </c>
      <c r="I88" t="s">
        <v>37</v>
      </c>
      <c r="J88" t="s">
        <v>51</v>
      </c>
      <c r="K88" s="34" t="s">
        <v>52</v>
      </c>
      <c r="L88" s="34">
        <v>29</v>
      </c>
      <c r="M88">
        <v>1167180</v>
      </c>
      <c r="N88">
        <v>12</v>
      </c>
      <c r="O88">
        <v>139.12</v>
      </c>
      <c r="P88" t="s">
        <v>85</v>
      </c>
      <c r="Q88">
        <v>2200</v>
      </c>
      <c r="R88">
        <f>Q88*31</f>
        <v>68200</v>
      </c>
    </row>
    <row r="89" spans="1:21">
      <c r="A89" s="4">
        <v>44139</v>
      </c>
      <c r="B89" t="s">
        <v>98</v>
      </c>
      <c r="C89" t="s">
        <v>91</v>
      </c>
      <c r="D89" t="s">
        <v>23</v>
      </c>
      <c r="E89" t="s">
        <v>24</v>
      </c>
      <c r="F89" t="s">
        <v>34</v>
      </c>
      <c r="G89" t="s">
        <v>56</v>
      </c>
      <c r="H89" t="s">
        <v>57</v>
      </c>
      <c r="I89" t="s">
        <v>58</v>
      </c>
      <c r="J89" t="s">
        <v>59</v>
      </c>
      <c r="K89" t="s">
        <v>100</v>
      </c>
      <c r="L89" s="34">
        <v>24</v>
      </c>
      <c r="M89">
        <v>7200000</v>
      </c>
      <c r="N89">
        <v>12</v>
      </c>
      <c r="O89">
        <v>139.12</v>
      </c>
      <c r="P89" t="s">
        <v>85</v>
      </c>
      <c r="Q89">
        <v>1050</v>
      </c>
      <c r="R89">
        <f>Q89*53</f>
        <v>55650</v>
      </c>
      <c r="U89" t="s">
        <v>101</v>
      </c>
    </row>
    <row r="90" spans="1:21">
      <c r="A90" s="4">
        <v>44139</v>
      </c>
      <c r="B90" t="s">
        <v>54</v>
      </c>
      <c r="C90" t="s">
        <v>91</v>
      </c>
      <c r="D90" t="s">
        <v>23</v>
      </c>
      <c r="E90" t="s">
        <v>84</v>
      </c>
      <c r="F90" t="s">
        <v>34</v>
      </c>
      <c r="G90" t="s">
        <v>56</v>
      </c>
      <c r="H90" t="s">
        <v>57</v>
      </c>
      <c r="I90" t="s">
        <v>58</v>
      </c>
      <c r="J90" t="s">
        <v>59</v>
      </c>
      <c r="K90" t="s">
        <v>60</v>
      </c>
      <c r="L90" s="34">
        <v>20</v>
      </c>
      <c r="M90">
        <v>7200000</v>
      </c>
      <c r="Q90">
        <v>2470</v>
      </c>
      <c r="R90">
        <f>Q90*56</f>
        <v>138320</v>
      </c>
    </row>
    <row r="91" spans="1:21">
      <c r="A91" s="4">
        <v>44139</v>
      </c>
      <c r="B91" t="s">
        <v>61</v>
      </c>
      <c r="C91" t="s">
        <v>91</v>
      </c>
      <c r="D91" t="s">
        <v>23</v>
      </c>
      <c r="E91" t="s">
        <v>84</v>
      </c>
      <c r="F91" t="s">
        <v>34</v>
      </c>
      <c r="G91" t="s">
        <v>56</v>
      </c>
      <c r="H91" t="s">
        <v>57</v>
      </c>
      <c r="I91" t="s">
        <v>58</v>
      </c>
      <c r="J91" t="s">
        <v>59</v>
      </c>
      <c r="K91" t="s">
        <v>62</v>
      </c>
      <c r="L91" s="34">
        <v>20</v>
      </c>
      <c r="M91">
        <v>7200000</v>
      </c>
      <c r="Q91">
        <v>2540</v>
      </c>
      <c r="R91">
        <f>Q91*52</f>
        <v>132080</v>
      </c>
    </row>
    <row r="92" spans="1:21">
      <c r="A92" s="4">
        <v>44139</v>
      </c>
      <c r="B92" t="s">
        <v>63</v>
      </c>
      <c r="C92" t="s">
        <v>92</v>
      </c>
      <c r="D92" t="s">
        <v>23</v>
      </c>
      <c r="E92" t="s">
        <v>84</v>
      </c>
      <c r="F92" t="s">
        <v>34</v>
      </c>
      <c r="G92" t="s">
        <v>56</v>
      </c>
      <c r="H92" t="s">
        <v>57</v>
      </c>
      <c r="I92" t="s">
        <v>58</v>
      </c>
      <c r="J92" t="s">
        <v>59</v>
      </c>
      <c r="K92" t="s">
        <v>65</v>
      </c>
      <c r="L92" s="34">
        <v>20</v>
      </c>
      <c r="M92">
        <v>7200000</v>
      </c>
      <c r="Q92">
        <v>2080</v>
      </c>
      <c r="R92">
        <f>Q92*48</f>
        <v>99840</v>
      </c>
    </row>
    <row r="93" spans="1:21">
      <c r="A93" s="4">
        <v>44139</v>
      </c>
      <c r="B93" t="s">
        <v>67</v>
      </c>
      <c r="C93" t="s">
        <v>92</v>
      </c>
      <c r="D93" t="s">
        <v>23</v>
      </c>
      <c r="E93" t="s">
        <v>84</v>
      </c>
      <c r="F93" t="s">
        <v>34</v>
      </c>
      <c r="G93" t="s">
        <v>56</v>
      </c>
      <c r="H93" t="s">
        <v>57</v>
      </c>
      <c r="I93" t="s">
        <v>58</v>
      </c>
      <c r="J93" t="s">
        <v>59</v>
      </c>
      <c r="K93" t="s">
        <v>68</v>
      </c>
      <c r="L93" s="34">
        <v>20</v>
      </c>
      <c r="M93">
        <v>7200000</v>
      </c>
      <c r="N93">
        <v>12</v>
      </c>
      <c r="O93">
        <v>139.12</v>
      </c>
      <c r="P93" t="s">
        <v>85</v>
      </c>
      <c r="Q93">
        <v>2350</v>
      </c>
      <c r="R93">
        <f>Q93*127</f>
        <v>298450</v>
      </c>
    </row>
    <row r="94" spans="1:21">
      <c r="A94" s="4">
        <v>44139</v>
      </c>
      <c r="B94" t="s">
        <v>69</v>
      </c>
      <c r="C94" t="s">
        <v>92</v>
      </c>
      <c r="D94" t="s">
        <v>23</v>
      </c>
      <c r="E94" t="s">
        <v>84</v>
      </c>
      <c r="F94" t="s">
        <v>34</v>
      </c>
      <c r="G94" t="s">
        <v>56</v>
      </c>
      <c r="H94" t="s">
        <v>57</v>
      </c>
      <c r="I94" t="s">
        <v>58</v>
      </c>
      <c r="J94" t="s">
        <v>59</v>
      </c>
      <c r="K94" t="s">
        <v>99</v>
      </c>
      <c r="L94" s="34">
        <v>20</v>
      </c>
      <c r="M94">
        <v>7200000</v>
      </c>
      <c r="Q94">
        <v>2130</v>
      </c>
      <c r="R94">
        <f>Q94*54</f>
        <v>115020</v>
      </c>
    </row>
    <row r="95" spans="1:21">
      <c r="A95" s="4">
        <v>44139</v>
      </c>
      <c r="B95" t="s">
        <v>80</v>
      </c>
      <c r="C95" t="s">
        <v>94</v>
      </c>
      <c r="D95" t="s">
        <v>23</v>
      </c>
      <c r="E95" t="s">
        <v>84</v>
      </c>
      <c r="L95" s="34"/>
    </row>
    <row r="96" spans="1:21">
      <c r="A96" s="4">
        <v>44140</v>
      </c>
      <c r="B96" t="s">
        <v>21</v>
      </c>
      <c r="C96" t="s">
        <v>47</v>
      </c>
      <c r="D96" t="s">
        <v>23</v>
      </c>
      <c r="E96" t="s">
        <v>24</v>
      </c>
      <c r="F96" t="s">
        <v>25</v>
      </c>
      <c r="G96" t="s">
        <v>26</v>
      </c>
      <c r="H96" t="s">
        <v>27</v>
      </c>
      <c r="I96" t="s">
        <v>28</v>
      </c>
      <c r="J96" t="s">
        <v>29</v>
      </c>
      <c r="K96" s="34" t="s">
        <v>30</v>
      </c>
      <c r="L96" s="34">
        <v>27</v>
      </c>
      <c r="M96">
        <v>110300</v>
      </c>
      <c r="N96">
        <v>11</v>
      </c>
      <c r="O96">
        <v>124.22</v>
      </c>
      <c r="Q96">
        <v>1500</v>
      </c>
      <c r="R96">
        <f>(Q96*12)/3</f>
        <v>6000</v>
      </c>
    </row>
    <row r="97" spans="1:21">
      <c r="A97" s="4">
        <v>44140</v>
      </c>
      <c r="C97" t="s">
        <v>95</v>
      </c>
      <c r="D97" t="s">
        <v>23</v>
      </c>
      <c r="E97" t="s">
        <v>24</v>
      </c>
      <c r="K97" s="34"/>
      <c r="L97" s="34"/>
      <c r="N97">
        <v>11</v>
      </c>
      <c r="O97">
        <v>124.22</v>
      </c>
      <c r="R97">
        <f>(Q96*12)/3</f>
        <v>6000</v>
      </c>
    </row>
    <row r="98" spans="1:21">
      <c r="A98" s="4">
        <v>44140</v>
      </c>
      <c r="C98" t="s">
        <v>40</v>
      </c>
      <c r="D98" t="s">
        <v>23</v>
      </c>
      <c r="E98" t="s">
        <v>24</v>
      </c>
      <c r="K98" s="34"/>
      <c r="L98" s="34"/>
      <c r="N98">
        <v>11</v>
      </c>
      <c r="O98">
        <v>124.22</v>
      </c>
      <c r="R98">
        <f>(Q96*12)/3</f>
        <v>6000</v>
      </c>
    </row>
    <row r="99" spans="1:21">
      <c r="A99" s="4">
        <v>44140</v>
      </c>
      <c r="B99" t="s">
        <v>32</v>
      </c>
      <c r="C99" t="s">
        <v>33</v>
      </c>
      <c r="D99" t="s">
        <v>23</v>
      </c>
      <c r="E99" t="s">
        <v>24</v>
      </c>
      <c r="F99" t="s">
        <v>34</v>
      </c>
      <c r="G99" t="s">
        <v>102</v>
      </c>
      <c r="H99" t="s">
        <v>36</v>
      </c>
      <c r="I99" t="s">
        <v>37</v>
      </c>
      <c r="J99" t="s">
        <v>38</v>
      </c>
      <c r="K99" s="34" t="s">
        <v>30</v>
      </c>
      <c r="L99" s="34">
        <v>24</v>
      </c>
      <c r="M99">
        <v>166740</v>
      </c>
      <c r="N99">
        <v>11</v>
      </c>
      <c r="O99">
        <v>124.22</v>
      </c>
      <c r="Q99">
        <v>450</v>
      </c>
      <c r="R99">
        <f>(Q99*12)/2</f>
        <v>2700</v>
      </c>
      <c r="U99" t="s">
        <v>103</v>
      </c>
    </row>
    <row r="100" spans="1:21">
      <c r="A100" s="4">
        <v>44140</v>
      </c>
      <c r="C100" t="s">
        <v>41</v>
      </c>
      <c r="D100" t="s">
        <v>23</v>
      </c>
      <c r="E100" t="s">
        <v>24</v>
      </c>
      <c r="K100" s="34"/>
      <c r="L100" s="34"/>
      <c r="N100">
        <v>11</v>
      </c>
      <c r="O100">
        <v>124.22</v>
      </c>
      <c r="R100">
        <f>(Q99*12)/2</f>
        <v>2700</v>
      </c>
    </row>
    <row r="101" spans="1:21">
      <c r="A101" s="4">
        <v>44140</v>
      </c>
      <c r="B101" t="s">
        <v>42</v>
      </c>
      <c r="C101" t="s">
        <v>43</v>
      </c>
      <c r="D101" t="s">
        <v>23</v>
      </c>
      <c r="E101" t="s">
        <v>24</v>
      </c>
      <c r="F101" t="s">
        <v>34</v>
      </c>
      <c r="G101" t="s">
        <v>44</v>
      </c>
      <c r="H101" t="s">
        <v>45</v>
      </c>
      <c r="I101" t="s">
        <v>37</v>
      </c>
      <c r="J101" t="s">
        <v>38</v>
      </c>
      <c r="K101" s="34" t="s">
        <v>46</v>
      </c>
      <c r="L101" s="34">
        <v>36</v>
      </c>
      <c r="M101">
        <v>666960</v>
      </c>
      <c r="N101">
        <v>11</v>
      </c>
      <c r="O101">
        <v>124.22</v>
      </c>
      <c r="Q101">
        <v>1050</v>
      </c>
      <c r="R101">
        <f>(Q101*22)/2</f>
        <v>11550</v>
      </c>
      <c r="U101" t="s">
        <v>104</v>
      </c>
    </row>
    <row r="102" spans="1:21">
      <c r="A102" s="4">
        <v>44140</v>
      </c>
      <c r="C102" t="s">
        <v>55</v>
      </c>
      <c r="D102" t="s">
        <v>23</v>
      </c>
      <c r="E102" t="s">
        <v>24</v>
      </c>
      <c r="K102" s="34"/>
      <c r="L102" s="34"/>
      <c r="N102">
        <v>11</v>
      </c>
      <c r="O102">
        <v>124.22</v>
      </c>
      <c r="R102">
        <f>(Q101*22)/2</f>
        <v>11550</v>
      </c>
    </row>
    <row r="103" spans="1:21">
      <c r="A103" s="4">
        <v>44140</v>
      </c>
      <c r="B103" t="s">
        <v>48</v>
      </c>
      <c r="C103" t="s">
        <v>22</v>
      </c>
      <c r="D103" t="s">
        <v>23</v>
      </c>
      <c r="E103" t="s">
        <v>24</v>
      </c>
      <c r="F103" t="s">
        <v>34</v>
      </c>
      <c r="G103" t="s">
        <v>49</v>
      </c>
      <c r="H103" t="s">
        <v>50</v>
      </c>
      <c r="I103" t="s">
        <v>37</v>
      </c>
      <c r="J103" t="s">
        <v>51</v>
      </c>
      <c r="K103" s="34" t="s">
        <v>52</v>
      </c>
      <c r="L103" s="34">
        <v>29</v>
      </c>
      <c r="M103">
        <v>1167180</v>
      </c>
      <c r="N103">
        <v>11</v>
      </c>
      <c r="O103">
        <v>124.22</v>
      </c>
      <c r="Q103">
        <v>850</v>
      </c>
      <c r="R103">
        <f>Q103*31</f>
        <v>26350</v>
      </c>
      <c r="U103" t="s">
        <v>105</v>
      </c>
    </row>
    <row r="104" spans="1:21">
      <c r="A104" s="4">
        <v>44140</v>
      </c>
      <c r="B104" t="s">
        <v>106</v>
      </c>
      <c r="C104" t="s">
        <v>41</v>
      </c>
      <c r="D104" t="s">
        <v>23</v>
      </c>
      <c r="E104" t="s">
        <v>24</v>
      </c>
      <c r="F104" t="s">
        <v>34</v>
      </c>
      <c r="G104" t="s">
        <v>56</v>
      </c>
      <c r="H104" t="s">
        <v>57</v>
      </c>
      <c r="I104" t="s">
        <v>58</v>
      </c>
      <c r="J104" t="s">
        <v>59</v>
      </c>
      <c r="K104" t="s">
        <v>107</v>
      </c>
      <c r="L104" s="34">
        <v>20</v>
      </c>
      <c r="M104">
        <v>7200000</v>
      </c>
      <c r="Q104">
        <v>1800</v>
      </c>
      <c r="R104">
        <f>Q104*50</f>
        <v>90000</v>
      </c>
      <c r="U104" t="s">
        <v>108</v>
      </c>
    </row>
    <row r="105" spans="1:21">
      <c r="A105" s="4">
        <v>44140</v>
      </c>
      <c r="B105" t="s">
        <v>98</v>
      </c>
      <c r="D105" t="s">
        <v>23</v>
      </c>
      <c r="E105" t="s">
        <v>24</v>
      </c>
      <c r="F105" t="s">
        <v>34</v>
      </c>
      <c r="G105" t="s">
        <v>56</v>
      </c>
      <c r="H105" t="s">
        <v>57</v>
      </c>
      <c r="I105" t="s">
        <v>58</v>
      </c>
      <c r="J105" t="s">
        <v>59</v>
      </c>
      <c r="K105" t="s">
        <v>100</v>
      </c>
      <c r="L105" s="34">
        <v>24</v>
      </c>
      <c r="M105">
        <v>7200000</v>
      </c>
      <c r="Q105">
        <v>1100</v>
      </c>
      <c r="R105">
        <f>Q105*53</f>
        <v>58300</v>
      </c>
      <c r="U105" t="s">
        <v>109</v>
      </c>
    </row>
    <row r="106" spans="1:21">
      <c r="A106" s="4">
        <v>44140</v>
      </c>
      <c r="B106" t="s">
        <v>54</v>
      </c>
      <c r="C106" t="s">
        <v>96</v>
      </c>
      <c r="D106" t="s">
        <v>23</v>
      </c>
      <c r="E106" t="s">
        <v>24</v>
      </c>
      <c r="F106" t="s">
        <v>34</v>
      </c>
      <c r="G106" t="s">
        <v>56</v>
      </c>
      <c r="H106" t="s">
        <v>57</v>
      </c>
      <c r="I106" t="s">
        <v>58</v>
      </c>
      <c r="J106" t="s">
        <v>59</v>
      </c>
      <c r="K106" t="s">
        <v>60</v>
      </c>
      <c r="L106" s="34">
        <v>20</v>
      </c>
      <c r="M106">
        <v>7200000</v>
      </c>
      <c r="N106">
        <v>11</v>
      </c>
      <c r="O106">
        <v>124.22</v>
      </c>
      <c r="Q106">
        <v>2070</v>
      </c>
      <c r="R106">
        <f>Q106*56</f>
        <v>115920</v>
      </c>
    </row>
    <row r="107" spans="1:21">
      <c r="A107" s="4">
        <v>44140</v>
      </c>
      <c r="B107" t="s">
        <v>61</v>
      </c>
      <c r="D107" t="s">
        <v>23</v>
      </c>
      <c r="E107" t="s">
        <v>24</v>
      </c>
      <c r="F107" t="s">
        <v>34</v>
      </c>
      <c r="G107" t="s">
        <v>56</v>
      </c>
      <c r="H107" t="s">
        <v>57</v>
      </c>
      <c r="I107" t="s">
        <v>58</v>
      </c>
      <c r="J107" t="s">
        <v>59</v>
      </c>
      <c r="K107" t="s">
        <v>62</v>
      </c>
      <c r="L107" s="34">
        <v>20</v>
      </c>
      <c r="M107">
        <v>7200000</v>
      </c>
      <c r="Q107">
        <v>2180</v>
      </c>
      <c r="R107">
        <f>Q107*52</f>
        <v>113360</v>
      </c>
    </row>
    <row r="108" spans="1:21">
      <c r="A108" s="4">
        <v>44140</v>
      </c>
      <c r="B108" t="s">
        <v>63</v>
      </c>
      <c r="C108" t="s">
        <v>64</v>
      </c>
      <c r="D108" t="s">
        <v>23</v>
      </c>
      <c r="E108" t="s">
        <v>24</v>
      </c>
      <c r="F108" t="s">
        <v>34</v>
      </c>
      <c r="G108" t="s">
        <v>56</v>
      </c>
      <c r="H108" t="s">
        <v>57</v>
      </c>
      <c r="I108" t="s">
        <v>58</v>
      </c>
      <c r="J108" t="s">
        <v>59</v>
      </c>
      <c r="K108" t="s">
        <v>110</v>
      </c>
      <c r="L108" s="34">
        <v>20</v>
      </c>
      <c r="M108">
        <v>7200000</v>
      </c>
      <c r="N108">
        <v>11</v>
      </c>
      <c r="O108">
        <v>124.22</v>
      </c>
      <c r="Q108">
        <v>1720</v>
      </c>
      <c r="R108">
        <f>Q108*40</f>
        <v>68800</v>
      </c>
    </row>
    <row r="109" spans="1:21">
      <c r="A109" s="4">
        <v>44140</v>
      </c>
      <c r="B109" t="s">
        <v>67</v>
      </c>
      <c r="D109" t="s">
        <v>23</v>
      </c>
      <c r="E109" t="s">
        <v>24</v>
      </c>
      <c r="F109" t="s">
        <v>34</v>
      </c>
      <c r="G109" t="s">
        <v>56</v>
      </c>
      <c r="H109" t="s">
        <v>57</v>
      </c>
      <c r="I109" t="s">
        <v>58</v>
      </c>
      <c r="J109" t="s">
        <v>59</v>
      </c>
      <c r="K109" t="s">
        <v>68</v>
      </c>
      <c r="L109" s="34">
        <v>20</v>
      </c>
      <c r="M109">
        <v>7200000</v>
      </c>
      <c r="Q109">
        <v>1930</v>
      </c>
      <c r="R109">
        <f>Q109*127</f>
        <v>245110</v>
      </c>
    </row>
    <row r="110" spans="1:21">
      <c r="A110" s="4">
        <v>44140</v>
      </c>
      <c r="B110" t="s">
        <v>69</v>
      </c>
      <c r="C110" t="s">
        <v>70</v>
      </c>
      <c r="D110" t="s">
        <v>23</v>
      </c>
      <c r="E110" t="s">
        <v>24</v>
      </c>
      <c r="F110" t="s">
        <v>34</v>
      </c>
      <c r="G110" t="s">
        <v>56</v>
      </c>
      <c r="H110" t="s">
        <v>57</v>
      </c>
      <c r="I110" t="s">
        <v>58</v>
      </c>
      <c r="J110" t="s">
        <v>59</v>
      </c>
      <c r="K110" t="s">
        <v>99</v>
      </c>
      <c r="L110" s="34">
        <v>20</v>
      </c>
      <c r="M110">
        <v>7200000</v>
      </c>
      <c r="N110">
        <v>11</v>
      </c>
      <c r="O110">
        <v>124.22</v>
      </c>
      <c r="Q110">
        <v>1780</v>
      </c>
      <c r="R110">
        <f>Q110*54</f>
        <v>96120</v>
      </c>
    </row>
    <row r="111" spans="1:21">
      <c r="A111" s="4">
        <v>44140</v>
      </c>
      <c r="B111" t="s">
        <v>48</v>
      </c>
      <c r="D111" t="s">
        <v>23</v>
      </c>
      <c r="E111" t="s">
        <v>24</v>
      </c>
      <c r="F111" t="s">
        <v>34</v>
      </c>
      <c r="G111" t="s">
        <v>56</v>
      </c>
      <c r="H111" t="s">
        <v>57</v>
      </c>
      <c r="I111" t="s">
        <v>58</v>
      </c>
      <c r="J111" t="s">
        <v>111</v>
      </c>
      <c r="K111" t="s">
        <v>100</v>
      </c>
      <c r="L111" s="34">
        <v>20</v>
      </c>
      <c r="M111">
        <v>7200000</v>
      </c>
      <c r="Q111">
        <v>670</v>
      </c>
      <c r="R111">
        <f>Q111*53</f>
        <v>35510</v>
      </c>
      <c r="U111" t="s">
        <v>112</v>
      </c>
    </row>
    <row r="112" spans="1:21">
      <c r="A112" s="4">
        <v>44140</v>
      </c>
      <c r="B112" t="s">
        <v>106</v>
      </c>
      <c r="C112" t="s">
        <v>41</v>
      </c>
      <c r="D112" t="s">
        <v>23</v>
      </c>
      <c r="E112" t="s">
        <v>24</v>
      </c>
      <c r="F112" t="s">
        <v>34</v>
      </c>
      <c r="G112" t="s">
        <v>56</v>
      </c>
      <c r="H112" t="s">
        <v>57</v>
      </c>
      <c r="I112" t="s">
        <v>58</v>
      </c>
      <c r="J112" t="s">
        <v>111</v>
      </c>
      <c r="K112" t="s">
        <v>107</v>
      </c>
      <c r="L112" s="34">
        <v>20</v>
      </c>
      <c r="M112">
        <v>7200000</v>
      </c>
      <c r="Q112">
        <v>340</v>
      </c>
      <c r="R112">
        <f>Q112*50</f>
        <v>17000</v>
      </c>
      <c r="U112" t="s">
        <v>112</v>
      </c>
    </row>
    <row r="113" spans="1:21">
      <c r="A113" s="4">
        <v>44140</v>
      </c>
      <c r="B113" t="s">
        <v>54</v>
      </c>
      <c r="C113" t="s">
        <v>96</v>
      </c>
      <c r="D113" t="s">
        <v>23</v>
      </c>
      <c r="E113" t="s">
        <v>24</v>
      </c>
      <c r="F113" t="s">
        <v>34</v>
      </c>
      <c r="G113" t="s">
        <v>56</v>
      </c>
      <c r="H113" t="s">
        <v>57</v>
      </c>
      <c r="I113" t="s">
        <v>58</v>
      </c>
      <c r="J113" t="s">
        <v>111</v>
      </c>
      <c r="K113" t="s">
        <v>60</v>
      </c>
      <c r="L113" s="34">
        <v>20</v>
      </c>
      <c r="M113">
        <v>7200000</v>
      </c>
      <c r="Q113">
        <v>305</v>
      </c>
      <c r="R113">
        <f>Q113*56</f>
        <v>17080</v>
      </c>
      <c r="U113" t="s">
        <v>112</v>
      </c>
    </row>
    <row r="114" spans="1:21">
      <c r="A114" s="4">
        <v>44140</v>
      </c>
      <c r="B114" t="s">
        <v>61</v>
      </c>
      <c r="D114" t="s">
        <v>23</v>
      </c>
      <c r="E114" t="s">
        <v>24</v>
      </c>
      <c r="F114" t="s">
        <v>34</v>
      </c>
      <c r="G114" t="s">
        <v>56</v>
      </c>
      <c r="H114" t="s">
        <v>57</v>
      </c>
      <c r="I114" t="s">
        <v>58</v>
      </c>
      <c r="J114" t="s">
        <v>111</v>
      </c>
      <c r="K114" t="s">
        <v>62</v>
      </c>
      <c r="L114" s="34">
        <v>20</v>
      </c>
      <c r="M114">
        <v>7200000</v>
      </c>
      <c r="Q114">
        <v>320</v>
      </c>
      <c r="R114">
        <f>Q114*52</f>
        <v>16640</v>
      </c>
      <c r="U114" t="s">
        <v>112</v>
      </c>
    </row>
    <row r="115" spans="1:21">
      <c r="A115" s="4">
        <v>44140</v>
      </c>
      <c r="B115" t="s">
        <v>63</v>
      </c>
      <c r="C115" t="s">
        <v>64</v>
      </c>
      <c r="D115" t="s">
        <v>23</v>
      </c>
      <c r="E115" t="s">
        <v>24</v>
      </c>
      <c r="F115" t="s">
        <v>34</v>
      </c>
      <c r="G115" t="s">
        <v>56</v>
      </c>
      <c r="H115" t="s">
        <v>57</v>
      </c>
      <c r="I115" t="s">
        <v>58</v>
      </c>
      <c r="J115" t="s">
        <v>111</v>
      </c>
      <c r="K115" t="s">
        <v>110</v>
      </c>
      <c r="L115" s="34">
        <v>20</v>
      </c>
      <c r="M115">
        <v>7200000</v>
      </c>
      <c r="Q115">
        <v>250</v>
      </c>
      <c r="R115">
        <f>Q115*40</f>
        <v>10000</v>
      </c>
      <c r="U115" t="s">
        <v>112</v>
      </c>
    </row>
    <row r="116" spans="1:21">
      <c r="A116" s="4">
        <v>44140</v>
      </c>
      <c r="B116" t="s">
        <v>67</v>
      </c>
      <c r="D116" t="s">
        <v>23</v>
      </c>
      <c r="E116" t="s">
        <v>24</v>
      </c>
      <c r="F116" t="s">
        <v>34</v>
      </c>
      <c r="G116" t="s">
        <v>56</v>
      </c>
      <c r="H116" t="s">
        <v>57</v>
      </c>
      <c r="I116" t="s">
        <v>58</v>
      </c>
      <c r="J116" t="s">
        <v>111</v>
      </c>
      <c r="K116" t="s">
        <v>68</v>
      </c>
      <c r="L116" s="34">
        <v>20</v>
      </c>
      <c r="M116">
        <v>7200000</v>
      </c>
      <c r="R116">
        <f>Q116*127</f>
        <v>0</v>
      </c>
      <c r="U116" t="s">
        <v>113</v>
      </c>
    </row>
    <row r="117" spans="1:21">
      <c r="A117" s="4">
        <v>44140</v>
      </c>
      <c r="B117" t="s">
        <v>69</v>
      </c>
      <c r="C117" t="s">
        <v>70</v>
      </c>
      <c r="D117" t="s">
        <v>23</v>
      </c>
      <c r="E117" t="s">
        <v>24</v>
      </c>
      <c r="F117" t="s">
        <v>34</v>
      </c>
      <c r="G117" t="s">
        <v>56</v>
      </c>
      <c r="H117" t="s">
        <v>57</v>
      </c>
      <c r="I117" t="s">
        <v>58</v>
      </c>
      <c r="J117" t="s">
        <v>111</v>
      </c>
      <c r="K117" t="s">
        <v>99</v>
      </c>
      <c r="L117" s="34">
        <v>20</v>
      </c>
      <c r="M117">
        <v>7200000</v>
      </c>
      <c r="Q117">
        <v>240</v>
      </c>
      <c r="R117">
        <f>Q117*54</f>
        <v>12960</v>
      </c>
      <c r="U117" t="s">
        <v>112</v>
      </c>
    </row>
    <row r="118" spans="1:21">
      <c r="A118" s="4">
        <v>44140</v>
      </c>
      <c r="C118" t="s">
        <v>74</v>
      </c>
      <c r="D118" t="s">
        <v>23</v>
      </c>
      <c r="E118" t="s">
        <v>24</v>
      </c>
      <c r="F118" t="s">
        <v>75</v>
      </c>
      <c r="K118" s="34"/>
      <c r="L118" s="34"/>
      <c r="U118" t="s">
        <v>73</v>
      </c>
    </row>
    <row r="119" spans="1:21">
      <c r="A119" s="4">
        <v>44140</v>
      </c>
      <c r="C119" t="s">
        <v>70</v>
      </c>
      <c r="D119" t="s">
        <v>23</v>
      </c>
      <c r="E119" t="s">
        <v>24</v>
      </c>
      <c r="F119" t="s">
        <v>72</v>
      </c>
      <c r="K119" s="34"/>
      <c r="L119" s="34"/>
      <c r="U119" t="s">
        <v>114</v>
      </c>
    </row>
    <row r="120" spans="1:21">
      <c r="A120" s="4">
        <v>44140</v>
      </c>
      <c r="C120" t="s">
        <v>33</v>
      </c>
      <c r="D120" t="s">
        <v>23</v>
      </c>
      <c r="E120" t="s">
        <v>24</v>
      </c>
      <c r="F120" t="s">
        <v>115</v>
      </c>
      <c r="K120" s="34"/>
      <c r="L120" s="34"/>
      <c r="U120" t="s">
        <v>116</v>
      </c>
    </row>
    <row r="121" spans="1:21">
      <c r="A121" s="4">
        <v>44140</v>
      </c>
      <c r="C121" t="s">
        <v>22</v>
      </c>
      <c r="D121" t="s">
        <v>23</v>
      </c>
      <c r="E121" t="s">
        <v>24</v>
      </c>
      <c r="F121" t="s">
        <v>115</v>
      </c>
      <c r="K121" s="34"/>
      <c r="L121" s="34"/>
    </row>
    <row r="122" spans="1:21">
      <c r="A122" s="4">
        <v>44140</v>
      </c>
      <c r="B122" t="s">
        <v>76</v>
      </c>
      <c r="C122" t="s">
        <v>77</v>
      </c>
      <c r="D122" t="s">
        <v>23</v>
      </c>
      <c r="E122" t="s">
        <v>24</v>
      </c>
      <c r="L122" s="34"/>
    </row>
    <row r="123" spans="1:21">
      <c r="A123" s="4">
        <v>44140</v>
      </c>
      <c r="B123" t="s">
        <v>78</v>
      </c>
      <c r="C123" t="s">
        <v>79</v>
      </c>
      <c r="D123" t="s">
        <v>23</v>
      </c>
      <c r="E123" t="s">
        <v>24</v>
      </c>
      <c r="L123" s="34"/>
    </row>
    <row r="124" spans="1:21">
      <c r="A124" s="4">
        <v>44140</v>
      </c>
      <c r="B124" t="s">
        <v>80</v>
      </c>
      <c r="C124" t="s">
        <v>81</v>
      </c>
      <c r="D124" t="s">
        <v>23</v>
      </c>
      <c r="E124" t="s">
        <v>24</v>
      </c>
    </row>
    <row r="125" spans="1:21">
      <c r="A125" s="4">
        <v>44140</v>
      </c>
      <c r="B125" t="s">
        <v>80</v>
      </c>
      <c r="C125" t="s">
        <v>82</v>
      </c>
      <c r="D125" t="s">
        <v>23</v>
      </c>
      <c r="E125" t="s">
        <v>24</v>
      </c>
    </row>
    <row r="126" spans="1:21">
      <c r="A126" s="4">
        <v>44140</v>
      </c>
      <c r="B126" t="s">
        <v>21</v>
      </c>
      <c r="C126" t="s">
        <v>86</v>
      </c>
      <c r="D126" t="s">
        <v>23</v>
      </c>
      <c r="E126" t="s">
        <v>84</v>
      </c>
      <c r="F126" t="s">
        <v>25</v>
      </c>
      <c r="G126" t="s">
        <v>26</v>
      </c>
      <c r="H126" t="s">
        <v>27</v>
      </c>
      <c r="I126" t="s">
        <v>28</v>
      </c>
      <c r="J126" t="s">
        <v>29</v>
      </c>
      <c r="K126" s="34" t="s">
        <v>30</v>
      </c>
      <c r="L126" s="34">
        <v>27</v>
      </c>
      <c r="M126">
        <v>110300</v>
      </c>
      <c r="N126">
        <v>12</v>
      </c>
      <c r="O126">
        <v>139.12</v>
      </c>
      <c r="P126" t="s">
        <v>85</v>
      </c>
      <c r="Q126">
        <v>1590</v>
      </c>
      <c r="R126">
        <f>(Q126*12)/3</f>
        <v>6360</v>
      </c>
    </row>
    <row r="127" spans="1:21">
      <c r="A127" s="4">
        <v>44140</v>
      </c>
      <c r="C127" t="s">
        <v>83</v>
      </c>
      <c r="D127" t="s">
        <v>23</v>
      </c>
      <c r="E127" t="s">
        <v>84</v>
      </c>
      <c r="N127">
        <v>12</v>
      </c>
      <c r="O127">
        <v>139.12</v>
      </c>
      <c r="P127" t="s">
        <v>85</v>
      </c>
      <c r="R127">
        <f>(Q126*12)/3</f>
        <v>6360</v>
      </c>
    </row>
    <row r="128" spans="1:21">
      <c r="A128" s="4">
        <v>44140</v>
      </c>
      <c r="C128" t="s">
        <v>87</v>
      </c>
      <c r="D128" t="s">
        <v>23</v>
      </c>
      <c r="E128" t="s">
        <v>84</v>
      </c>
      <c r="N128">
        <v>12</v>
      </c>
      <c r="O128">
        <v>139.12</v>
      </c>
      <c r="P128" t="s">
        <v>85</v>
      </c>
      <c r="R128">
        <f>(Q126*12)/3</f>
        <v>6360</v>
      </c>
    </row>
    <row r="129" spans="1:21">
      <c r="A129" s="4">
        <v>44140</v>
      </c>
      <c r="B129" t="s">
        <v>42</v>
      </c>
      <c r="C129" t="s">
        <v>88</v>
      </c>
      <c r="D129" t="s">
        <v>23</v>
      </c>
      <c r="E129" t="s">
        <v>84</v>
      </c>
      <c r="F129" t="s">
        <v>34</v>
      </c>
      <c r="G129" t="s">
        <v>44</v>
      </c>
      <c r="H129" t="s">
        <v>45</v>
      </c>
      <c r="I129" t="s">
        <v>37</v>
      </c>
      <c r="J129" t="s">
        <v>38</v>
      </c>
      <c r="K129" s="34" t="s">
        <v>46</v>
      </c>
      <c r="L129" s="34">
        <v>36</v>
      </c>
      <c r="M129">
        <v>666960</v>
      </c>
      <c r="N129">
        <v>12</v>
      </c>
      <c r="O129">
        <v>139.12</v>
      </c>
      <c r="P129" t="s">
        <v>85</v>
      </c>
      <c r="Q129">
        <v>1080</v>
      </c>
      <c r="R129">
        <f>(Q129*22)/2</f>
        <v>11880</v>
      </c>
      <c r="U129" t="s">
        <v>117</v>
      </c>
    </row>
    <row r="130" spans="1:21">
      <c r="A130" s="4">
        <v>44140</v>
      </c>
      <c r="C130" t="s">
        <v>89</v>
      </c>
      <c r="D130" t="s">
        <v>23</v>
      </c>
      <c r="E130" t="s">
        <v>84</v>
      </c>
      <c r="K130" s="34"/>
      <c r="L130" s="34"/>
      <c r="N130">
        <v>12</v>
      </c>
      <c r="O130">
        <v>139.12</v>
      </c>
      <c r="P130" t="s">
        <v>85</v>
      </c>
      <c r="R130">
        <f>(Q129*22)/2</f>
        <v>11880</v>
      </c>
    </row>
    <row r="131" spans="1:21">
      <c r="A131" s="4">
        <v>44140</v>
      </c>
      <c r="B131" t="s">
        <v>106</v>
      </c>
      <c r="C131" t="s">
        <v>90</v>
      </c>
      <c r="D131" t="s">
        <v>23</v>
      </c>
      <c r="E131" t="s">
        <v>84</v>
      </c>
      <c r="F131" t="s">
        <v>34</v>
      </c>
      <c r="G131" t="s">
        <v>56</v>
      </c>
      <c r="H131" t="s">
        <v>57</v>
      </c>
      <c r="I131" t="s">
        <v>58</v>
      </c>
      <c r="J131" t="s">
        <v>111</v>
      </c>
      <c r="K131" t="s">
        <v>107</v>
      </c>
      <c r="L131" s="34">
        <v>24</v>
      </c>
      <c r="M131">
        <v>7200000</v>
      </c>
      <c r="N131">
        <v>12</v>
      </c>
      <c r="O131">
        <v>139.12</v>
      </c>
      <c r="P131" t="s">
        <v>85</v>
      </c>
      <c r="Q131">
        <v>3130</v>
      </c>
      <c r="R131">
        <f>Q131*50</f>
        <v>156500</v>
      </c>
    </row>
    <row r="132" spans="1:21">
      <c r="A132" s="4">
        <v>44140</v>
      </c>
      <c r="B132" t="s">
        <v>48</v>
      </c>
      <c r="C132" t="s">
        <v>90</v>
      </c>
      <c r="D132" t="s">
        <v>23</v>
      </c>
      <c r="E132" t="s">
        <v>84</v>
      </c>
      <c r="F132" t="s">
        <v>34</v>
      </c>
      <c r="G132" t="s">
        <v>56</v>
      </c>
      <c r="H132" t="s">
        <v>57</v>
      </c>
      <c r="I132" t="s">
        <v>58</v>
      </c>
      <c r="J132" t="s">
        <v>111</v>
      </c>
      <c r="K132" t="s">
        <v>100</v>
      </c>
      <c r="L132" s="34">
        <v>24</v>
      </c>
      <c r="M132">
        <v>7200000</v>
      </c>
      <c r="Q132">
        <v>2520</v>
      </c>
      <c r="R132">
        <f>Q132*53</f>
        <v>133560</v>
      </c>
    </row>
    <row r="133" spans="1:21">
      <c r="A133" s="4">
        <v>44140</v>
      </c>
      <c r="B133" t="s">
        <v>54</v>
      </c>
      <c r="C133" t="s">
        <v>91</v>
      </c>
      <c r="D133" t="s">
        <v>23</v>
      </c>
      <c r="E133" t="s">
        <v>84</v>
      </c>
      <c r="F133" t="s">
        <v>34</v>
      </c>
      <c r="G133" t="s">
        <v>56</v>
      </c>
      <c r="H133" t="s">
        <v>57</v>
      </c>
      <c r="I133" t="s">
        <v>58</v>
      </c>
      <c r="J133" t="s">
        <v>111</v>
      </c>
      <c r="K133" t="s">
        <v>60</v>
      </c>
      <c r="L133" s="34">
        <v>20</v>
      </c>
      <c r="M133">
        <v>7200000</v>
      </c>
      <c r="N133">
        <v>12</v>
      </c>
      <c r="O133">
        <v>139.12</v>
      </c>
      <c r="P133" t="s">
        <v>85</v>
      </c>
      <c r="Q133">
        <v>2360</v>
      </c>
      <c r="R133">
        <f>Q133*56</f>
        <v>132160</v>
      </c>
    </row>
    <row r="134" spans="1:21">
      <c r="A134" s="4">
        <v>44140</v>
      </c>
      <c r="B134" t="s">
        <v>61</v>
      </c>
      <c r="C134" t="s">
        <v>91</v>
      </c>
      <c r="D134" t="s">
        <v>23</v>
      </c>
      <c r="E134" t="s">
        <v>84</v>
      </c>
      <c r="F134" t="s">
        <v>34</v>
      </c>
      <c r="G134" t="s">
        <v>56</v>
      </c>
      <c r="H134" t="s">
        <v>57</v>
      </c>
      <c r="I134" t="s">
        <v>58</v>
      </c>
      <c r="J134" t="s">
        <v>111</v>
      </c>
      <c r="K134" t="s">
        <v>62</v>
      </c>
      <c r="L134" s="34">
        <v>20</v>
      </c>
      <c r="M134">
        <v>7200000</v>
      </c>
      <c r="Q134">
        <v>2640</v>
      </c>
      <c r="R134">
        <f>Q134*52</f>
        <v>137280</v>
      </c>
    </row>
    <row r="135" spans="1:21">
      <c r="A135" s="4">
        <v>44140</v>
      </c>
      <c r="B135" t="s">
        <v>63</v>
      </c>
      <c r="C135" t="s">
        <v>92</v>
      </c>
      <c r="D135" t="s">
        <v>23</v>
      </c>
      <c r="E135" t="s">
        <v>84</v>
      </c>
      <c r="F135" t="s">
        <v>34</v>
      </c>
      <c r="G135" t="s">
        <v>56</v>
      </c>
      <c r="H135" t="s">
        <v>57</v>
      </c>
      <c r="I135" t="s">
        <v>58</v>
      </c>
      <c r="J135" t="s">
        <v>111</v>
      </c>
      <c r="K135" t="s">
        <v>110</v>
      </c>
      <c r="L135" s="34">
        <v>20</v>
      </c>
      <c r="M135">
        <v>7200000</v>
      </c>
      <c r="Q135">
        <v>1790</v>
      </c>
      <c r="R135">
        <f>Q135*40</f>
        <v>71600</v>
      </c>
    </row>
    <row r="136" spans="1:21">
      <c r="A136" s="4">
        <v>44140</v>
      </c>
      <c r="B136" t="s">
        <v>67</v>
      </c>
      <c r="C136" t="s">
        <v>92</v>
      </c>
      <c r="D136" t="s">
        <v>23</v>
      </c>
      <c r="E136" t="s">
        <v>84</v>
      </c>
      <c r="F136" t="s">
        <v>34</v>
      </c>
      <c r="G136" t="s">
        <v>56</v>
      </c>
      <c r="H136" t="s">
        <v>57</v>
      </c>
      <c r="I136" t="s">
        <v>58</v>
      </c>
      <c r="J136" t="s">
        <v>111</v>
      </c>
      <c r="K136" t="s">
        <v>68</v>
      </c>
      <c r="L136" s="34">
        <v>20</v>
      </c>
      <c r="M136">
        <v>7200000</v>
      </c>
      <c r="N136">
        <v>12</v>
      </c>
      <c r="O136">
        <v>139.12</v>
      </c>
      <c r="P136" t="s">
        <v>85</v>
      </c>
      <c r="Q136">
        <v>2050</v>
      </c>
      <c r="R136">
        <f>Q136*127</f>
        <v>260350</v>
      </c>
      <c r="U136" t="s">
        <v>118</v>
      </c>
    </row>
    <row r="137" spans="1:21">
      <c r="A137" s="4">
        <v>44140</v>
      </c>
      <c r="B137" t="s">
        <v>69</v>
      </c>
      <c r="C137" t="s">
        <v>92</v>
      </c>
      <c r="D137" t="s">
        <v>23</v>
      </c>
      <c r="E137" t="s">
        <v>84</v>
      </c>
      <c r="F137" t="s">
        <v>34</v>
      </c>
      <c r="G137" t="s">
        <v>56</v>
      </c>
      <c r="H137" t="s">
        <v>57</v>
      </c>
      <c r="I137" t="s">
        <v>58</v>
      </c>
      <c r="J137" t="s">
        <v>111</v>
      </c>
      <c r="K137" t="s">
        <v>99</v>
      </c>
      <c r="L137" s="34">
        <v>20</v>
      </c>
      <c r="M137">
        <v>7200000</v>
      </c>
      <c r="Q137">
        <v>2040</v>
      </c>
      <c r="R137">
        <f>Q137*54</f>
        <v>110160</v>
      </c>
      <c r="U137" t="s">
        <v>119</v>
      </c>
    </row>
    <row r="138" spans="1:21">
      <c r="A138" s="4">
        <v>44140</v>
      </c>
      <c r="B138" t="s">
        <v>80</v>
      </c>
      <c r="C138" t="s">
        <v>94</v>
      </c>
      <c r="D138" t="s">
        <v>23</v>
      </c>
      <c r="E138" t="s">
        <v>84</v>
      </c>
      <c r="L138" s="34"/>
    </row>
    <row r="139" spans="1:21">
      <c r="A139" s="4">
        <v>44141</v>
      </c>
      <c r="B139" t="s">
        <v>21</v>
      </c>
      <c r="C139" t="s">
        <v>47</v>
      </c>
      <c r="D139" t="s">
        <v>23</v>
      </c>
      <c r="E139" t="s">
        <v>24</v>
      </c>
      <c r="F139" t="s">
        <v>25</v>
      </c>
      <c r="G139" t="s">
        <v>26</v>
      </c>
      <c r="H139" t="s">
        <v>27</v>
      </c>
      <c r="I139" t="s">
        <v>28</v>
      </c>
      <c r="J139" t="s">
        <v>29</v>
      </c>
      <c r="K139" s="34" t="s">
        <v>30</v>
      </c>
      <c r="L139" s="34">
        <v>27</v>
      </c>
      <c r="M139">
        <v>110300</v>
      </c>
      <c r="N139">
        <v>11</v>
      </c>
      <c r="O139">
        <v>124.22</v>
      </c>
      <c r="Q139">
        <v>1550</v>
      </c>
      <c r="R139">
        <f>(Q139*12)/3</f>
        <v>6200</v>
      </c>
    </row>
    <row r="140" spans="1:21">
      <c r="A140" s="4">
        <v>44141</v>
      </c>
      <c r="C140" t="s">
        <v>95</v>
      </c>
      <c r="D140" t="s">
        <v>23</v>
      </c>
      <c r="E140" t="s">
        <v>24</v>
      </c>
      <c r="K140" s="34"/>
      <c r="L140" s="34"/>
      <c r="N140">
        <v>11</v>
      </c>
      <c r="O140">
        <v>124.22</v>
      </c>
      <c r="R140">
        <f>(Q139*12)/3</f>
        <v>6200</v>
      </c>
    </row>
    <row r="141" spans="1:21">
      <c r="A141" s="4">
        <v>44141</v>
      </c>
      <c r="C141" t="s">
        <v>40</v>
      </c>
      <c r="D141" t="s">
        <v>23</v>
      </c>
      <c r="E141" t="s">
        <v>24</v>
      </c>
      <c r="K141" s="34"/>
      <c r="L141" s="34"/>
      <c r="N141">
        <v>11</v>
      </c>
      <c r="O141">
        <v>124.22</v>
      </c>
      <c r="R141">
        <f>(Q139*12)/3</f>
        <v>6200</v>
      </c>
    </row>
    <row r="142" spans="1:21">
      <c r="A142" s="4">
        <v>44141</v>
      </c>
      <c r="B142" t="s">
        <v>32</v>
      </c>
      <c r="C142" t="s">
        <v>43</v>
      </c>
      <c r="D142" t="s">
        <v>23</v>
      </c>
      <c r="E142" t="s">
        <v>24</v>
      </c>
      <c r="F142" t="s">
        <v>34</v>
      </c>
      <c r="G142" t="s">
        <v>44</v>
      </c>
      <c r="H142" t="s">
        <v>45</v>
      </c>
      <c r="I142" t="s">
        <v>37</v>
      </c>
      <c r="J142" t="s">
        <v>38</v>
      </c>
      <c r="K142" s="34" t="s">
        <v>46</v>
      </c>
      <c r="L142" s="34">
        <v>36</v>
      </c>
      <c r="M142">
        <v>666960</v>
      </c>
      <c r="N142">
        <v>11</v>
      </c>
      <c r="O142">
        <v>124.22</v>
      </c>
      <c r="Q142">
        <v>1110</v>
      </c>
      <c r="R142">
        <f>(Q142*22)/2</f>
        <v>12210</v>
      </c>
    </row>
    <row r="143" spans="1:21">
      <c r="A143" s="4">
        <v>44141</v>
      </c>
      <c r="C143" t="s">
        <v>55</v>
      </c>
      <c r="D143" t="s">
        <v>23</v>
      </c>
      <c r="E143" t="s">
        <v>24</v>
      </c>
      <c r="K143" s="34"/>
      <c r="L143" s="34"/>
      <c r="N143">
        <v>11</v>
      </c>
      <c r="O143">
        <v>124.22</v>
      </c>
      <c r="R143">
        <f>(Q142*22)/2</f>
        <v>12210</v>
      </c>
    </row>
    <row r="144" spans="1:21">
      <c r="A144" s="4">
        <v>44141</v>
      </c>
      <c r="B144" t="s">
        <v>106</v>
      </c>
      <c r="C144" t="s">
        <v>41</v>
      </c>
      <c r="D144" t="s">
        <v>23</v>
      </c>
      <c r="E144" t="s">
        <v>24</v>
      </c>
      <c r="F144" t="s">
        <v>34</v>
      </c>
      <c r="G144" t="s">
        <v>56</v>
      </c>
      <c r="H144" t="s">
        <v>57</v>
      </c>
      <c r="I144" t="s">
        <v>58</v>
      </c>
      <c r="J144" t="s">
        <v>111</v>
      </c>
      <c r="K144" t="s">
        <v>107</v>
      </c>
      <c r="L144" s="34">
        <v>20</v>
      </c>
      <c r="M144">
        <v>7200000</v>
      </c>
      <c r="N144">
        <v>11</v>
      </c>
      <c r="O144">
        <v>124.22</v>
      </c>
      <c r="Q144">
        <v>3130</v>
      </c>
      <c r="R144">
        <f>Q144*50</f>
        <v>156500</v>
      </c>
    </row>
    <row r="145" spans="1:21">
      <c r="A145" s="4">
        <v>44141</v>
      </c>
      <c r="B145" t="s">
        <v>48</v>
      </c>
      <c r="D145" t="s">
        <v>23</v>
      </c>
      <c r="E145" t="s">
        <v>24</v>
      </c>
      <c r="F145" t="s">
        <v>34</v>
      </c>
      <c r="G145" t="s">
        <v>56</v>
      </c>
      <c r="H145" t="s">
        <v>57</v>
      </c>
      <c r="I145" t="s">
        <v>58</v>
      </c>
      <c r="J145" t="s">
        <v>111</v>
      </c>
      <c r="K145" t="s">
        <v>100</v>
      </c>
      <c r="L145" s="34">
        <v>20</v>
      </c>
      <c r="M145">
        <v>7200000</v>
      </c>
      <c r="Q145">
        <v>2530</v>
      </c>
      <c r="R145">
        <f>Q145*53</f>
        <v>134090</v>
      </c>
    </row>
    <row r="146" spans="1:21">
      <c r="A146" s="4">
        <v>44141</v>
      </c>
      <c r="B146" t="s">
        <v>54</v>
      </c>
      <c r="C146" t="s">
        <v>96</v>
      </c>
      <c r="D146" t="s">
        <v>23</v>
      </c>
      <c r="E146" t="s">
        <v>24</v>
      </c>
      <c r="F146" t="s">
        <v>34</v>
      </c>
      <c r="G146" t="s">
        <v>56</v>
      </c>
      <c r="H146" t="s">
        <v>57</v>
      </c>
      <c r="I146" t="s">
        <v>58</v>
      </c>
      <c r="J146" t="s">
        <v>111</v>
      </c>
      <c r="K146" t="s">
        <v>60</v>
      </c>
      <c r="L146" s="34">
        <v>20</v>
      </c>
      <c r="M146">
        <v>7200000</v>
      </c>
      <c r="N146">
        <v>11</v>
      </c>
      <c r="O146">
        <v>124.22</v>
      </c>
      <c r="R146">
        <f>Q146*56</f>
        <v>0</v>
      </c>
      <c r="U146" t="s">
        <v>120</v>
      </c>
    </row>
    <row r="147" spans="1:21">
      <c r="A147" s="4">
        <v>44141</v>
      </c>
      <c r="B147" t="s">
        <v>61</v>
      </c>
      <c r="D147" t="s">
        <v>23</v>
      </c>
      <c r="E147" t="s">
        <v>24</v>
      </c>
      <c r="F147" t="s">
        <v>34</v>
      </c>
      <c r="G147" t="s">
        <v>56</v>
      </c>
      <c r="H147" t="s">
        <v>57</v>
      </c>
      <c r="I147" t="s">
        <v>58</v>
      </c>
      <c r="J147" t="s">
        <v>111</v>
      </c>
      <c r="K147" t="s">
        <v>62</v>
      </c>
      <c r="L147" s="34">
        <v>20</v>
      </c>
      <c r="M147">
        <v>7200000</v>
      </c>
      <c r="Q147">
        <v>2640</v>
      </c>
      <c r="R147">
        <f>Q147*52</f>
        <v>137280</v>
      </c>
    </row>
    <row r="148" spans="1:21">
      <c r="A148" s="4">
        <v>44141</v>
      </c>
      <c r="B148" t="s">
        <v>63</v>
      </c>
      <c r="D148" t="s">
        <v>23</v>
      </c>
      <c r="E148" t="s">
        <v>24</v>
      </c>
      <c r="F148" t="s">
        <v>34</v>
      </c>
      <c r="G148" t="s">
        <v>56</v>
      </c>
      <c r="H148" t="s">
        <v>57</v>
      </c>
      <c r="I148" t="s">
        <v>58</v>
      </c>
      <c r="J148" t="s">
        <v>111</v>
      </c>
      <c r="K148" t="s">
        <v>110</v>
      </c>
      <c r="L148" s="34">
        <v>20</v>
      </c>
      <c r="M148">
        <v>7200000</v>
      </c>
      <c r="Q148">
        <v>1860</v>
      </c>
      <c r="R148">
        <f>Q148*40</f>
        <v>74400</v>
      </c>
    </row>
    <row r="149" spans="1:21">
      <c r="A149" s="4">
        <v>44141</v>
      </c>
      <c r="B149" t="s">
        <v>67</v>
      </c>
      <c r="C149" t="s">
        <v>64</v>
      </c>
      <c r="D149" t="s">
        <v>23</v>
      </c>
      <c r="E149" t="s">
        <v>24</v>
      </c>
      <c r="F149" t="s">
        <v>34</v>
      </c>
      <c r="G149" t="s">
        <v>56</v>
      </c>
      <c r="H149" t="s">
        <v>57</v>
      </c>
      <c r="I149" t="s">
        <v>58</v>
      </c>
      <c r="J149" t="s">
        <v>111</v>
      </c>
      <c r="K149" t="s">
        <v>68</v>
      </c>
      <c r="L149" s="34">
        <v>20</v>
      </c>
      <c r="M149">
        <v>7200000</v>
      </c>
      <c r="N149">
        <v>11</v>
      </c>
      <c r="O149">
        <v>124.22</v>
      </c>
      <c r="Q149">
        <v>2250</v>
      </c>
      <c r="R149">
        <f>Q149*127</f>
        <v>285750</v>
      </c>
    </row>
    <row r="150" spans="1:21">
      <c r="A150" s="4">
        <v>44141</v>
      </c>
      <c r="B150" t="s">
        <v>69</v>
      </c>
      <c r="D150" t="s">
        <v>23</v>
      </c>
      <c r="E150" t="s">
        <v>24</v>
      </c>
      <c r="F150" t="s">
        <v>34</v>
      </c>
      <c r="G150" t="s">
        <v>56</v>
      </c>
      <c r="H150" t="s">
        <v>57</v>
      </c>
      <c r="I150" t="s">
        <v>58</v>
      </c>
      <c r="J150" t="s">
        <v>111</v>
      </c>
      <c r="K150" t="s">
        <v>99</v>
      </c>
      <c r="L150" s="34">
        <v>20</v>
      </c>
      <c r="M150">
        <v>7200000</v>
      </c>
      <c r="Q150">
        <v>2150</v>
      </c>
      <c r="R150">
        <f>Q150*54</f>
        <v>116100</v>
      </c>
    </row>
    <row r="151" spans="1:21">
      <c r="A151" s="4">
        <v>44141</v>
      </c>
      <c r="C151" t="s">
        <v>74</v>
      </c>
      <c r="D151" t="s">
        <v>23</v>
      </c>
      <c r="E151" t="s">
        <v>24</v>
      </c>
      <c r="F151" t="s">
        <v>75</v>
      </c>
      <c r="K151" s="34"/>
      <c r="L151" s="34"/>
    </row>
    <row r="152" spans="1:21">
      <c r="A152" s="4">
        <v>44141</v>
      </c>
      <c r="C152" t="s">
        <v>70</v>
      </c>
      <c r="D152" t="s">
        <v>23</v>
      </c>
      <c r="E152" t="s">
        <v>24</v>
      </c>
      <c r="F152" t="s">
        <v>115</v>
      </c>
      <c r="K152" s="34"/>
      <c r="L152" s="34"/>
      <c r="U152" t="s">
        <v>73</v>
      </c>
    </row>
    <row r="153" spans="1:21">
      <c r="A153" s="4">
        <v>44141</v>
      </c>
      <c r="C153" t="s">
        <v>22</v>
      </c>
      <c r="D153" t="s">
        <v>23</v>
      </c>
      <c r="E153" t="s">
        <v>24</v>
      </c>
      <c r="F153" t="s">
        <v>115</v>
      </c>
      <c r="K153" s="34"/>
      <c r="L153" s="34"/>
      <c r="U153" t="s">
        <v>73</v>
      </c>
    </row>
    <row r="154" spans="1:21">
      <c r="A154" s="4">
        <v>44141</v>
      </c>
      <c r="C154" t="s">
        <v>33</v>
      </c>
      <c r="D154" t="s">
        <v>23</v>
      </c>
      <c r="E154" t="s">
        <v>24</v>
      </c>
      <c r="F154" t="s">
        <v>121</v>
      </c>
      <c r="K154" s="34"/>
      <c r="L154" s="34"/>
      <c r="U154" t="s">
        <v>122</v>
      </c>
    </row>
    <row r="155" spans="1:21">
      <c r="A155" s="4">
        <v>44141</v>
      </c>
      <c r="C155" t="s">
        <v>33</v>
      </c>
      <c r="D155" t="s">
        <v>23</v>
      </c>
      <c r="E155" t="s">
        <v>24</v>
      </c>
      <c r="F155" t="s">
        <v>115</v>
      </c>
      <c r="K155" s="34"/>
      <c r="L155" s="34"/>
      <c r="U155" t="s">
        <v>116</v>
      </c>
    </row>
    <row r="156" spans="1:21">
      <c r="A156" s="4">
        <v>44141</v>
      </c>
      <c r="C156" t="s">
        <v>22</v>
      </c>
      <c r="D156" t="s">
        <v>23</v>
      </c>
      <c r="E156" t="s">
        <v>24</v>
      </c>
      <c r="F156" t="s">
        <v>115</v>
      </c>
      <c r="K156" s="34"/>
      <c r="L156" s="34"/>
    </row>
    <row r="157" spans="1:21">
      <c r="A157" s="4">
        <v>44141</v>
      </c>
      <c r="B157" t="s">
        <v>76</v>
      </c>
      <c r="C157" t="s">
        <v>77</v>
      </c>
      <c r="D157" t="s">
        <v>23</v>
      </c>
      <c r="E157" t="s">
        <v>24</v>
      </c>
      <c r="L157" s="34"/>
    </row>
    <row r="158" spans="1:21">
      <c r="A158" s="4">
        <v>44141</v>
      </c>
      <c r="B158" t="s">
        <v>78</v>
      </c>
      <c r="C158" t="s">
        <v>79</v>
      </c>
      <c r="D158" t="s">
        <v>23</v>
      </c>
      <c r="E158" t="s">
        <v>24</v>
      </c>
      <c r="L158" s="34"/>
    </row>
    <row r="159" spans="1:21">
      <c r="A159" s="4">
        <v>44141</v>
      </c>
      <c r="B159" t="s">
        <v>80</v>
      </c>
      <c r="C159" t="s">
        <v>81</v>
      </c>
      <c r="D159" t="s">
        <v>23</v>
      </c>
      <c r="E159" t="s">
        <v>24</v>
      </c>
    </row>
    <row r="160" spans="1:21">
      <c r="A160" s="4">
        <v>44141</v>
      </c>
      <c r="B160" t="s">
        <v>80</v>
      </c>
      <c r="C160" t="s">
        <v>82</v>
      </c>
      <c r="D160" t="s">
        <v>23</v>
      </c>
      <c r="E160" t="s">
        <v>24</v>
      </c>
    </row>
    <row r="161" spans="1:21">
      <c r="A161" s="4">
        <v>44141</v>
      </c>
      <c r="B161" t="s">
        <v>21</v>
      </c>
      <c r="C161" t="s">
        <v>86</v>
      </c>
      <c r="D161" t="s">
        <v>23</v>
      </c>
      <c r="E161" t="s">
        <v>84</v>
      </c>
      <c r="F161" t="s">
        <v>25</v>
      </c>
      <c r="G161" t="s">
        <v>26</v>
      </c>
      <c r="H161" t="s">
        <v>27</v>
      </c>
      <c r="I161" t="s">
        <v>28</v>
      </c>
      <c r="J161" t="s">
        <v>29</v>
      </c>
      <c r="K161" s="34" t="s">
        <v>30</v>
      </c>
      <c r="L161" s="34">
        <v>27</v>
      </c>
      <c r="M161">
        <v>110300</v>
      </c>
      <c r="N161">
        <v>12</v>
      </c>
      <c r="O161">
        <v>139.12</v>
      </c>
      <c r="P161" t="s">
        <v>85</v>
      </c>
      <c r="Q161">
        <v>1660</v>
      </c>
      <c r="R161">
        <f>(Q161*12)/3</f>
        <v>6640</v>
      </c>
    </row>
    <row r="162" spans="1:21">
      <c r="A162" s="4">
        <v>44141</v>
      </c>
      <c r="C162" t="s">
        <v>83</v>
      </c>
      <c r="D162" t="s">
        <v>23</v>
      </c>
      <c r="E162" t="s">
        <v>84</v>
      </c>
      <c r="N162">
        <v>12</v>
      </c>
      <c r="O162">
        <v>139.12</v>
      </c>
      <c r="P162" t="s">
        <v>85</v>
      </c>
      <c r="R162">
        <f>(Q161*12)/3</f>
        <v>6640</v>
      </c>
    </row>
    <row r="163" spans="1:21">
      <c r="A163" s="4">
        <v>44141</v>
      </c>
      <c r="C163" t="s">
        <v>87</v>
      </c>
      <c r="D163" t="s">
        <v>23</v>
      </c>
      <c r="E163" t="s">
        <v>84</v>
      </c>
      <c r="N163">
        <v>12</v>
      </c>
      <c r="O163">
        <v>139.12</v>
      </c>
      <c r="P163" t="s">
        <v>85</v>
      </c>
      <c r="R163">
        <f>(Q161*12)/3</f>
        <v>6640</v>
      </c>
    </row>
    <row r="164" spans="1:21">
      <c r="A164" s="4">
        <v>44141</v>
      </c>
      <c r="B164" t="s">
        <v>42</v>
      </c>
      <c r="C164" t="s">
        <v>88</v>
      </c>
      <c r="D164" t="s">
        <v>23</v>
      </c>
      <c r="E164" t="s">
        <v>84</v>
      </c>
      <c r="F164" t="s">
        <v>34</v>
      </c>
      <c r="G164" t="s">
        <v>44</v>
      </c>
      <c r="H164" t="s">
        <v>45</v>
      </c>
      <c r="I164" t="s">
        <v>37</v>
      </c>
      <c r="J164" t="s">
        <v>38</v>
      </c>
      <c r="K164" s="34" t="s">
        <v>46</v>
      </c>
      <c r="L164" s="34">
        <v>36</v>
      </c>
      <c r="M164">
        <v>666960</v>
      </c>
      <c r="N164">
        <v>12</v>
      </c>
      <c r="O164">
        <v>139.12</v>
      </c>
      <c r="P164" t="s">
        <v>85</v>
      </c>
      <c r="Q164">
        <v>1130</v>
      </c>
      <c r="R164">
        <f>(Q164*22)/2</f>
        <v>12430</v>
      </c>
    </row>
    <row r="165" spans="1:21">
      <c r="A165" s="4">
        <v>44141</v>
      </c>
      <c r="C165" t="s">
        <v>89</v>
      </c>
      <c r="D165" t="s">
        <v>23</v>
      </c>
      <c r="E165" t="s">
        <v>84</v>
      </c>
      <c r="K165" s="34"/>
      <c r="L165" s="34"/>
      <c r="N165">
        <v>12</v>
      </c>
      <c r="O165">
        <v>139.12</v>
      </c>
      <c r="P165" t="s">
        <v>85</v>
      </c>
      <c r="R165">
        <f>(Q164*22)/2</f>
        <v>12430</v>
      </c>
    </row>
    <row r="166" spans="1:21">
      <c r="A166" s="4">
        <v>44141</v>
      </c>
      <c r="B166" t="s">
        <v>106</v>
      </c>
      <c r="C166" t="s">
        <v>90</v>
      </c>
      <c r="D166" t="s">
        <v>23</v>
      </c>
      <c r="E166" t="s">
        <v>84</v>
      </c>
      <c r="F166" t="s">
        <v>34</v>
      </c>
      <c r="G166" t="s">
        <v>56</v>
      </c>
      <c r="H166" t="s">
        <v>57</v>
      </c>
      <c r="I166" t="s">
        <v>58</v>
      </c>
      <c r="J166" t="s">
        <v>111</v>
      </c>
      <c r="K166" t="s">
        <v>107</v>
      </c>
      <c r="L166" s="34">
        <v>24</v>
      </c>
      <c r="M166">
        <v>7200000</v>
      </c>
      <c r="N166">
        <v>12</v>
      </c>
      <c r="O166">
        <v>139.12</v>
      </c>
      <c r="P166" t="s">
        <v>85</v>
      </c>
      <c r="Q166">
        <v>3110</v>
      </c>
      <c r="R166">
        <f>Q166*50</f>
        <v>155500</v>
      </c>
    </row>
    <row r="167" spans="1:21">
      <c r="A167" s="4">
        <v>44141</v>
      </c>
      <c r="B167" t="s">
        <v>48</v>
      </c>
      <c r="C167" t="s">
        <v>90</v>
      </c>
      <c r="D167" t="s">
        <v>23</v>
      </c>
      <c r="E167" t="s">
        <v>84</v>
      </c>
      <c r="F167" t="s">
        <v>34</v>
      </c>
      <c r="G167" t="s">
        <v>56</v>
      </c>
      <c r="H167" t="s">
        <v>57</v>
      </c>
      <c r="I167" t="s">
        <v>58</v>
      </c>
      <c r="J167" t="s">
        <v>111</v>
      </c>
      <c r="K167" t="s">
        <v>100</v>
      </c>
      <c r="L167" s="34">
        <v>24</v>
      </c>
      <c r="M167">
        <v>7200000</v>
      </c>
      <c r="Q167">
        <v>2460</v>
      </c>
      <c r="R167">
        <f>Q167*53</f>
        <v>130380</v>
      </c>
    </row>
    <row r="168" spans="1:21">
      <c r="A168" s="4">
        <v>44141</v>
      </c>
      <c r="B168" t="s">
        <v>54</v>
      </c>
      <c r="C168" t="s">
        <v>90</v>
      </c>
      <c r="D168" t="s">
        <v>23</v>
      </c>
      <c r="E168" t="s">
        <v>84</v>
      </c>
      <c r="F168" t="s">
        <v>34</v>
      </c>
      <c r="G168" t="s">
        <v>56</v>
      </c>
      <c r="H168" t="s">
        <v>57</v>
      </c>
      <c r="I168" t="s">
        <v>58</v>
      </c>
      <c r="J168" t="s">
        <v>111</v>
      </c>
      <c r="K168" t="s">
        <v>60</v>
      </c>
      <c r="L168" s="34">
        <v>20</v>
      </c>
      <c r="M168">
        <v>7200000</v>
      </c>
      <c r="N168">
        <v>12</v>
      </c>
      <c r="O168">
        <v>139.12</v>
      </c>
      <c r="P168" t="s">
        <v>85</v>
      </c>
      <c r="Q168">
        <v>1180</v>
      </c>
      <c r="R168">
        <f>Q168*56</f>
        <v>66080</v>
      </c>
      <c r="U168" t="s">
        <v>123</v>
      </c>
    </row>
    <row r="169" spans="1:21">
      <c r="A169" s="4">
        <v>44141</v>
      </c>
      <c r="B169" t="s">
        <v>61</v>
      </c>
      <c r="C169" t="s">
        <v>91</v>
      </c>
      <c r="D169" t="s">
        <v>23</v>
      </c>
      <c r="E169" t="s">
        <v>84</v>
      </c>
      <c r="F169" t="s">
        <v>34</v>
      </c>
      <c r="G169" t="s">
        <v>56</v>
      </c>
      <c r="H169" t="s">
        <v>57</v>
      </c>
      <c r="I169" t="s">
        <v>58</v>
      </c>
      <c r="J169" t="s">
        <v>111</v>
      </c>
      <c r="K169" t="s">
        <v>62</v>
      </c>
      <c r="L169" s="34">
        <v>20</v>
      </c>
      <c r="M169">
        <v>7200000</v>
      </c>
      <c r="Q169">
        <v>2680</v>
      </c>
      <c r="R169">
        <f>Q169*52</f>
        <v>139360</v>
      </c>
    </row>
    <row r="170" spans="1:21">
      <c r="A170" s="4">
        <v>44141</v>
      </c>
      <c r="B170" t="s">
        <v>63</v>
      </c>
      <c r="C170" t="s">
        <v>91</v>
      </c>
      <c r="D170" t="s">
        <v>23</v>
      </c>
      <c r="E170" t="s">
        <v>84</v>
      </c>
      <c r="F170" t="s">
        <v>34</v>
      </c>
      <c r="G170" t="s">
        <v>56</v>
      </c>
      <c r="H170" t="s">
        <v>57</v>
      </c>
      <c r="I170" t="s">
        <v>58</v>
      </c>
      <c r="J170" t="s">
        <v>111</v>
      </c>
      <c r="K170" t="s">
        <v>110</v>
      </c>
      <c r="L170" s="34">
        <v>20</v>
      </c>
      <c r="M170">
        <v>7200000</v>
      </c>
      <c r="Q170">
        <v>2080</v>
      </c>
      <c r="R170">
        <f>Q170*40</f>
        <v>83200</v>
      </c>
    </row>
    <row r="171" spans="1:21">
      <c r="A171" s="4">
        <v>44141</v>
      </c>
      <c r="B171" t="s">
        <v>67</v>
      </c>
      <c r="C171" t="s">
        <v>92</v>
      </c>
      <c r="D171" t="s">
        <v>23</v>
      </c>
      <c r="E171" t="s">
        <v>84</v>
      </c>
      <c r="F171" t="s">
        <v>34</v>
      </c>
      <c r="G171" t="s">
        <v>56</v>
      </c>
      <c r="H171" t="s">
        <v>57</v>
      </c>
      <c r="I171" t="s">
        <v>58</v>
      </c>
      <c r="J171" t="s">
        <v>111</v>
      </c>
      <c r="K171" t="s">
        <v>68</v>
      </c>
      <c r="L171" s="34">
        <v>20</v>
      </c>
      <c r="M171">
        <v>7200000</v>
      </c>
      <c r="N171">
        <v>12</v>
      </c>
      <c r="O171">
        <v>139.12</v>
      </c>
      <c r="P171" t="s">
        <v>85</v>
      </c>
      <c r="Q171">
        <v>2335</v>
      </c>
      <c r="R171">
        <f>Q171*127</f>
        <v>296545</v>
      </c>
    </row>
    <row r="172" spans="1:21">
      <c r="A172" s="4">
        <v>44141</v>
      </c>
      <c r="B172" t="s">
        <v>69</v>
      </c>
      <c r="C172" t="s">
        <v>92</v>
      </c>
      <c r="D172" t="s">
        <v>23</v>
      </c>
      <c r="E172" t="s">
        <v>84</v>
      </c>
      <c r="F172" t="s">
        <v>34</v>
      </c>
      <c r="G172" t="s">
        <v>56</v>
      </c>
      <c r="H172" t="s">
        <v>57</v>
      </c>
      <c r="I172" t="s">
        <v>58</v>
      </c>
      <c r="J172" t="s">
        <v>111</v>
      </c>
      <c r="K172" t="s">
        <v>99</v>
      </c>
      <c r="L172" s="34">
        <v>20</v>
      </c>
      <c r="M172">
        <v>7200000</v>
      </c>
      <c r="Q172">
        <v>2150</v>
      </c>
      <c r="R172">
        <f>Q172*54</f>
        <v>116100</v>
      </c>
    </row>
    <row r="173" spans="1:21">
      <c r="A173" s="4">
        <v>44141</v>
      </c>
      <c r="B173" t="s">
        <v>80</v>
      </c>
      <c r="C173" t="s">
        <v>94</v>
      </c>
      <c r="D173" t="s">
        <v>23</v>
      </c>
      <c r="E173" t="s">
        <v>84</v>
      </c>
      <c r="L173" s="34"/>
    </row>
    <row r="174" spans="1:21">
      <c r="A174" s="4">
        <v>44142</v>
      </c>
      <c r="B174" t="s">
        <v>21</v>
      </c>
      <c r="C174" t="s">
        <v>47</v>
      </c>
      <c r="D174" t="s">
        <v>23</v>
      </c>
      <c r="E174" t="s">
        <v>24</v>
      </c>
      <c r="F174" t="s">
        <v>25</v>
      </c>
      <c r="G174" t="s">
        <v>26</v>
      </c>
      <c r="H174" t="s">
        <v>27</v>
      </c>
      <c r="I174" t="s">
        <v>28</v>
      </c>
      <c r="J174" t="s">
        <v>29</v>
      </c>
      <c r="K174" s="34" t="s">
        <v>30</v>
      </c>
      <c r="L174" s="34">
        <v>27</v>
      </c>
      <c r="M174">
        <v>110300</v>
      </c>
      <c r="N174">
        <v>11</v>
      </c>
      <c r="O174">
        <f>N174*19.88</f>
        <v>218.67999999999998</v>
      </c>
      <c r="Q174">
        <v>1700</v>
      </c>
      <c r="R174">
        <v>6800</v>
      </c>
    </row>
    <row r="175" spans="1:21">
      <c r="A175" s="4">
        <v>44142</v>
      </c>
      <c r="C175" t="s">
        <v>95</v>
      </c>
      <c r="D175" t="s">
        <v>23</v>
      </c>
      <c r="E175" t="s">
        <v>24</v>
      </c>
      <c r="K175" s="34"/>
      <c r="L175" s="34"/>
      <c r="N175">
        <v>11</v>
      </c>
      <c r="O175">
        <f t="shared" ref="O175:O186" si="0">N175*19.88</f>
        <v>218.67999999999998</v>
      </c>
      <c r="R175">
        <v>6800</v>
      </c>
    </row>
    <row r="176" spans="1:21">
      <c r="A176" s="4">
        <v>44142</v>
      </c>
      <c r="C176" t="s">
        <v>40</v>
      </c>
      <c r="D176" t="s">
        <v>23</v>
      </c>
      <c r="E176" t="s">
        <v>24</v>
      </c>
      <c r="K176" s="34"/>
      <c r="L176" s="34"/>
      <c r="N176">
        <v>11</v>
      </c>
      <c r="O176">
        <f t="shared" si="0"/>
        <v>218.67999999999998</v>
      </c>
      <c r="R176">
        <v>6800</v>
      </c>
    </row>
    <row r="177" spans="1:21">
      <c r="A177" s="4">
        <v>44142</v>
      </c>
      <c r="B177" t="s">
        <v>32</v>
      </c>
      <c r="C177" t="s">
        <v>33</v>
      </c>
      <c r="D177" t="s">
        <v>23</v>
      </c>
      <c r="E177" t="s">
        <v>24</v>
      </c>
      <c r="F177" t="s">
        <v>124</v>
      </c>
      <c r="G177" t="s">
        <v>125</v>
      </c>
      <c r="H177" t="s">
        <v>126</v>
      </c>
      <c r="I177" t="s">
        <v>37</v>
      </c>
      <c r="J177" t="s">
        <v>29</v>
      </c>
      <c r="K177" s="34" t="s">
        <v>127</v>
      </c>
      <c r="L177" s="34">
        <v>26</v>
      </c>
      <c r="M177">
        <v>2100</v>
      </c>
      <c r="N177">
        <v>11</v>
      </c>
      <c r="O177">
        <f t="shared" si="0"/>
        <v>218.67999999999998</v>
      </c>
      <c r="Q177">
        <v>1140</v>
      </c>
      <c r="R177">
        <v>6840</v>
      </c>
    </row>
    <row r="178" spans="1:21">
      <c r="A178" s="4">
        <v>44142</v>
      </c>
      <c r="B178" t="s">
        <v>42</v>
      </c>
      <c r="C178" t="s">
        <v>43</v>
      </c>
      <c r="D178" t="s">
        <v>23</v>
      </c>
      <c r="E178" t="s">
        <v>24</v>
      </c>
      <c r="F178" t="s">
        <v>34</v>
      </c>
      <c r="G178" t="s">
        <v>44</v>
      </c>
      <c r="H178" t="s">
        <v>45</v>
      </c>
      <c r="I178" t="s">
        <v>37</v>
      </c>
      <c r="J178" t="s">
        <v>38</v>
      </c>
      <c r="K178" s="34" t="s">
        <v>46</v>
      </c>
      <c r="L178" s="34">
        <v>36</v>
      </c>
      <c r="M178">
        <v>666960</v>
      </c>
      <c r="N178">
        <v>11</v>
      </c>
      <c r="O178">
        <f t="shared" si="0"/>
        <v>218.67999999999998</v>
      </c>
      <c r="Q178">
        <v>1110</v>
      </c>
      <c r="R178">
        <v>12210</v>
      </c>
      <c r="U178" t="s">
        <v>104</v>
      </c>
    </row>
    <row r="179" spans="1:21">
      <c r="A179" s="4">
        <v>44142</v>
      </c>
      <c r="C179" t="s">
        <v>55</v>
      </c>
      <c r="D179" t="s">
        <v>23</v>
      </c>
      <c r="E179" t="s">
        <v>24</v>
      </c>
      <c r="K179" s="34"/>
      <c r="L179" s="34"/>
      <c r="N179">
        <v>11</v>
      </c>
      <c r="O179">
        <f t="shared" si="0"/>
        <v>218.67999999999998</v>
      </c>
      <c r="R179">
        <v>12210</v>
      </c>
    </row>
    <row r="180" spans="1:21">
      <c r="A180" s="4">
        <v>44142</v>
      </c>
      <c r="B180" t="s">
        <v>106</v>
      </c>
      <c r="C180" t="s">
        <v>41</v>
      </c>
      <c r="D180" t="s">
        <v>23</v>
      </c>
      <c r="E180" t="s">
        <v>24</v>
      </c>
      <c r="F180" t="s">
        <v>34</v>
      </c>
      <c r="G180" t="s">
        <v>56</v>
      </c>
      <c r="H180" t="s">
        <v>57</v>
      </c>
      <c r="I180" t="s">
        <v>58</v>
      </c>
      <c r="J180" t="s">
        <v>111</v>
      </c>
      <c r="K180" t="s">
        <v>107</v>
      </c>
      <c r="L180" s="34">
        <v>20</v>
      </c>
      <c r="M180">
        <v>7200000</v>
      </c>
      <c r="N180">
        <v>11</v>
      </c>
      <c r="O180">
        <f t="shared" si="0"/>
        <v>218.67999999999998</v>
      </c>
      <c r="Q180">
        <v>3100</v>
      </c>
      <c r="R180">
        <v>155000</v>
      </c>
    </row>
    <row r="181" spans="1:21">
      <c r="A181" s="4">
        <v>44142</v>
      </c>
      <c r="B181" t="s">
        <v>48</v>
      </c>
      <c r="D181" t="s">
        <v>23</v>
      </c>
      <c r="E181" t="s">
        <v>24</v>
      </c>
      <c r="F181" t="s">
        <v>34</v>
      </c>
      <c r="G181" t="s">
        <v>56</v>
      </c>
      <c r="H181" t="s">
        <v>57</v>
      </c>
      <c r="I181" t="s">
        <v>58</v>
      </c>
      <c r="J181" t="s">
        <v>111</v>
      </c>
      <c r="K181" t="s">
        <v>100</v>
      </c>
      <c r="L181" s="34">
        <v>20</v>
      </c>
      <c r="M181">
        <v>7200000</v>
      </c>
      <c r="Q181">
        <v>2540</v>
      </c>
      <c r="R181">
        <v>134620</v>
      </c>
    </row>
    <row r="182" spans="1:21">
      <c r="A182" s="4">
        <v>44142</v>
      </c>
      <c r="B182" t="s">
        <v>54</v>
      </c>
      <c r="C182" t="s">
        <v>96</v>
      </c>
      <c r="D182" t="s">
        <v>23</v>
      </c>
      <c r="E182" t="s">
        <v>24</v>
      </c>
      <c r="F182" t="s">
        <v>34</v>
      </c>
      <c r="G182" t="s">
        <v>56</v>
      </c>
      <c r="H182" t="s">
        <v>57</v>
      </c>
      <c r="I182" t="s">
        <v>58</v>
      </c>
      <c r="J182" t="s">
        <v>111</v>
      </c>
      <c r="K182" t="s">
        <v>60</v>
      </c>
      <c r="L182" s="34">
        <v>20</v>
      </c>
      <c r="M182">
        <v>7200000</v>
      </c>
      <c r="N182">
        <v>11</v>
      </c>
      <c r="O182">
        <f t="shared" si="0"/>
        <v>218.67999999999998</v>
      </c>
      <c r="Q182">
        <v>1400</v>
      </c>
      <c r="R182">
        <v>78400</v>
      </c>
      <c r="U182" t="s">
        <v>128</v>
      </c>
    </row>
    <row r="183" spans="1:21">
      <c r="A183" s="4">
        <v>44142</v>
      </c>
      <c r="B183" t="s">
        <v>61</v>
      </c>
      <c r="D183" t="s">
        <v>23</v>
      </c>
      <c r="E183" t="s">
        <v>24</v>
      </c>
      <c r="F183" t="s">
        <v>34</v>
      </c>
      <c r="G183" t="s">
        <v>56</v>
      </c>
      <c r="H183" t="s">
        <v>57</v>
      </c>
      <c r="I183" t="s">
        <v>58</v>
      </c>
      <c r="J183" t="s">
        <v>111</v>
      </c>
      <c r="K183" t="s">
        <v>62</v>
      </c>
      <c r="L183" s="34">
        <v>20</v>
      </c>
      <c r="M183">
        <v>7200000</v>
      </c>
      <c r="Q183">
        <v>2660</v>
      </c>
      <c r="R183">
        <v>138320</v>
      </c>
    </row>
    <row r="184" spans="1:21">
      <c r="A184" s="4">
        <v>44142</v>
      </c>
      <c r="B184" t="s">
        <v>63</v>
      </c>
      <c r="C184" t="s">
        <v>64</v>
      </c>
      <c r="D184" t="s">
        <v>23</v>
      </c>
      <c r="E184" t="s">
        <v>24</v>
      </c>
      <c r="F184" t="s">
        <v>34</v>
      </c>
      <c r="G184" t="s">
        <v>56</v>
      </c>
      <c r="H184" t="s">
        <v>57</v>
      </c>
      <c r="I184" t="s">
        <v>58</v>
      </c>
      <c r="J184" t="s">
        <v>111</v>
      </c>
      <c r="K184" t="s">
        <v>110</v>
      </c>
      <c r="L184" s="34">
        <v>20</v>
      </c>
      <c r="M184">
        <v>7200000</v>
      </c>
      <c r="N184">
        <v>11</v>
      </c>
      <c r="O184">
        <f t="shared" si="0"/>
        <v>218.67999999999998</v>
      </c>
      <c r="Q184">
        <v>2030</v>
      </c>
      <c r="R184">
        <v>81200</v>
      </c>
    </row>
    <row r="185" spans="1:21">
      <c r="A185" s="4">
        <v>44142</v>
      </c>
      <c r="B185" t="s">
        <v>67</v>
      </c>
      <c r="D185" t="s">
        <v>23</v>
      </c>
      <c r="E185" t="s">
        <v>24</v>
      </c>
      <c r="F185" t="s">
        <v>34</v>
      </c>
      <c r="G185" t="s">
        <v>56</v>
      </c>
      <c r="H185" t="s">
        <v>57</v>
      </c>
      <c r="I185" t="s">
        <v>58</v>
      </c>
      <c r="J185" t="s">
        <v>111</v>
      </c>
      <c r="K185" t="s">
        <v>68</v>
      </c>
      <c r="L185" s="34">
        <v>20</v>
      </c>
      <c r="M185">
        <v>7200000</v>
      </c>
      <c r="Q185">
        <v>2310</v>
      </c>
      <c r="R185">
        <v>293370</v>
      </c>
    </row>
    <row r="186" spans="1:21">
      <c r="A186" s="4">
        <v>44142</v>
      </c>
      <c r="B186" t="s">
        <v>69</v>
      </c>
      <c r="C186" t="s">
        <v>70</v>
      </c>
      <c r="D186" t="s">
        <v>23</v>
      </c>
      <c r="E186" t="s">
        <v>24</v>
      </c>
      <c r="F186" t="s">
        <v>34</v>
      </c>
      <c r="G186" t="s">
        <v>56</v>
      </c>
      <c r="H186" t="s">
        <v>57</v>
      </c>
      <c r="I186" t="s">
        <v>58</v>
      </c>
      <c r="J186" t="s">
        <v>111</v>
      </c>
      <c r="K186" t="s">
        <v>99</v>
      </c>
      <c r="L186" s="34">
        <v>20</v>
      </c>
      <c r="M186">
        <v>7200000</v>
      </c>
      <c r="N186">
        <v>11</v>
      </c>
      <c r="O186">
        <f t="shared" si="0"/>
        <v>218.67999999999998</v>
      </c>
      <c r="Q186">
        <v>1930</v>
      </c>
      <c r="R186">
        <v>104220</v>
      </c>
    </row>
    <row r="187" spans="1:21">
      <c r="A187" s="4">
        <v>44142</v>
      </c>
      <c r="C187" t="s">
        <v>74</v>
      </c>
      <c r="D187" t="s">
        <v>23</v>
      </c>
      <c r="E187" t="s">
        <v>24</v>
      </c>
      <c r="F187" t="s">
        <v>75</v>
      </c>
      <c r="K187" s="34"/>
      <c r="L187" s="34"/>
      <c r="U187" t="s">
        <v>73</v>
      </c>
    </row>
    <row r="188" spans="1:21">
      <c r="A188" s="4">
        <v>44142</v>
      </c>
      <c r="C188" t="s">
        <v>22</v>
      </c>
      <c r="D188" t="s">
        <v>23</v>
      </c>
      <c r="E188" t="s">
        <v>24</v>
      </c>
      <c r="F188" t="s">
        <v>115</v>
      </c>
      <c r="K188" s="34"/>
      <c r="L188" s="34"/>
      <c r="U188" t="s">
        <v>73</v>
      </c>
    </row>
    <row r="189" spans="1:21">
      <c r="A189" s="4">
        <v>44142</v>
      </c>
      <c r="B189" t="s">
        <v>76</v>
      </c>
      <c r="C189" t="s">
        <v>77</v>
      </c>
      <c r="D189" t="s">
        <v>23</v>
      </c>
      <c r="E189" t="s">
        <v>24</v>
      </c>
      <c r="L189" s="34"/>
    </row>
    <row r="190" spans="1:21">
      <c r="A190" s="4">
        <v>44142</v>
      </c>
      <c r="B190" t="s">
        <v>78</v>
      </c>
      <c r="C190" t="s">
        <v>79</v>
      </c>
      <c r="D190" t="s">
        <v>23</v>
      </c>
      <c r="E190" t="s">
        <v>24</v>
      </c>
      <c r="L190" s="34"/>
    </row>
    <row r="191" spans="1:21">
      <c r="A191" s="4">
        <v>44142</v>
      </c>
      <c r="B191" t="s">
        <v>80</v>
      </c>
      <c r="C191" t="s">
        <v>81</v>
      </c>
      <c r="D191" t="s">
        <v>23</v>
      </c>
      <c r="E191" t="s">
        <v>24</v>
      </c>
      <c r="L191"/>
    </row>
    <row r="192" spans="1:21">
      <c r="A192" s="4">
        <v>44142</v>
      </c>
      <c r="B192" t="s">
        <v>80</v>
      </c>
      <c r="C192" t="s">
        <v>82</v>
      </c>
      <c r="D192" t="s">
        <v>23</v>
      </c>
      <c r="E192" t="s">
        <v>24</v>
      </c>
      <c r="L192"/>
    </row>
    <row r="193" spans="1:21">
      <c r="A193" s="4">
        <v>44142</v>
      </c>
      <c r="B193" t="s">
        <v>21</v>
      </c>
      <c r="C193" t="s">
        <v>86</v>
      </c>
      <c r="D193" t="s">
        <v>23</v>
      </c>
      <c r="E193" t="s">
        <v>84</v>
      </c>
      <c r="F193" t="s">
        <v>25</v>
      </c>
      <c r="G193" t="s">
        <v>26</v>
      </c>
      <c r="H193" t="s">
        <v>27</v>
      </c>
      <c r="I193" t="s">
        <v>28</v>
      </c>
      <c r="J193" t="s">
        <v>29</v>
      </c>
      <c r="K193" s="34" t="s">
        <v>30</v>
      </c>
      <c r="L193" s="34">
        <v>27</v>
      </c>
      <c r="M193">
        <v>110300</v>
      </c>
      <c r="N193">
        <v>12</v>
      </c>
      <c r="O193">
        <f>N193*19.88</f>
        <v>238.56</v>
      </c>
      <c r="P193" t="s">
        <v>85</v>
      </c>
      <c r="Q193">
        <v>1700</v>
      </c>
      <c r="R193">
        <v>10200</v>
      </c>
    </row>
    <row r="194" spans="1:21">
      <c r="A194" s="4">
        <v>44142</v>
      </c>
      <c r="C194" t="s">
        <v>87</v>
      </c>
      <c r="D194" t="s">
        <v>23</v>
      </c>
      <c r="E194" t="s">
        <v>84</v>
      </c>
      <c r="N194">
        <v>12</v>
      </c>
      <c r="O194">
        <f t="shared" ref="O194:O233" si="1">N194*19.88</f>
        <v>238.56</v>
      </c>
      <c r="P194" t="s">
        <v>85</v>
      </c>
      <c r="R194">
        <v>10200</v>
      </c>
    </row>
    <row r="195" spans="1:21">
      <c r="A195" s="4">
        <v>44142</v>
      </c>
      <c r="B195" t="s">
        <v>32</v>
      </c>
      <c r="C195" t="s">
        <v>83</v>
      </c>
      <c r="D195" t="s">
        <v>23</v>
      </c>
      <c r="E195" t="s">
        <v>84</v>
      </c>
      <c r="F195" t="s">
        <v>124</v>
      </c>
      <c r="G195" t="s">
        <v>125</v>
      </c>
      <c r="H195" t="s">
        <v>126</v>
      </c>
      <c r="I195" t="s">
        <v>37</v>
      </c>
      <c r="J195" t="s">
        <v>29</v>
      </c>
      <c r="K195" s="34" t="s">
        <v>127</v>
      </c>
      <c r="L195" s="34">
        <v>26</v>
      </c>
      <c r="M195">
        <v>2100</v>
      </c>
      <c r="N195">
        <v>12</v>
      </c>
      <c r="O195">
        <f t="shared" si="1"/>
        <v>238.56</v>
      </c>
      <c r="P195" t="s">
        <v>85</v>
      </c>
      <c r="Q195">
        <v>1140</v>
      </c>
      <c r="R195">
        <v>6840</v>
      </c>
      <c r="U195" t="s">
        <v>129</v>
      </c>
    </row>
    <row r="196" spans="1:21">
      <c r="A196" s="4">
        <v>44142</v>
      </c>
      <c r="B196" t="s">
        <v>42</v>
      </c>
      <c r="C196" t="s">
        <v>88</v>
      </c>
      <c r="D196" t="s">
        <v>23</v>
      </c>
      <c r="E196" t="s">
        <v>84</v>
      </c>
      <c r="F196" t="s">
        <v>34</v>
      </c>
      <c r="G196" t="s">
        <v>44</v>
      </c>
      <c r="H196" t="s">
        <v>45</v>
      </c>
      <c r="I196" t="s">
        <v>37</v>
      </c>
      <c r="J196" t="s">
        <v>38</v>
      </c>
      <c r="K196" s="34" t="s">
        <v>46</v>
      </c>
      <c r="L196" s="34">
        <v>36</v>
      </c>
      <c r="M196">
        <v>666960</v>
      </c>
      <c r="N196">
        <v>12</v>
      </c>
      <c r="O196">
        <f t="shared" si="1"/>
        <v>238.56</v>
      </c>
      <c r="P196" t="s">
        <v>85</v>
      </c>
      <c r="Q196">
        <v>1130</v>
      </c>
      <c r="R196">
        <v>12430</v>
      </c>
    </row>
    <row r="197" spans="1:21">
      <c r="A197" s="4">
        <v>44142</v>
      </c>
      <c r="C197" t="s">
        <v>89</v>
      </c>
      <c r="D197" t="s">
        <v>23</v>
      </c>
      <c r="E197" t="s">
        <v>84</v>
      </c>
      <c r="K197" s="34"/>
      <c r="L197" s="34"/>
      <c r="N197">
        <v>12</v>
      </c>
      <c r="O197">
        <f t="shared" si="1"/>
        <v>238.56</v>
      </c>
      <c r="P197" t="s">
        <v>85</v>
      </c>
      <c r="R197">
        <v>12430</v>
      </c>
    </row>
    <row r="198" spans="1:21">
      <c r="A198" s="4">
        <v>44142</v>
      </c>
      <c r="B198" t="s">
        <v>106</v>
      </c>
      <c r="C198" t="s">
        <v>90</v>
      </c>
      <c r="D198" t="s">
        <v>23</v>
      </c>
      <c r="E198" t="s">
        <v>84</v>
      </c>
      <c r="F198" t="s">
        <v>34</v>
      </c>
      <c r="G198" t="s">
        <v>56</v>
      </c>
      <c r="H198" t="s">
        <v>57</v>
      </c>
      <c r="I198" t="s">
        <v>58</v>
      </c>
      <c r="J198" t="s">
        <v>111</v>
      </c>
      <c r="K198" t="s">
        <v>107</v>
      </c>
      <c r="L198" s="34">
        <v>24</v>
      </c>
      <c r="M198">
        <v>7200000</v>
      </c>
      <c r="N198">
        <v>12</v>
      </c>
      <c r="O198">
        <f t="shared" si="1"/>
        <v>238.56</v>
      </c>
      <c r="P198" t="s">
        <v>85</v>
      </c>
      <c r="Q198">
        <v>3100</v>
      </c>
      <c r="R198">
        <v>155000</v>
      </c>
    </row>
    <row r="199" spans="1:21">
      <c r="A199" s="4">
        <v>44142</v>
      </c>
      <c r="B199" t="s">
        <v>48</v>
      </c>
      <c r="C199" t="s">
        <v>90</v>
      </c>
      <c r="D199" t="s">
        <v>23</v>
      </c>
      <c r="E199" t="s">
        <v>84</v>
      </c>
      <c r="F199" t="s">
        <v>34</v>
      </c>
      <c r="G199" t="s">
        <v>56</v>
      </c>
      <c r="H199" t="s">
        <v>57</v>
      </c>
      <c r="I199" t="s">
        <v>58</v>
      </c>
      <c r="J199" t="s">
        <v>111</v>
      </c>
      <c r="K199" t="s">
        <v>100</v>
      </c>
      <c r="L199" s="34">
        <v>24</v>
      </c>
      <c r="M199">
        <v>7200000</v>
      </c>
      <c r="Q199">
        <v>2540</v>
      </c>
      <c r="R199">
        <v>134620</v>
      </c>
    </row>
    <row r="200" spans="1:21">
      <c r="A200" s="4">
        <v>44142</v>
      </c>
      <c r="B200" t="s">
        <v>54</v>
      </c>
      <c r="C200" t="s">
        <v>91</v>
      </c>
      <c r="D200" t="s">
        <v>23</v>
      </c>
      <c r="E200" t="s">
        <v>84</v>
      </c>
      <c r="F200" t="s">
        <v>34</v>
      </c>
      <c r="G200" t="s">
        <v>56</v>
      </c>
      <c r="H200" t="s">
        <v>57</v>
      </c>
      <c r="I200" t="s">
        <v>58</v>
      </c>
      <c r="J200" t="s">
        <v>111</v>
      </c>
      <c r="K200" t="s">
        <v>60</v>
      </c>
      <c r="L200" s="34">
        <v>20</v>
      </c>
      <c r="M200">
        <v>7200000</v>
      </c>
      <c r="Q200">
        <v>2470</v>
      </c>
      <c r="R200">
        <v>138320</v>
      </c>
    </row>
    <row r="201" spans="1:21">
      <c r="A201" s="4">
        <v>44142</v>
      </c>
      <c r="B201" t="s">
        <v>61</v>
      </c>
      <c r="C201" t="s">
        <v>91</v>
      </c>
      <c r="D201" t="s">
        <v>23</v>
      </c>
      <c r="E201" t="s">
        <v>84</v>
      </c>
      <c r="F201" t="s">
        <v>34</v>
      </c>
      <c r="G201" t="s">
        <v>56</v>
      </c>
      <c r="H201" t="s">
        <v>57</v>
      </c>
      <c r="I201" t="s">
        <v>58</v>
      </c>
      <c r="J201" t="s">
        <v>111</v>
      </c>
      <c r="K201" t="s">
        <v>62</v>
      </c>
      <c r="L201" s="34">
        <v>20</v>
      </c>
      <c r="M201">
        <v>7200000</v>
      </c>
      <c r="N201">
        <v>12</v>
      </c>
      <c r="O201">
        <f t="shared" si="1"/>
        <v>238.56</v>
      </c>
      <c r="P201" t="s">
        <v>85</v>
      </c>
      <c r="Q201">
        <v>2600</v>
      </c>
      <c r="R201">
        <v>135200</v>
      </c>
    </row>
    <row r="202" spans="1:21">
      <c r="A202" s="4">
        <v>44142</v>
      </c>
      <c r="B202" t="s">
        <v>63</v>
      </c>
      <c r="C202" t="s">
        <v>91</v>
      </c>
      <c r="D202" t="s">
        <v>23</v>
      </c>
      <c r="E202" t="s">
        <v>84</v>
      </c>
      <c r="F202" t="s">
        <v>34</v>
      </c>
      <c r="G202" t="s">
        <v>56</v>
      </c>
      <c r="H202" t="s">
        <v>57</v>
      </c>
      <c r="I202" t="s">
        <v>58</v>
      </c>
      <c r="J202" t="s">
        <v>111</v>
      </c>
      <c r="K202" t="s">
        <v>110</v>
      </c>
      <c r="L202" s="34">
        <v>20</v>
      </c>
      <c r="M202">
        <v>7200000</v>
      </c>
      <c r="Q202">
        <v>2080</v>
      </c>
      <c r="R202">
        <v>83200</v>
      </c>
    </row>
    <row r="203" spans="1:21">
      <c r="A203" s="4">
        <v>44142</v>
      </c>
      <c r="B203" t="s">
        <v>67</v>
      </c>
      <c r="C203" t="s">
        <v>92</v>
      </c>
      <c r="D203" t="s">
        <v>23</v>
      </c>
      <c r="E203" t="s">
        <v>84</v>
      </c>
      <c r="F203" t="s">
        <v>34</v>
      </c>
      <c r="G203" t="s">
        <v>56</v>
      </c>
      <c r="H203" t="s">
        <v>57</v>
      </c>
      <c r="I203" t="s">
        <v>58</v>
      </c>
      <c r="J203" t="s">
        <v>111</v>
      </c>
      <c r="K203" t="s">
        <v>68</v>
      </c>
      <c r="L203" s="34">
        <v>20</v>
      </c>
      <c r="M203">
        <v>7200000</v>
      </c>
      <c r="N203">
        <v>12</v>
      </c>
      <c r="O203">
        <f t="shared" si="1"/>
        <v>238.56</v>
      </c>
      <c r="P203" t="s">
        <v>85</v>
      </c>
      <c r="Q203">
        <v>2350</v>
      </c>
      <c r="R203">
        <v>298450</v>
      </c>
    </row>
    <row r="204" spans="1:21">
      <c r="A204" s="4">
        <v>44142</v>
      </c>
      <c r="B204" t="s">
        <v>69</v>
      </c>
      <c r="C204" t="s">
        <v>92</v>
      </c>
      <c r="D204" t="s">
        <v>23</v>
      </c>
      <c r="E204" t="s">
        <v>84</v>
      </c>
      <c r="F204" t="s">
        <v>34</v>
      </c>
      <c r="G204" t="s">
        <v>56</v>
      </c>
      <c r="H204" t="s">
        <v>57</v>
      </c>
      <c r="I204" t="s">
        <v>58</v>
      </c>
      <c r="J204" t="s">
        <v>111</v>
      </c>
      <c r="K204" t="s">
        <v>99</v>
      </c>
      <c r="L204" s="34">
        <v>20</v>
      </c>
      <c r="M204">
        <v>7200000</v>
      </c>
      <c r="Q204">
        <v>2080</v>
      </c>
      <c r="R204">
        <v>112320</v>
      </c>
    </row>
    <row r="205" spans="1:21">
      <c r="A205" s="4">
        <v>44142</v>
      </c>
      <c r="B205" t="s">
        <v>80</v>
      </c>
      <c r="C205" t="s">
        <v>94</v>
      </c>
      <c r="D205" t="s">
        <v>23</v>
      </c>
      <c r="E205" t="s">
        <v>84</v>
      </c>
      <c r="L205" s="34"/>
    </row>
    <row r="206" spans="1:21">
      <c r="A206" s="4">
        <v>44143</v>
      </c>
      <c r="B206" t="s">
        <v>21</v>
      </c>
      <c r="C206" t="s">
        <v>47</v>
      </c>
      <c r="D206" t="s">
        <v>23</v>
      </c>
      <c r="E206" t="s">
        <v>24</v>
      </c>
      <c r="F206" t="s">
        <v>25</v>
      </c>
      <c r="G206" t="s">
        <v>26</v>
      </c>
      <c r="H206" t="s">
        <v>27</v>
      </c>
      <c r="I206" t="s">
        <v>28</v>
      </c>
      <c r="J206" t="s">
        <v>29</v>
      </c>
      <c r="K206" s="34" t="s">
        <v>30</v>
      </c>
      <c r="L206" s="34">
        <v>27</v>
      </c>
      <c r="M206">
        <v>110300</v>
      </c>
      <c r="N206">
        <v>11</v>
      </c>
      <c r="O206">
        <f t="shared" si="1"/>
        <v>218.67999999999998</v>
      </c>
      <c r="Q206">
        <v>1710</v>
      </c>
      <c r="R206">
        <v>6840</v>
      </c>
    </row>
    <row r="207" spans="1:21">
      <c r="A207" s="4">
        <v>44143</v>
      </c>
      <c r="C207" t="s">
        <v>95</v>
      </c>
      <c r="D207" t="s">
        <v>23</v>
      </c>
      <c r="E207" t="s">
        <v>24</v>
      </c>
      <c r="K207" s="34"/>
      <c r="L207" s="34"/>
      <c r="N207">
        <v>11</v>
      </c>
      <c r="O207">
        <f t="shared" si="1"/>
        <v>218.67999999999998</v>
      </c>
      <c r="R207">
        <v>6840</v>
      </c>
    </row>
    <row r="208" spans="1:21">
      <c r="A208" s="4">
        <v>44143</v>
      </c>
      <c r="C208" t="s">
        <v>40</v>
      </c>
      <c r="D208" t="s">
        <v>23</v>
      </c>
      <c r="E208" t="s">
        <v>24</v>
      </c>
      <c r="K208" s="34"/>
      <c r="L208" s="34"/>
      <c r="N208">
        <v>11</v>
      </c>
      <c r="O208">
        <f t="shared" si="1"/>
        <v>218.67999999999998</v>
      </c>
      <c r="R208">
        <v>6840</v>
      </c>
    </row>
    <row r="209" spans="1:21">
      <c r="A209" s="4">
        <v>44143</v>
      </c>
      <c r="B209" t="s">
        <v>42</v>
      </c>
      <c r="C209" t="s">
        <v>43</v>
      </c>
      <c r="D209" t="s">
        <v>23</v>
      </c>
      <c r="E209" t="s">
        <v>24</v>
      </c>
      <c r="F209" t="s">
        <v>34</v>
      </c>
      <c r="G209" t="s">
        <v>44</v>
      </c>
      <c r="H209" t="s">
        <v>45</v>
      </c>
      <c r="I209" t="s">
        <v>37</v>
      </c>
      <c r="J209" t="s">
        <v>38</v>
      </c>
      <c r="K209" s="34" t="s">
        <v>46</v>
      </c>
      <c r="L209" s="34">
        <v>36</v>
      </c>
      <c r="M209">
        <v>666960</v>
      </c>
      <c r="N209">
        <v>11</v>
      </c>
      <c r="O209">
        <f t="shared" si="1"/>
        <v>218.67999999999998</v>
      </c>
      <c r="Q209">
        <v>1190</v>
      </c>
      <c r="R209">
        <v>13090</v>
      </c>
      <c r="U209" t="s">
        <v>104</v>
      </c>
    </row>
    <row r="210" spans="1:21">
      <c r="A210" s="4">
        <v>44143</v>
      </c>
      <c r="C210" t="s">
        <v>55</v>
      </c>
      <c r="D210" t="s">
        <v>23</v>
      </c>
      <c r="E210" t="s">
        <v>24</v>
      </c>
      <c r="K210" s="34"/>
      <c r="L210" s="34"/>
      <c r="N210">
        <v>11</v>
      </c>
      <c r="O210">
        <f t="shared" si="1"/>
        <v>218.67999999999998</v>
      </c>
      <c r="R210">
        <v>13090</v>
      </c>
    </row>
    <row r="211" spans="1:21">
      <c r="A211" s="4">
        <v>44143</v>
      </c>
      <c r="B211" t="s">
        <v>106</v>
      </c>
      <c r="C211" t="s">
        <v>41</v>
      </c>
      <c r="D211" t="s">
        <v>23</v>
      </c>
      <c r="E211" t="s">
        <v>24</v>
      </c>
      <c r="F211" t="s">
        <v>34</v>
      </c>
      <c r="G211" t="s">
        <v>56</v>
      </c>
      <c r="H211" t="s">
        <v>57</v>
      </c>
      <c r="I211" t="s">
        <v>58</v>
      </c>
      <c r="J211" t="s">
        <v>111</v>
      </c>
      <c r="K211" t="s">
        <v>107</v>
      </c>
      <c r="L211" s="34">
        <v>20</v>
      </c>
      <c r="M211">
        <v>7200000</v>
      </c>
      <c r="N211">
        <v>11</v>
      </c>
      <c r="O211">
        <f t="shared" si="1"/>
        <v>218.67999999999998</v>
      </c>
      <c r="Q211">
        <v>3020</v>
      </c>
      <c r="R211">
        <v>151000</v>
      </c>
    </row>
    <row r="212" spans="1:21">
      <c r="A212" s="4">
        <v>44143</v>
      </c>
      <c r="B212" t="s">
        <v>48</v>
      </c>
      <c r="D212" t="s">
        <v>23</v>
      </c>
      <c r="E212" t="s">
        <v>24</v>
      </c>
      <c r="F212" t="s">
        <v>34</v>
      </c>
      <c r="G212" t="s">
        <v>56</v>
      </c>
      <c r="H212" t="s">
        <v>57</v>
      </c>
      <c r="I212" t="s">
        <v>58</v>
      </c>
      <c r="J212" t="s">
        <v>111</v>
      </c>
      <c r="K212" t="s">
        <v>100</v>
      </c>
      <c r="L212" s="34">
        <v>20</v>
      </c>
      <c r="M212">
        <v>7200000</v>
      </c>
      <c r="Q212">
        <v>2500</v>
      </c>
      <c r="R212">
        <v>132500</v>
      </c>
    </row>
    <row r="213" spans="1:21">
      <c r="A213" s="4">
        <v>44143</v>
      </c>
      <c r="B213" t="s">
        <v>54</v>
      </c>
      <c r="C213" t="s">
        <v>22</v>
      </c>
      <c r="D213" t="s">
        <v>23</v>
      </c>
      <c r="E213" t="s">
        <v>24</v>
      </c>
      <c r="F213" t="s">
        <v>34</v>
      </c>
      <c r="G213" t="s">
        <v>56</v>
      </c>
      <c r="H213" t="s">
        <v>57</v>
      </c>
      <c r="I213" t="s">
        <v>58</v>
      </c>
      <c r="J213" t="s">
        <v>111</v>
      </c>
      <c r="K213" t="s">
        <v>60</v>
      </c>
      <c r="L213" s="34">
        <v>20</v>
      </c>
      <c r="M213">
        <v>7200000</v>
      </c>
      <c r="N213">
        <v>11</v>
      </c>
      <c r="O213">
        <f t="shared" si="1"/>
        <v>218.67999999999998</v>
      </c>
      <c r="Q213">
        <v>2380</v>
      </c>
      <c r="R213">
        <v>133280</v>
      </c>
    </row>
    <row r="214" spans="1:21">
      <c r="A214" s="4">
        <v>44143</v>
      </c>
      <c r="B214" t="s">
        <v>61</v>
      </c>
      <c r="D214" t="s">
        <v>23</v>
      </c>
      <c r="E214" t="s">
        <v>24</v>
      </c>
      <c r="F214" t="s">
        <v>34</v>
      </c>
      <c r="G214" t="s">
        <v>56</v>
      </c>
      <c r="H214" t="s">
        <v>57</v>
      </c>
      <c r="I214" t="s">
        <v>58</v>
      </c>
      <c r="J214" t="s">
        <v>111</v>
      </c>
      <c r="K214" t="s">
        <v>62</v>
      </c>
      <c r="L214" s="34">
        <v>20</v>
      </c>
      <c r="M214">
        <v>7200000</v>
      </c>
      <c r="Q214">
        <v>2600</v>
      </c>
      <c r="R214">
        <v>135200</v>
      </c>
    </row>
    <row r="215" spans="1:21">
      <c r="A215" s="4">
        <v>44143</v>
      </c>
      <c r="B215" t="s">
        <v>63</v>
      </c>
      <c r="C215" t="s">
        <v>33</v>
      </c>
      <c r="D215" t="s">
        <v>23</v>
      </c>
      <c r="E215" t="s">
        <v>24</v>
      </c>
      <c r="F215" t="s">
        <v>34</v>
      </c>
      <c r="G215" t="s">
        <v>56</v>
      </c>
      <c r="H215" t="s">
        <v>57</v>
      </c>
      <c r="I215" t="s">
        <v>58</v>
      </c>
      <c r="J215" t="s">
        <v>111</v>
      </c>
      <c r="K215" t="s">
        <v>110</v>
      </c>
      <c r="L215" s="34">
        <v>20</v>
      </c>
      <c r="M215">
        <v>7200000</v>
      </c>
      <c r="N215">
        <v>11</v>
      </c>
      <c r="O215">
        <f t="shared" si="1"/>
        <v>218.67999999999998</v>
      </c>
      <c r="Q215">
        <v>2060</v>
      </c>
      <c r="R215">
        <v>82400</v>
      </c>
    </row>
    <row r="216" spans="1:21">
      <c r="A216" s="4">
        <v>44143</v>
      </c>
      <c r="B216" t="s">
        <v>67</v>
      </c>
      <c r="D216" t="s">
        <v>23</v>
      </c>
      <c r="E216" t="s">
        <v>24</v>
      </c>
      <c r="F216" t="s">
        <v>34</v>
      </c>
      <c r="G216" t="s">
        <v>56</v>
      </c>
      <c r="H216" t="s">
        <v>57</v>
      </c>
      <c r="I216" t="s">
        <v>58</v>
      </c>
      <c r="J216" t="s">
        <v>111</v>
      </c>
      <c r="K216" t="s">
        <v>68</v>
      </c>
      <c r="L216" s="34">
        <v>20</v>
      </c>
      <c r="M216">
        <v>7200000</v>
      </c>
      <c r="Q216">
        <v>2300</v>
      </c>
      <c r="R216">
        <v>292100</v>
      </c>
    </row>
    <row r="217" spans="1:21">
      <c r="A217" s="4">
        <v>44143</v>
      </c>
      <c r="B217" t="s">
        <v>69</v>
      </c>
      <c r="C217" t="s">
        <v>70</v>
      </c>
      <c r="D217" t="s">
        <v>23</v>
      </c>
      <c r="E217" t="s">
        <v>24</v>
      </c>
      <c r="F217" t="s">
        <v>34</v>
      </c>
      <c r="G217" t="s">
        <v>56</v>
      </c>
      <c r="H217" t="s">
        <v>57</v>
      </c>
      <c r="I217" t="s">
        <v>58</v>
      </c>
      <c r="J217" t="s">
        <v>111</v>
      </c>
      <c r="K217" t="s">
        <v>99</v>
      </c>
      <c r="L217" s="34">
        <v>20</v>
      </c>
      <c r="M217">
        <v>7200000</v>
      </c>
      <c r="N217">
        <v>11</v>
      </c>
      <c r="O217">
        <f t="shared" si="1"/>
        <v>218.67999999999998</v>
      </c>
      <c r="Q217">
        <v>2070</v>
      </c>
      <c r="R217">
        <v>111780</v>
      </c>
    </row>
    <row r="218" spans="1:21">
      <c r="A218" s="4">
        <v>44143</v>
      </c>
      <c r="C218" t="s">
        <v>74</v>
      </c>
      <c r="D218" t="s">
        <v>23</v>
      </c>
      <c r="E218" t="s">
        <v>24</v>
      </c>
      <c r="F218" t="s">
        <v>75</v>
      </c>
      <c r="K218" s="34"/>
      <c r="L218" s="34"/>
      <c r="U218" t="s">
        <v>73</v>
      </c>
    </row>
    <row r="219" spans="1:21">
      <c r="A219" s="4">
        <v>44143</v>
      </c>
      <c r="B219" t="s">
        <v>76</v>
      </c>
      <c r="C219" t="s">
        <v>77</v>
      </c>
      <c r="D219" t="s">
        <v>23</v>
      </c>
      <c r="E219" t="s">
        <v>24</v>
      </c>
      <c r="L219" s="34"/>
    </row>
    <row r="220" spans="1:21">
      <c r="A220" s="4">
        <v>44143</v>
      </c>
      <c r="B220" t="s">
        <v>78</v>
      </c>
      <c r="C220" t="s">
        <v>79</v>
      </c>
      <c r="D220" t="s">
        <v>23</v>
      </c>
      <c r="E220" t="s">
        <v>24</v>
      </c>
      <c r="L220" s="34"/>
    </row>
    <row r="221" spans="1:21">
      <c r="A221" s="4">
        <v>44143</v>
      </c>
      <c r="B221" t="s">
        <v>80</v>
      </c>
      <c r="C221" t="s">
        <v>81</v>
      </c>
      <c r="D221" t="s">
        <v>23</v>
      </c>
      <c r="E221" t="s">
        <v>24</v>
      </c>
      <c r="L221"/>
    </row>
    <row r="222" spans="1:21">
      <c r="A222" s="4">
        <v>44143</v>
      </c>
      <c r="B222" t="s">
        <v>80</v>
      </c>
      <c r="C222" t="s">
        <v>82</v>
      </c>
      <c r="D222" t="s">
        <v>23</v>
      </c>
      <c r="E222" t="s">
        <v>24</v>
      </c>
      <c r="L222"/>
    </row>
    <row r="223" spans="1:21">
      <c r="A223" s="4">
        <v>44143</v>
      </c>
      <c r="B223" t="s">
        <v>21</v>
      </c>
      <c r="C223" t="s">
        <v>86</v>
      </c>
      <c r="D223" t="s">
        <v>23</v>
      </c>
      <c r="E223" t="s">
        <v>84</v>
      </c>
      <c r="F223" t="s">
        <v>25</v>
      </c>
      <c r="G223" t="s">
        <v>26</v>
      </c>
      <c r="H223" t="s">
        <v>27</v>
      </c>
      <c r="I223" t="s">
        <v>28</v>
      </c>
      <c r="J223" t="s">
        <v>29</v>
      </c>
      <c r="K223" s="34" t="s">
        <v>30</v>
      </c>
      <c r="L223" s="34">
        <v>27</v>
      </c>
      <c r="M223">
        <v>110300</v>
      </c>
      <c r="N223">
        <v>12</v>
      </c>
      <c r="O223">
        <f t="shared" si="1"/>
        <v>238.56</v>
      </c>
      <c r="P223" t="s">
        <v>85</v>
      </c>
      <c r="Q223">
        <v>1710</v>
      </c>
      <c r="R223">
        <v>6840</v>
      </c>
    </row>
    <row r="224" spans="1:21">
      <c r="A224" s="4">
        <v>44143</v>
      </c>
      <c r="C224" t="s">
        <v>83</v>
      </c>
      <c r="D224" t="s">
        <v>23</v>
      </c>
      <c r="E224" t="s">
        <v>84</v>
      </c>
      <c r="K224" s="34"/>
      <c r="L224" s="34"/>
      <c r="N224">
        <v>12</v>
      </c>
      <c r="O224">
        <f t="shared" si="1"/>
        <v>238.56</v>
      </c>
      <c r="P224" t="s">
        <v>85</v>
      </c>
      <c r="R224">
        <v>6840</v>
      </c>
    </row>
    <row r="225" spans="1:21">
      <c r="A225" s="4">
        <v>44143</v>
      </c>
      <c r="C225" t="s">
        <v>87</v>
      </c>
      <c r="D225" t="s">
        <v>23</v>
      </c>
      <c r="E225" t="s">
        <v>84</v>
      </c>
      <c r="N225">
        <v>12</v>
      </c>
      <c r="O225">
        <f t="shared" si="1"/>
        <v>238.56</v>
      </c>
      <c r="P225" t="s">
        <v>85</v>
      </c>
      <c r="R225">
        <v>6840</v>
      </c>
    </row>
    <row r="226" spans="1:21">
      <c r="A226" s="4">
        <v>44143</v>
      </c>
      <c r="B226" t="s">
        <v>42</v>
      </c>
      <c r="C226" t="s">
        <v>88</v>
      </c>
      <c r="D226" t="s">
        <v>23</v>
      </c>
      <c r="E226" t="s">
        <v>84</v>
      </c>
      <c r="F226" t="s">
        <v>34</v>
      </c>
      <c r="G226" t="s">
        <v>44</v>
      </c>
      <c r="H226" t="s">
        <v>45</v>
      </c>
      <c r="I226" t="s">
        <v>37</v>
      </c>
      <c r="J226" t="s">
        <v>38</v>
      </c>
      <c r="K226" s="34" t="s">
        <v>46</v>
      </c>
      <c r="L226" s="34">
        <v>36</v>
      </c>
      <c r="M226">
        <v>666960</v>
      </c>
      <c r="N226">
        <v>12</v>
      </c>
      <c r="O226">
        <f t="shared" si="1"/>
        <v>238.56</v>
      </c>
      <c r="P226" t="s">
        <v>85</v>
      </c>
      <c r="Q226">
        <v>1225</v>
      </c>
      <c r="R226">
        <v>13475</v>
      </c>
    </row>
    <row r="227" spans="1:21">
      <c r="A227" s="4">
        <v>44143</v>
      </c>
      <c r="C227" t="s">
        <v>89</v>
      </c>
      <c r="D227" t="s">
        <v>23</v>
      </c>
      <c r="E227" t="s">
        <v>84</v>
      </c>
      <c r="K227" s="34"/>
      <c r="L227" s="34"/>
      <c r="N227">
        <v>12</v>
      </c>
      <c r="O227">
        <f t="shared" si="1"/>
        <v>238.56</v>
      </c>
      <c r="P227" t="s">
        <v>85</v>
      </c>
      <c r="R227">
        <v>13475</v>
      </c>
    </row>
    <row r="228" spans="1:21">
      <c r="A228" s="4">
        <v>44143</v>
      </c>
      <c r="B228" t="s">
        <v>106</v>
      </c>
      <c r="C228" t="s">
        <v>90</v>
      </c>
      <c r="D228" t="s">
        <v>23</v>
      </c>
      <c r="E228" t="s">
        <v>84</v>
      </c>
      <c r="F228" t="s">
        <v>34</v>
      </c>
      <c r="G228" t="s">
        <v>56</v>
      </c>
      <c r="H228" t="s">
        <v>57</v>
      </c>
      <c r="I228" t="s">
        <v>58</v>
      </c>
      <c r="J228" t="s">
        <v>111</v>
      </c>
      <c r="K228" t="s">
        <v>107</v>
      </c>
      <c r="L228" s="34">
        <v>24</v>
      </c>
      <c r="M228">
        <v>7200000</v>
      </c>
      <c r="N228">
        <v>12</v>
      </c>
      <c r="O228">
        <f t="shared" si="1"/>
        <v>238.56</v>
      </c>
      <c r="P228" t="s">
        <v>85</v>
      </c>
      <c r="Q228">
        <v>3180</v>
      </c>
      <c r="R228">
        <v>159000</v>
      </c>
    </row>
    <row r="229" spans="1:21">
      <c r="A229" s="4">
        <v>44143</v>
      </c>
      <c r="B229" t="s">
        <v>48</v>
      </c>
      <c r="C229" t="s">
        <v>90</v>
      </c>
      <c r="D229" t="s">
        <v>23</v>
      </c>
      <c r="E229" t="s">
        <v>84</v>
      </c>
      <c r="F229" t="s">
        <v>34</v>
      </c>
      <c r="G229" t="s">
        <v>56</v>
      </c>
      <c r="H229" t="s">
        <v>57</v>
      </c>
      <c r="I229" t="s">
        <v>58</v>
      </c>
      <c r="J229" t="s">
        <v>111</v>
      </c>
      <c r="K229" t="s">
        <v>100</v>
      </c>
      <c r="L229" s="34">
        <v>24</v>
      </c>
      <c r="M229">
        <v>7200000</v>
      </c>
      <c r="Q229">
        <v>2555</v>
      </c>
      <c r="R229">
        <v>135415</v>
      </c>
    </row>
    <row r="230" spans="1:21">
      <c r="A230" s="4">
        <v>44143</v>
      </c>
      <c r="B230" t="s">
        <v>54</v>
      </c>
      <c r="C230" t="s">
        <v>91</v>
      </c>
      <c r="D230" t="s">
        <v>23</v>
      </c>
      <c r="E230" t="s">
        <v>84</v>
      </c>
      <c r="F230" t="s">
        <v>34</v>
      </c>
      <c r="G230" t="s">
        <v>56</v>
      </c>
      <c r="H230" t="s">
        <v>57</v>
      </c>
      <c r="I230" t="s">
        <v>58</v>
      </c>
      <c r="J230" t="s">
        <v>111</v>
      </c>
      <c r="K230" t="s">
        <v>60</v>
      </c>
      <c r="L230" s="34">
        <v>20</v>
      </c>
      <c r="M230">
        <v>7200000</v>
      </c>
      <c r="Q230">
        <v>1150</v>
      </c>
      <c r="R230">
        <v>64400</v>
      </c>
      <c r="U230" t="s">
        <v>130</v>
      </c>
    </row>
    <row r="231" spans="1:21">
      <c r="A231" s="4">
        <v>44143</v>
      </c>
      <c r="B231" t="s">
        <v>61</v>
      </c>
      <c r="C231" t="s">
        <v>91</v>
      </c>
      <c r="D231" t="s">
        <v>23</v>
      </c>
      <c r="E231" t="s">
        <v>84</v>
      </c>
      <c r="F231" t="s">
        <v>34</v>
      </c>
      <c r="G231" t="s">
        <v>56</v>
      </c>
      <c r="H231" t="s">
        <v>57</v>
      </c>
      <c r="I231" t="s">
        <v>58</v>
      </c>
      <c r="J231" t="s">
        <v>111</v>
      </c>
      <c r="K231" t="s">
        <v>62</v>
      </c>
      <c r="L231" s="34">
        <v>20</v>
      </c>
      <c r="M231">
        <v>7200000</v>
      </c>
      <c r="N231">
        <v>12</v>
      </c>
      <c r="O231">
        <f t="shared" si="1"/>
        <v>238.56</v>
      </c>
      <c r="P231" t="s">
        <v>85</v>
      </c>
      <c r="Q231">
        <v>1520</v>
      </c>
      <c r="R231">
        <v>79040</v>
      </c>
      <c r="U231" t="s">
        <v>131</v>
      </c>
    </row>
    <row r="232" spans="1:21">
      <c r="A232" s="4">
        <v>44143</v>
      </c>
      <c r="B232" t="s">
        <v>63</v>
      </c>
      <c r="C232" t="s">
        <v>91</v>
      </c>
      <c r="D232" t="s">
        <v>23</v>
      </c>
      <c r="E232" t="s">
        <v>84</v>
      </c>
      <c r="F232" t="s">
        <v>34</v>
      </c>
      <c r="G232" t="s">
        <v>56</v>
      </c>
      <c r="H232" t="s">
        <v>57</v>
      </c>
      <c r="I232" t="s">
        <v>58</v>
      </c>
      <c r="J232" t="s">
        <v>111</v>
      </c>
      <c r="K232" t="s">
        <v>110</v>
      </c>
      <c r="L232" s="34">
        <v>20</v>
      </c>
      <c r="M232">
        <v>7200000</v>
      </c>
      <c r="Q232">
        <v>2090</v>
      </c>
      <c r="R232">
        <v>83600</v>
      </c>
    </row>
    <row r="233" spans="1:21">
      <c r="A233" s="4">
        <v>44143</v>
      </c>
      <c r="B233" t="s">
        <v>67</v>
      </c>
      <c r="C233" t="s">
        <v>96</v>
      </c>
      <c r="D233" t="s">
        <v>23</v>
      </c>
      <c r="E233" t="s">
        <v>84</v>
      </c>
      <c r="F233" t="s">
        <v>34</v>
      </c>
      <c r="G233" t="s">
        <v>56</v>
      </c>
      <c r="H233" t="s">
        <v>57</v>
      </c>
      <c r="I233" t="s">
        <v>58</v>
      </c>
      <c r="J233" t="s">
        <v>111</v>
      </c>
      <c r="K233" t="s">
        <v>68</v>
      </c>
      <c r="L233" s="34">
        <v>20</v>
      </c>
      <c r="M233">
        <v>7200000</v>
      </c>
      <c r="N233">
        <v>12</v>
      </c>
      <c r="O233">
        <f t="shared" si="1"/>
        <v>238.56</v>
      </c>
      <c r="P233" t="s">
        <v>85</v>
      </c>
      <c r="Q233">
        <v>2340</v>
      </c>
      <c r="R233">
        <v>297180</v>
      </c>
    </row>
    <row r="234" spans="1:21">
      <c r="A234" s="4">
        <v>44143</v>
      </c>
      <c r="B234" t="s">
        <v>69</v>
      </c>
      <c r="C234" t="s">
        <v>96</v>
      </c>
      <c r="D234" t="s">
        <v>23</v>
      </c>
      <c r="E234" t="s">
        <v>84</v>
      </c>
      <c r="F234" t="s">
        <v>34</v>
      </c>
      <c r="G234" t="s">
        <v>56</v>
      </c>
      <c r="H234" t="s">
        <v>57</v>
      </c>
      <c r="I234" t="s">
        <v>58</v>
      </c>
      <c r="J234" t="s">
        <v>111</v>
      </c>
      <c r="K234" t="s">
        <v>99</v>
      </c>
      <c r="L234" s="34">
        <v>20</v>
      </c>
      <c r="M234">
        <v>7200000</v>
      </c>
      <c r="Q234">
        <v>2030</v>
      </c>
      <c r="R234">
        <v>109620</v>
      </c>
    </row>
    <row r="235" spans="1:21">
      <c r="A235" s="4">
        <v>44143</v>
      </c>
      <c r="B235" t="s">
        <v>80</v>
      </c>
      <c r="C235" t="s">
        <v>94</v>
      </c>
      <c r="D235" t="s">
        <v>23</v>
      </c>
      <c r="E235" t="s">
        <v>84</v>
      </c>
      <c r="L235" s="34"/>
    </row>
    <row r="236" spans="1:21">
      <c r="A236" s="4">
        <v>44143</v>
      </c>
      <c r="B236" t="s">
        <v>80</v>
      </c>
      <c r="C236" t="s">
        <v>92</v>
      </c>
      <c r="D236" t="s">
        <v>23</v>
      </c>
      <c r="E236" t="s">
        <v>84</v>
      </c>
      <c r="L236"/>
    </row>
    <row r="237" spans="1:21">
      <c r="A237" s="4">
        <v>44144</v>
      </c>
      <c r="B237" t="s">
        <v>21</v>
      </c>
      <c r="C237" t="s">
        <v>47</v>
      </c>
      <c r="D237" t="s">
        <v>23</v>
      </c>
      <c r="E237" t="s">
        <v>24</v>
      </c>
      <c r="F237" t="s">
        <v>25</v>
      </c>
      <c r="G237" t="s">
        <v>26</v>
      </c>
      <c r="H237" t="s">
        <v>27</v>
      </c>
      <c r="I237" t="s">
        <v>28</v>
      </c>
      <c r="J237" t="s">
        <v>29</v>
      </c>
      <c r="K237" s="34" t="s">
        <v>30</v>
      </c>
      <c r="L237" s="34">
        <v>27</v>
      </c>
      <c r="M237">
        <v>110300</v>
      </c>
      <c r="N237">
        <v>11</v>
      </c>
      <c r="O237">
        <v>124.22</v>
      </c>
      <c r="Q237">
        <v>1700</v>
      </c>
      <c r="R237">
        <v>6800</v>
      </c>
    </row>
    <row r="238" spans="1:21">
      <c r="A238" s="4">
        <v>44144</v>
      </c>
      <c r="C238" t="s">
        <v>95</v>
      </c>
      <c r="D238" t="s">
        <v>23</v>
      </c>
      <c r="E238" t="s">
        <v>24</v>
      </c>
      <c r="K238" s="34"/>
      <c r="L238" s="34"/>
      <c r="N238">
        <v>11</v>
      </c>
      <c r="O238">
        <v>124.22</v>
      </c>
      <c r="R238">
        <v>6800</v>
      </c>
    </row>
    <row r="239" spans="1:21">
      <c r="A239" s="4">
        <v>44144</v>
      </c>
      <c r="C239" t="s">
        <v>40</v>
      </c>
      <c r="D239" t="s">
        <v>23</v>
      </c>
      <c r="E239" t="s">
        <v>24</v>
      </c>
      <c r="K239" s="34"/>
      <c r="L239" s="34"/>
      <c r="N239">
        <v>11</v>
      </c>
      <c r="O239">
        <v>124.22</v>
      </c>
      <c r="R239">
        <v>6800</v>
      </c>
    </row>
    <row r="240" spans="1:21">
      <c r="A240" s="4">
        <v>44144</v>
      </c>
      <c r="B240" t="s">
        <v>42</v>
      </c>
      <c r="C240" t="s">
        <v>43</v>
      </c>
      <c r="D240" t="s">
        <v>23</v>
      </c>
      <c r="E240" t="s">
        <v>24</v>
      </c>
      <c r="F240" t="s">
        <v>34</v>
      </c>
      <c r="G240" t="s">
        <v>44</v>
      </c>
      <c r="H240" t="s">
        <v>45</v>
      </c>
      <c r="I240" t="s">
        <v>37</v>
      </c>
      <c r="J240" t="s">
        <v>38</v>
      </c>
      <c r="K240" s="34" t="s">
        <v>46</v>
      </c>
      <c r="L240" s="34">
        <v>36</v>
      </c>
      <c r="M240">
        <v>666960</v>
      </c>
      <c r="N240">
        <v>11</v>
      </c>
      <c r="O240">
        <v>124.22</v>
      </c>
      <c r="Q240">
        <v>1230</v>
      </c>
      <c r="R240">
        <v>13530</v>
      </c>
    </row>
    <row r="241" spans="1:21">
      <c r="A241" s="4">
        <v>44144</v>
      </c>
      <c r="C241" t="s">
        <v>55</v>
      </c>
      <c r="D241" t="s">
        <v>23</v>
      </c>
      <c r="E241" t="s">
        <v>24</v>
      </c>
      <c r="K241" s="34"/>
      <c r="L241" s="34"/>
      <c r="N241">
        <v>11</v>
      </c>
      <c r="O241">
        <v>124.22</v>
      </c>
      <c r="R241">
        <v>13530</v>
      </c>
    </row>
    <row r="242" spans="1:21">
      <c r="A242" s="4">
        <v>44144</v>
      </c>
      <c r="B242" t="s">
        <v>106</v>
      </c>
      <c r="C242" t="s">
        <v>41</v>
      </c>
      <c r="D242" t="s">
        <v>23</v>
      </c>
      <c r="E242" t="s">
        <v>24</v>
      </c>
      <c r="F242" t="s">
        <v>34</v>
      </c>
      <c r="G242" t="s">
        <v>56</v>
      </c>
      <c r="H242" t="s">
        <v>57</v>
      </c>
      <c r="I242" t="s">
        <v>58</v>
      </c>
      <c r="J242" t="s">
        <v>111</v>
      </c>
      <c r="K242" t="s">
        <v>107</v>
      </c>
      <c r="L242" s="34">
        <v>20</v>
      </c>
      <c r="M242">
        <v>7200000</v>
      </c>
      <c r="N242">
        <v>11</v>
      </c>
      <c r="O242">
        <v>124.22</v>
      </c>
      <c r="Q242">
        <v>3120</v>
      </c>
      <c r="R242">
        <v>156000</v>
      </c>
    </row>
    <row r="243" spans="1:21">
      <c r="A243" s="4">
        <v>44144</v>
      </c>
      <c r="B243" t="s">
        <v>48</v>
      </c>
      <c r="D243" t="s">
        <v>23</v>
      </c>
      <c r="E243" t="s">
        <v>24</v>
      </c>
      <c r="F243" t="s">
        <v>34</v>
      </c>
      <c r="G243" t="s">
        <v>56</v>
      </c>
      <c r="H243" t="s">
        <v>57</v>
      </c>
      <c r="I243" t="s">
        <v>58</v>
      </c>
      <c r="J243" t="s">
        <v>111</v>
      </c>
      <c r="K243" t="s">
        <v>100</v>
      </c>
      <c r="L243" s="34">
        <v>20</v>
      </c>
      <c r="M243">
        <v>7200000</v>
      </c>
      <c r="Q243">
        <v>2530</v>
      </c>
      <c r="R243">
        <v>134090</v>
      </c>
    </row>
    <row r="244" spans="1:21">
      <c r="A244" s="4">
        <v>44144</v>
      </c>
      <c r="B244" t="s">
        <v>54</v>
      </c>
      <c r="C244" t="s">
        <v>22</v>
      </c>
      <c r="D244" t="s">
        <v>23</v>
      </c>
      <c r="E244" t="s">
        <v>24</v>
      </c>
      <c r="F244" t="s">
        <v>34</v>
      </c>
      <c r="G244" t="s">
        <v>56</v>
      </c>
      <c r="H244" t="s">
        <v>57</v>
      </c>
      <c r="I244" t="s">
        <v>58</v>
      </c>
      <c r="J244" t="s">
        <v>111</v>
      </c>
      <c r="K244" t="s">
        <v>60</v>
      </c>
      <c r="L244" s="34">
        <v>20</v>
      </c>
      <c r="M244">
        <v>7200000</v>
      </c>
      <c r="N244">
        <v>11</v>
      </c>
      <c r="O244">
        <v>124.22</v>
      </c>
      <c r="Q244">
        <v>1380</v>
      </c>
      <c r="R244">
        <v>77280</v>
      </c>
      <c r="U244" t="s">
        <v>132</v>
      </c>
    </row>
    <row r="245" spans="1:21">
      <c r="A245" s="4">
        <v>44144</v>
      </c>
      <c r="B245" t="s">
        <v>133</v>
      </c>
      <c r="D245" t="s">
        <v>23</v>
      </c>
      <c r="E245" t="s">
        <v>24</v>
      </c>
      <c r="F245" t="s">
        <v>34</v>
      </c>
      <c r="G245" t="s">
        <v>56</v>
      </c>
      <c r="H245" t="s">
        <v>57</v>
      </c>
      <c r="I245" t="s">
        <v>58</v>
      </c>
      <c r="J245" t="s">
        <v>111</v>
      </c>
      <c r="K245" t="s">
        <v>62</v>
      </c>
      <c r="L245" s="34">
        <v>20</v>
      </c>
      <c r="M245">
        <v>7200000</v>
      </c>
      <c r="Q245">
        <v>1820</v>
      </c>
      <c r="R245">
        <v>94640</v>
      </c>
      <c r="U245" t="s">
        <v>134</v>
      </c>
    </row>
    <row r="246" spans="1:21">
      <c r="A246" s="4">
        <v>44144</v>
      </c>
      <c r="B246" t="s">
        <v>63</v>
      </c>
      <c r="D246" t="s">
        <v>23</v>
      </c>
      <c r="E246" t="s">
        <v>24</v>
      </c>
      <c r="F246" t="s">
        <v>34</v>
      </c>
      <c r="G246" t="s">
        <v>56</v>
      </c>
      <c r="H246" t="s">
        <v>57</v>
      </c>
      <c r="I246" t="s">
        <v>58</v>
      </c>
      <c r="J246" t="s">
        <v>111</v>
      </c>
      <c r="K246" t="s">
        <v>110</v>
      </c>
      <c r="L246" s="34">
        <v>20</v>
      </c>
      <c r="M246">
        <v>7200000</v>
      </c>
      <c r="Q246">
        <v>2180</v>
      </c>
      <c r="R246">
        <v>87200</v>
      </c>
    </row>
    <row r="247" spans="1:21">
      <c r="A247" s="4">
        <v>44144</v>
      </c>
      <c r="B247" t="s">
        <v>67</v>
      </c>
      <c r="C247" t="s">
        <v>33</v>
      </c>
      <c r="D247" t="s">
        <v>23</v>
      </c>
      <c r="E247" t="s">
        <v>24</v>
      </c>
      <c r="F247" t="s">
        <v>34</v>
      </c>
      <c r="G247" t="s">
        <v>56</v>
      </c>
      <c r="H247" t="s">
        <v>57</v>
      </c>
      <c r="I247" t="s">
        <v>58</v>
      </c>
      <c r="J247" t="s">
        <v>111</v>
      </c>
      <c r="K247" t="s">
        <v>68</v>
      </c>
      <c r="L247" s="34">
        <v>20</v>
      </c>
      <c r="M247">
        <v>7200000</v>
      </c>
      <c r="N247">
        <v>11</v>
      </c>
      <c r="O247">
        <v>124.22</v>
      </c>
      <c r="Q247">
        <v>2350</v>
      </c>
      <c r="R247">
        <v>298450</v>
      </c>
    </row>
    <row r="248" spans="1:21">
      <c r="A248" s="4">
        <v>44144</v>
      </c>
      <c r="B248" t="s">
        <v>69</v>
      </c>
      <c r="D248" t="s">
        <v>23</v>
      </c>
      <c r="E248" t="s">
        <v>24</v>
      </c>
      <c r="F248" t="s">
        <v>34</v>
      </c>
      <c r="G248" t="s">
        <v>56</v>
      </c>
      <c r="H248" t="s">
        <v>57</v>
      </c>
      <c r="I248" t="s">
        <v>58</v>
      </c>
      <c r="J248" t="s">
        <v>111</v>
      </c>
      <c r="K248" t="s">
        <v>99</v>
      </c>
      <c r="L248" s="34">
        <v>20</v>
      </c>
      <c r="M248">
        <v>7200000</v>
      </c>
      <c r="Q248">
        <v>2090</v>
      </c>
      <c r="R248">
        <v>112860</v>
      </c>
    </row>
    <row r="249" spans="1:21">
      <c r="A249" s="4">
        <v>44144</v>
      </c>
      <c r="C249" t="s">
        <v>74</v>
      </c>
      <c r="D249" t="s">
        <v>23</v>
      </c>
      <c r="E249" t="s">
        <v>24</v>
      </c>
      <c r="F249" t="s">
        <v>75</v>
      </c>
      <c r="K249" s="34"/>
      <c r="L249" s="34"/>
      <c r="U249" t="s">
        <v>73</v>
      </c>
    </row>
    <row r="250" spans="1:21">
      <c r="A250" s="4">
        <v>44144</v>
      </c>
      <c r="C250" t="s">
        <v>64</v>
      </c>
      <c r="D250" t="s">
        <v>23</v>
      </c>
      <c r="E250" t="s">
        <v>24</v>
      </c>
      <c r="F250" t="s">
        <v>115</v>
      </c>
      <c r="K250" s="34"/>
      <c r="L250" s="34"/>
      <c r="U250" t="s">
        <v>73</v>
      </c>
    </row>
    <row r="251" spans="1:21">
      <c r="A251" s="4">
        <v>44144</v>
      </c>
      <c r="C251" t="s">
        <v>70</v>
      </c>
      <c r="D251" t="s">
        <v>23</v>
      </c>
      <c r="E251" t="s">
        <v>24</v>
      </c>
      <c r="F251" t="s">
        <v>115</v>
      </c>
      <c r="K251" s="34"/>
      <c r="L251" s="34"/>
      <c r="U251" t="s">
        <v>73</v>
      </c>
    </row>
    <row r="252" spans="1:21">
      <c r="A252" s="4">
        <v>44144</v>
      </c>
      <c r="B252" t="s">
        <v>76</v>
      </c>
      <c r="C252" t="s">
        <v>77</v>
      </c>
      <c r="D252" t="s">
        <v>23</v>
      </c>
      <c r="E252" t="s">
        <v>24</v>
      </c>
      <c r="L252" s="34"/>
    </row>
    <row r="253" spans="1:21">
      <c r="A253" s="4">
        <v>44144</v>
      </c>
      <c r="B253" t="s">
        <v>78</v>
      </c>
      <c r="C253" t="s">
        <v>79</v>
      </c>
      <c r="D253" t="s">
        <v>23</v>
      </c>
      <c r="E253" t="s">
        <v>24</v>
      </c>
      <c r="L253" s="34"/>
    </row>
    <row r="254" spans="1:21">
      <c r="A254" s="4">
        <v>44144</v>
      </c>
      <c r="B254" t="s">
        <v>80</v>
      </c>
      <c r="C254" t="s">
        <v>81</v>
      </c>
      <c r="D254" t="s">
        <v>23</v>
      </c>
      <c r="E254" t="s">
        <v>24</v>
      </c>
      <c r="L254"/>
    </row>
    <row r="255" spans="1:21">
      <c r="A255" s="4">
        <v>44144</v>
      </c>
      <c r="B255" t="s">
        <v>80</v>
      </c>
      <c r="C255" t="s">
        <v>82</v>
      </c>
      <c r="D255" t="s">
        <v>23</v>
      </c>
      <c r="E255" t="s">
        <v>24</v>
      </c>
      <c r="L255"/>
    </row>
    <row r="256" spans="1:21">
      <c r="A256" s="4">
        <v>44144</v>
      </c>
      <c r="B256" t="s">
        <v>21</v>
      </c>
      <c r="C256" t="s">
        <v>86</v>
      </c>
      <c r="D256" t="s">
        <v>23</v>
      </c>
      <c r="E256" t="s">
        <v>84</v>
      </c>
      <c r="F256" t="s">
        <v>25</v>
      </c>
      <c r="G256" t="s">
        <v>26</v>
      </c>
      <c r="H256" t="s">
        <v>27</v>
      </c>
      <c r="I256" t="s">
        <v>28</v>
      </c>
      <c r="J256" t="s">
        <v>29</v>
      </c>
      <c r="K256" s="34" t="s">
        <v>30</v>
      </c>
      <c r="L256" s="34">
        <v>27</v>
      </c>
      <c r="M256">
        <v>110300</v>
      </c>
      <c r="N256">
        <v>12</v>
      </c>
      <c r="O256">
        <v>139.12</v>
      </c>
      <c r="P256" t="s">
        <v>85</v>
      </c>
      <c r="Q256">
        <v>1715</v>
      </c>
      <c r="R256">
        <v>6860</v>
      </c>
    </row>
    <row r="257" spans="1:21">
      <c r="A257" s="4">
        <v>44144</v>
      </c>
      <c r="C257" t="s">
        <v>96</v>
      </c>
      <c r="D257" t="s">
        <v>23</v>
      </c>
      <c r="E257" t="s">
        <v>84</v>
      </c>
      <c r="K257" s="34"/>
      <c r="L257" s="34"/>
      <c r="N257">
        <v>12</v>
      </c>
      <c r="O257">
        <v>139.12</v>
      </c>
      <c r="P257" t="s">
        <v>85</v>
      </c>
      <c r="R257">
        <v>6860</v>
      </c>
    </row>
    <row r="258" spans="1:21">
      <c r="A258" s="4">
        <v>44144</v>
      </c>
      <c r="C258" t="s">
        <v>87</v>
      </c>
      <c r="D258" t="s">
        <v>23</v>
      </c>
      <c r="E258" t="s">
        <v>84</v>
      </c>
      <c r="N258">
        <v>12</v>
      </c>
      <c r="O258">
        <v>139.12</v>
      </c>
      <c r="P258" t="s">
        <v>85</v>
      </c>
      <c r="R258">
        <v>6860</v>
      </c>
    </row>
    <row r="259" spans="1:21">
      <c r="A259" s="4">
        <v>44144</v>
      </c>
      <c r="B259" t="s">
        <v>42</v>
      </c>
      <c r="C259" t="s">
        <v>88</v>
      </c>
      <c r="D259" t="s">
        <v>23</v>
      </c>
      <c r="E259" t="s">
        <v>84</v>
      </c>
      <c r="F259" t="s">
        <v>34</v>
      </c>
      <c r="G259" t="s">
        <v>44</v>
      </c>
      <c r="H259" t="s">
        <v>45</v>
      </c>
      <c r="I259" t="s">
        <v>37</v>
      </c>
      <c r="J259" t="s">
        <v>38</v>
      </c>
      <c r="K259" s="34" t="s">
        <v>46</v>
      </c>
      <c r="L259" s="34">
        <v>36</v>
      </c>
      <c r="M259">
        <v>666960</v>
      </c>
      <c r="N259">
        <v>12</v>
      </c>
      <c r="O259">
        <v>139.12</v>
      </c>
      <c r="P259" t="s">
        <v>85</v>
      </c>
      <c r="Q259">
        <v>1300</v>
      </c>
      <c r="R259">
        <v>9533.3333333333303</v>
      </c>
    </row>
    <row r="260" spans="1:21">
      <c r="A260" s="4">
        <v>44144</v>
      </c>
      <c r="C260" t="s">
        <v>89</v>
      </c>
      <c r="D260" t="s">
        <v>23</v>
      </c>
      <c r="E260" t="s">
        <v>84</v>
      </c>
      <c r="K260" s="34"/>
      <c r="L260" s="34"/>
      <c r="N260">
        <v>12</v>
      </c>
      <c r="O260">
        <v>139.12</v>
      </c>
      <c r="P260" t="s">
        <v>85</v>
      </c>
      <c r="R260">
        <v>9533.3333333333303</v>
      </c>
    </row>
    <row r="261" spans="1:21">
      <c r="A261" s="4">
        <v>44144</v>
      </c>
      <c r="C261" t="s">
        <v>83</v>
      </c>
      <c r="D261" t="s">
        <v>23</v>
      </c>
      <c r="E261" t="s">
        <v>84</v>
      </c>
      <c r="K261" s="34"/>
      <c r="L261" s="34"/>
      <c r="N261">
        <v>12</v>
      </c>
      <c r="O261">
        <v>139.12</v>
      </c>
      <c r="P261" t="s">
        <v>85</v>
      </c>
      <c r="R261">
        <v>9533.3333333333303</v>
      </c>
    </row>
    <row r="262" spans="1:21">
      <c r="A262" s="4">
        <v>44144</v>
      </c>
      <c r="B262" t="s">
        <v>106</v>
      </c>
      <c r="C262" t="s">
        <v>90</v>
      </c>
      <c r="D262" t="s">
        <v>23</v>
      </c>
      <c r="E262" t="s">
        <v>84</v>
      </c>
      <c r="F262" t="s">
        <v>34</v>
      </c>
      <c r="G262" t="s">
        <v>56</v>
      </c>
      <c r="H262" t="s">
        <v>57</v>
      </c>
      <c r="I262" t="s">
        <v>58</v>
      </c>
      <c r="J262" t="s">
        <v>111</v>
      </c>
      <c r="K262" t="s">
        <v>107</v>
      </c>
      <c r="L262" s="34">
        <v>24</v>
      </c>
      <c r="M262">
        <v>7200000</v>
      </c>
      <c r="N262">
        <v>12</v>
      </c>
      <c r="O262">
        <v>139.12</v>
      </c>
      <c r="P262" t="s">
        <v>85</v>
      </c>
      <c r="Q262">
        <v>1740</v>
      </c>
      <c r="R262">
        <v>87000</v>
      </c>
    </row>
    <row r="263" spans="1:21">
      <c r="A263" s="4">
        <v>44144</v>
      </c>
      <c r="B263" t="s">
        <v>48</v>
      </c>
      <c r="C263" t="s">
        <v>90</v>
      </c>
      <c r="D263" t="s">
        <v>23</v>
      </c>
      <c r="E263" t="s">
        <v>84</v>
      </c>
      <c r="F263" t="s">
        <v>34</v>
      </c>
      <c r="G263" t="s">
        <v>56</v>
      </c>
      <c r="H263" t="s">
        <v>57</v>
      </c>
      <c r="I263" t="s">
        <v>58</v>
      </c>
      <c r="J263" t="s">
        <v>111</v>
      </c>
      <c r="K263" t="s">
        <v>100</v>
      </c>
      <c r="L263" s="34">
        <v>24</v>
      </c>
      <c r="M263">
        <v>7200000</v>
      </c>
      <c r="Q263">
        <v>1100</v>
      </c>
      <c r="R263">
        <v>58300</v>
      </c>
    </row>
    <row r="264" spans="1:21">
      <c r="A264" s="4">
        <v>44144</v>
      </c>
      <c r="B264" t="s">
        <v>54</v>
      </c>
      <c r="C264" t="s">
        <v>90</v>
      </c>
      <c r="D264" t="s">
        <v>23</v>
      </c>
      <c r="E264" t="s">
        <v>84</v>
      </c>
      <c r="F264" t="s">
        <v>34</v>
      </c>
      <c r="G264" t="s">
        <v>56</v>
      </c>
      <c r="H264" t="s">
        <v>57</v>
      </c>
      <c r="I264" t="s">
        <v>58</v>
      </c>
      <c r="J264" t="s">
        <v>111</v>
      </c>
      <c r="K264" t="s">
        <v>60</v>
      </c>
      <c r="L264" s="34">
        <v>20</v>
      </c>
      <c r="M264">
        <v>7200000</v>
      </c>
      <c r="Q264">
        <v>1800</v>
      </c>
      <c r="R264">
        <v>100800</v>
      </c>
    </row>
    <row r="265" spans="1:21">
      <c r="A265" s="4">
        <v>44144</v>
      </c>
      <c r="B265" t="s">
        <v>133</v>
      </c>
      <c r="C265" t="s">
        <v>91</v>
      </c>
      <c r="D265" t="s">
        <v>23</v>
      </c>
      <c r="E265" t="s">
        <v>84</v>
      </c>
      <c r="F265" t="s">
        <v>34</v>
      </c>
      <c r="G265" t="s">
        <v>56</v>
      </c>
      <c r="H265" t="s">
        <v>57</v>
      </c>
      <c r="I265" t="s">
        <v>58</v>
      </c>
      <c r="J265" t="s">
        <v>111</v>
      </c>
      <c r="K265" t="s">
        <v>62</v>
      </c>
      <c r="L265" s="34">
        <v>20</v>
      </c>
      <c r="M265">
        <v>7200000</v>
      </c>
      <c r="N265">
        <v>12</v>
      </c>
      <c r="O265">
        <v>139.12</v>
      </c>
      <c r="P265" t="s">
        <v>85</v>
      </c>
      <c r="Q265">
        <v>2300</v>
      </c>
      <c r="R265">
        <v>119600</v>
      </c>
    </row>
    <row r="266" spans="1:21">
      <c r="A266" s="4">
        <v>44144</v>
      </c>
      <c r="B266" t="s">
        <v>63</v>
      </c>
      <c r="C266" t="s">
        <v>91</v>
      </c>
      <c r="D266" t="s">
        <v>23</v>
      </c>
      <c r="E266" t="s">
        <v>84</v>
      </c>
      <c r="F266" t="s">
        <v>34</v>
      </c>
      <c r="G266" t="s">
        <v>56</v>
      </c>
      <c r="H266" t="s">
        <v>57</v>
      </c>
      <c r="I266" t="s">
        <v>58</v>
      </c>
      <c r="J266" t="s">
        <v>111</v>
      </c>
      <c r="K266" t="s">
        <v>110</v>
      </c>
      <c r="L266" s="34">
        <v>20</v>
      </c>
      <c r="M266">
        <v>7200000</v>
      </c>
      <c r="Q266">
        <v>1490</v>
      </c>
      <c r="R266">
        <v>59600</v>
      </c>
    </row>
    <row r="267" spans="1:21">
      <c r="A267" s="4">
        <v>44144</v>
      </c>
      <c r="B267" t="s">
        <v>67</v>
      </c>
      <c r="C267" t="s">
        <v>92</v>
      </c>
      <c r="D267" t="s">
        <v>23</v>
      </c>
      <c r="E267" t="s">
        <v>84</v>
      </c>
      <c r="F267" t="s">
        <v>34</v>
      </c>
      <c r="G267" t="s">
        <v>56</v>
      </c>
      <c r="H267" t="s">
        <v>57</v>
      </c>
      <c r="I267" t="s">
        <v>58</v>
      </c>
      <c r="J267" t="s">
        <v>111</v>
      </c>
      <c r="K267" t="s">
        <v>68</v>
      </c>
      <c r="L267" s="34">
        <v>20</v>
      </c>
      <c r="M267">
        <v>7200000</v>
      </c>
      <c r="N267">
        <v>12</v>
      </c>
      <c r="O267">
        <v>139.12</v>
      </c>
      <c r="P267" t="s">
        <v>85</v>
      </c>
      <c r="Q267">
        <v>1500</v>
      </c>
      <c r="R267">
        <v>190500</v>
      </c>
    </row>
    <row r="268" spans="1:21">
      <c r="A268" s="4">
        <v>44144</v>
      </c>
      <c r="B268" t="s">
        <v>69</v>
      </c>
      <c r="C268" t="s">
        <v>92</v>
      </c>
      <c r="D268" t="s">
        <v>23</v>
      </c>
      <c r="E268" t="s">
        <v>84</v>
      </c>
      <c r="F268" t="s">
        <v>34</v>
      </c>
      <c r="G268" t="s">
        <v>56</v>
      </c>
      <c r="H268" t="s">
        <v>57</v>
      </c>
      <c r="I268" t="s">
        <v>58</v>
      </c>
      <c r="J268" t="s">
        <v>111</v>
      </c>
      <c r="K268" t="s">
        <v>99</v>
      </c>
      <c r="L268" s="34">
        <v>20</v>
      </c>
      <c r="M268">
        <v>7200000</v>
      </c>
      <c r="Q268">
        <v>1400</v>
      </c>
      <c r="R268">
        <v>75600</v>
      </c>
    </row>
    <row r="269" spans="1:21">
      <c r="A269" s="4">
        <v>44144</v>
      </c>
      <c r="B269" t="s">
        <v>106</v>
      </c>
      <c r="C269" t="s">
        <v>90</v>
      </c>
      <c r="D269" t="s">
        <v>23</v>
      </c>
      <c r="E269" t="s">
        <v>84</v>
      </c>
      <c r="F269" t="s">
        <v>34</v>
      </c>
      <c r="G269" t="s">
        <v>56</v>
      </c>
      <c r="H269" t="s">
        <v>57</v>
      </c>
      <c r="I269" t="s">
        <v>58</v>
      </c>
      <c r="J269" t="s">
        <v>135</v>
      </c>
      <c r="K269" t="s">
        <v>107</v>
      </c>
      <c r="L269" s="34">
        <v>24</v>
      </c>
      <c r="M269">
        <v>7200000</v>
      </c>
      <c r="Q269">
        <v>1300</v>
      </c>
      <c r="R269">
        <v>65000</v>
      </c>
      <c r="U269" t="s">
        <v>112</v>
      </c>
    </row>
    <row r="270" spans="1:21">
      <c r="A270" s="4">
        <v>44144</v>
      </c>
      <c r="B270" t="s">
        <v>48</v>
      </c>
      <c r="C270" t="s">
        <v>90</v>
      </c>
      <c r="D270" t="s">
        <v>23</v>
      </c>
      <c r="E270" t="s">
        <v>84</v>
      </c>
      <c r="F270" t="s">
        <v>34</v>
      </c>
      <c r="G270" t="s">
        <v>56</v>
      </c>
      <c r="H270" t="s">
        <v>57</v>
      </c>
      <c r="I270" t="s">
        <v>58</v>
      </c>
      <c r="J270" t="s">
        <v>135</v>
      </c>
      <c r="K270" t="s">
        <v>100</v>
      </c>
      <c r="L270" s="34">
        <v>24</v>
      </c>
      <c r="M270">
        <v>7200000</v>
      </c>
      <c r="Q270">
        <v>1310</v>
      </c>
      <c r="R270">
        <v>69430</v>
      </c>
      <c r="U270" t="s">
        <v>112</v>
      </c>
    </row>
    <row r="271" spans="1:21">
      <c r="A271" s="4">
        <v>44144</v>
      </c>
      <c r="B271" t="s">
        <v>54</v>
      </c>
      <c r="C271" t="s">
        <v>90</v>
      </c>
      <c r="D271" t="s">
        <v>23</v>
      </c>
      <c r="E271" t="s">
        <v>84</v>
      </c>
      <c r="F271" t="s">
        <v>34</v>
      </c>
      <c r="G271" t="s">
        <v>56</v>
      </c>
      <c r="H271" t="s">
        <v>57</v>
      </c>
      <c r="I271" t="s">
        <v>58</v>
      </c>
      <c r="J271" t="s">
        <v>135</v>
      </c>
      <c r="K271" t="s">
        <v>60</v>
      </c>
      <c r="L271" s="34">
        <v>20</v>
      </c>
      <c r="M271">
        <v>7200000</v>
      </c>
      <c r="Q271">
        <v>320</v>
      </c>
      <c r="R271">
        <v>17920</v>
      </c>
      <c r="U271" t="s">
        <v>112</v>
      </c>
    </row>
    <row r="272" spans="1:21">
      <c r="A272" s="4">
        <v>44144</v>
      </c>
      <c r="B272" t="s">
        <v>133</v>
      </c>
      <c r="C272" t="s">
        <v>91</v>
      </c>
      <c r="D272" t="s">
        <v>23</v>
      </c>
      <c r="E272" t="s">
        <v>84</v>
      </c>
      <c r="F272" t="s">
        <v>34</v>
      </c>
      <c r="G272" t="s">
        <v>56</v>
      </c>
      <c r="H272" t="s">
        <v>57</v>
      </c>
      <c r="I272" t="s">
        <v>58</v>
      </c>
      <c r="J272" t="s">
        <v>135</v>
      </c>
      <c r="K272" t="s">
        <v>62</v>
      </c>
      <c r="L272" s="34">
        <v>20</v>
      </c>
      <c r="M272">
        <v>7200000</v>
      </c>
      <c r="Q272">
        <v>200</v>
      </c>
      <c r="R272">
        <v>10400</v>
      </c>
      <c r="U272" t="s">
        <v>136</v>
      </c>
    </row>
    <row r="273" spans="1:21">
      <c r="A273" s="4">
        <v>44144</v>
      </c>
      <c r="B273" t="s">
        <v>63</v>
      </c>
      <c r="C273" t="s">
        <v>91</v>
      </c>
      <c r="D273" t="s">
        <v>23</v>
      </c>
      <c r="E273" t="s">
        <v>84</v>
      </c>
      <c r="F273" t="s">
        <v>34</v>
      </c>
      <c r="G273" t="s">
        <v>56</v>
      </c>
      <c r="H273" t="s">
        <v>57</v>
      </c>
      <c r="I273" t="s">
        <v>58</v>
      </c>
      <c r="J273" t="s">
        <v>135</v>
      </c>
      <c r="K273" t="s">
        <v>110</v>
      </c>
      <c r="L273" s="34">
        <v>20</v>
      </c>
      <c r="M273">
        <v>7200000</v>
      </c>
      <c r="Q273">
        <v>230</v>
      </c>
      <c r="R273">
        <v>9200</v>
      </c>
      <c r="U273" t="s">
        <v>112</v>
      </c>
    </row>
    <row r="274" spans="1:21">
      <c r="A274" s="4">
        <v>44144</v>
      </c>
      <c r="B274" t="s">
        <v>67</v>
      </c>
      <c r="C274" t="s">
        <v>92</v>
      </c>
      <c r="D274" t="s">
        <v>23</v>
      </c>
      <c r="E274" t="s">
        <v>84</v>
      </c>
      <c r="F274" t="s">
        <v>34</v>
      </c>
      <c r="G274" t="s">
        <v>56</v>
      </c>
      <c r="H274" t="s">
        <v>57</v>
      </c>
      <c r="I274" t="s">
        <v>58</v>
      </c>
      <c r="J274" t="s">
        <v>135</v>
      </c>
      <c r="K274" t="s">
        <v>68</v>
      </c>
      <c r="L274" s="34">
        <v>20</v>
      </c>
      <c r="M274">
        <v>7200000</v>
      </c>
      <c r="Q274">
        <v>800</v>
      </c>
      <c r="R274">
        <v>101600</v>
      </c>
      <c r="U274" t="s">
        <v>112</v>
      </c>
    </row>
    <row r="275" spans="1:21">
      <c r="A275" s="4">
        <v>44144</v>
      </c>
      <c r="B275" t="s">
        <v>69</v>
      </c>
      <c r="C275" t="s">
        <v>92</v>
      </c>
      <c r="D275" t="s">
        <v>23</v>
      </c>
      <c r="E275" t="s">
        <v>84</v>
      </c>
      <c r="F275" t="s">
        <v>34</v>
      </c>
      <c r="G275" t="s">
        <v>56</v>
      </c>
      <c r="H275" t="s">
        <v>57</v>
      </c>
      <c r="I275" t="s">
        <v>58</v>
      </c>
      <c r="J275" t="s">
        <v>135</v>
      </c>
      <c r="K275" t="s">
        <v>99</v>
      </c>
      <c r="L275" s="34">
        <v>20</v>
      </c>
      <c r="M275">
        <v>7200000</v>
      </c>
      <c r="Q275">
        <v>640</v>
      </c>
      <c r="R275">
        <v>34560</v>
      </c>
      <c r="U275" t="s">
        <v>112</v>
      </c>
    </row>
    <row r="276" spans="1:21">
      <c r="A276" s="4">
        <v>44144</v>
      </c>
      <c r="B276" t="s">
        <v>80</v>
      </c>
      <c r="C276" t="s">
        <v>94</v>
      </c>
      <c r="D276" t="s">
        <v>23</v>
      </c>
      <c r="E276" t="s">
        <v>84</v>
      </c>
      <c r="L276" s="34"/>
    </row>
    <row r="277" spans="1:21">
      <c r="A277" s="4">
        <v>44145</v>
      </c>
      <c r="B277" t="s">
        <v>21</v>
      </c>
      <c r="C277" t="s">
        <v>47</v>
      </c>
      <c r="D277" t="s">
        <v>23</v>
      </c>
      <c r="E277" t="s">
        <v>24</v>
      </c>
      <c r="F277" t="s">
        <v>25</v>
      </c>
      <c r="G277" t="s">
        <v>26</v>
      </c>
      <c r="H277" t="s">
        <v>27</v>
      </c>
      <c r="I277" t="s">
        <v>28</v>
      </c>
      <c r="J277" t="s">
        <v>29</v>
      </c>
      <c r="K277" s="34" t="s">
        <v>30</v>
      </c>
      <c r="L277" s="34">
        <v>27</v>
      </c>
      <c r="M277">
        <v>110300</v>
      </c>
      <c r="N277">
        <v>11</v>
      </c>
      <c r="O277">
        <v>124.22</v>
      </c>
      <c r="Q277">
        <v>1200</v>
      </c>
      <c r="R277">
        <v>4800</v>
      </c>
      <c r="U277" t="s">
        <v>137</v>
      </c>
    </row>
    <row r="278" spans="1:21">
      <c r="A278" s="4">
        <v>44145</v>
      </c>
      <c r="C278" t="s">
        <v>95</v>
      </c>
      <c r="D278" t="s">
        <v>23</v>
      </c>
      <c r="E278" t="s">
        <v>24</v>
      </c>
      <c r="K278" s="34"/>
      <c r="L278" s="34"/>
      <c r="N278">
        <v>11</v>
      </c>
      <c r="O278">
        <v>124.22</v>
      </c>
      <c r="R278">
        <v>4800</v>
      </c>
    </row>
    <row r="279" spans="1:21">
      <c r="A279" s="4">
        <v>44145</v>
      </c>
      <c r="C279" t="s">
        <v>40</v>
      </c>
      <c r="D279" t="s">
        <v>23</v>
      </c>
      <c r="E279" t="s">
        <v>24</v>
      </c>
      <c r="K279" s="34"/>
      <c r="L279" s="34"/>
      <c r="N279">
        <v>11</v>
      </c>
      <c r="O279">
        <v>124.22</v>
      </c>
      <c r="R279">
        <v>4800</v>
      </c>
    </row>
    <row r="280" spans="1:21">
      <c r="A280" s="4">
        <v>44145</v>
      </c>
      <c r="B280" t="s">
        <v>42</v>
      </c>
      <c r="C280" t="s">
        <v>43</v>
      </c>
      <c r="D280" t="s">
        <v>23</v>
      </c>
      <c r="E280" t="s">
        <v>24</v>
      </c>
      <c r="F280" t="s">
        <v>34</v>
      </c>
      <c r="G280" t="s">
        <v>44</v>
      </c>
      <c r="H280" t="s">
        <v>45</v>
      </c>
      <c r="I280" t="s">
        <v>37</v>
      </c>
      <c r="J280" t="s">
        <v>38</v>
      </c>
      <c r="K280" s="34" t="s">
        <v>46</v>
      </c>
      <c r="L280" s="34">
        <v>36</v>
      </c>
      <c r="M280">
        <v>666960</v>
      </c>
      <c r="N280">
        <v>11</v>
      </c>
      <c r="O280">
        <v>124.22</v>
      </c>
      <c r="Q280">
        <v>1310</v>
      </c>
      <c r="R280">
        <v>14410</v>
      </c>
    </row>
    <row r="281" spans="1:21">
      <c r="A281" s="4">
        <v>44145</v>
      </c>
      <c r="C281" t="s">
        <v>55</v>
      </c>
      <c r="D281" t="s">
        <v>23</v>
      </c>
      <c r="E281" t="s">
        <v>24</v>
      </c>
      <c r="K281" s="34"/>
      <c r="L281" s="34"/>
      <c r="N281">
        <v>11</v>
      </c>
      <c r="O281">
        <v>124.22</v>
      </c>
      <c r="R281">
        <v>14410</v>
      </c>
    </row>
    <row r="282" spans="1:21">
      <c r="A282" s="4">
        <v>44145</v>
      </c>
      <c r="B282" t="s">
        <v>106</v>
      </c>
      <c r="C282" t="s">
        <v>41</v>
      </c>
      <c r="D282" t="s">
        <v>23</v>
      </c>
      <c r="E282" t="s">
        <v>24</v>
      </c>
      <c r="F282" t="s">
        <v>34</v>
      </c>
      <c r="G282" t="s">
        <v>56</v>
      </c>
      <c r="H282" t="s">
        <v>57</v>
      </c>
      <c r="I282" t="s">
        <v>58</v>
      </c>
      <c r="J282" t="s">
        <v>135</v>
      </c>
      <c r="K282" t="s">
        <v>107</v>
      </c>
      <c r="L282" s="34">
        <v>20</v>
      </c>
      <c r="M282">
        <v>7200000</v>
      </c>
      <c r="N282">
        <v>11</v>
      </c>
      <c r="O282">
        <v>124.22</v>
      </c>
      <c r="Q282">
        <v>3150</v>
      </c>
      <c r="R282">
        <v>157500</v>
      </c>
    </row>
    <row r="283" spans="1:21">
      <c r="A283" s="4">
        <v>44145</v>
      </c>
      <c r="B283" t="s">
        <v>48</v>
      </c>
      <c r="D283" t="s">
        <v>23</v>
      </c>
      <c r="E283" t="s">
        <v>24</v>
      </c>
      <c r="F283" t="s">
        <v>34</v>
      </c>
      <c r="G283" t="s">
        <v>56</v>
      </c>
      <c r="H283" t="s">
        <v>57</v>
      </c>
      <c r="I283" t="s">
        <v>58</v>
      </c>
      <c r="J283" t="s">
        <v>135</v>
      </c>
      <c r="K283" t="s">
        <v>100</v>
      </c>
      <c r="L283" s="34">
        <v>20</v>
      </c>
      <c r="M283">
        <v>7200000</v>
      </c>
      <c r="Q283">
        <v>2170</v>
      </c>
      <c r="R283">
        <v>115010</v>
      </c>
    </row>
    <row r="284" spans="1:21">
      <c r="A284" s="4">
        <v>44145</v>
      </c>
      <c r="B284" t="s">
        <v>54</v>
      </c>
      <c r="D284" t="s">
        <v>23</v>
      </c>
      <c r="E284" t="s">
        <v>24</v>
      </c>
      <c r="F284" t="s">
        <v>34</v>
      </c>
      <c r="G284" t="s">
        <v>56</v>
      </c>
      <c r="H284" t="s">
        <v>57</v>
      </c>
      <c r="I284" t="s">
        <v>58</v>
      </c>
      <c r="J284" t="s">
        <v>135</v>
      </c>
      <c r="K284" t="s">
        <v>60</v>
      </c>
      <c r="L284" s="34">
        <v>20</v>
      </c>
      <c r="M284">
        <v>7200000</v>
      </c>
      <c r="Q284">
        <v>2370</v>
      </c>
      <c r="R284">
        <v>132720</v>
      </c>
    </row>
    <row r="285" spans="1:21">
      <c r="A285" s="4">
        <v>44145</v>
      </c>
      <c r="B285" t="s">
        <v>61</v>
      </c>
      <c r="C285" t="s">
        <v>64</v>
      </c>
      <c r="D285" t="s">
        <v>23</v>
      </c>
      <c r="E285" t="s">
        <v>24</v>
      </c>
      <c r="F285" t="s">
        <v>34</v>
      </c>
      <c r="G285" t="s">
        <v>138</v>
      </c>
      <c r="H285" t="s">
        <v>139</v>
      </c>
      <c r="I285" t="s">
        <v>58</v>
      </c>
      <c r="J285" t="s">
        <v>111</v>
      </c>
      <c r="K285" t="s">
        <v>140</v>
      </c>
      <c r="L285" s="34">
        <v>22</v>
      </c>
      <c r="M285">
        <v>903600</v>
      </c>
      <c r="N285">
        <v>11</v>
      </c>
      <c r="O285">
        <v>124.22</v>
      </c>
      <c r="Q285">
        <v>1000</v>
      </c>
      <c r="R285">
        <v>24000</v>
      </c>
      <c r="U285" t="s">
        <v>141</v>
      </c>
    </row>
    <row r="286" spans="1:21">
      <c r="A286" s="4">
        <v>44145</v>
      </c>
      <c r="B286" t="s">
        <v>63</v>
      </c>
      <c r="C286" t="s">
        <v>22</v>
      </c>
      <c r="D286" t="s">
        <v>23</v>
      </c>
      <c r="E286" t="s">
        <v>24</v>
      </c>
      <c r="F286" t="s">
        <v>34</v>
      </c>
      <c r="G286" t="s">
        <v>56</v>
      </c>
      <c r="H286" t="s">
        <v>57</v>
      </c>
      <c r="I286" t="s">
        <v>58</v>
      </c>
      <c r="J286" t="s">
        <v>135</v>
      </c>
      <c r="K286" t="s">
        <v>110</v>
      </c>
      <c r="L286" s="34">
        <v>20</v>
      </c>
      <c r="M286">
        <v>7200000</v>
      </c>
      <c r="N286">
        <v>11</v>
      </c>
      <c r="O286">
        <v>124.22</v>
      </c>
      <c r="Q286">
        <v>1730</v>
      </c>
      <c r="R286">
        <v>69200</v>
      </c>
    </row>
    <row r="287" spans="1:21">
      <c r="A287" s="4">
        <v>44145</v>
      </c>
      <c r="B287" t="s">
        <v>133</v>
      </c>
      <c r="D287" t="s">
        <v>23</v>
      </c>
      <c r="E287" t="s">
        <v>24</v>
      </c>
      <c r="F287" t="s">
        <v>34</v>
      </c>
      <c r="G287" t="s">
        <v>56</v>
      </c>
      <c r="H287" t="s">
        <v>57</v>
      </c>
      <c r="I287" t="s">
        <v>58</v>
      </c>
      <c r="J287" t="s">
        <v>135</v>
      </c>
      <c r="K287" t="s">
        <v>62</v>
      </c>
      <c r="L287" s="34">
        <v>20</v>
      </c>
      <c r="M287">
        <v>7200000</v>
      </c>
      <c r="Q287">
        <v>2810</v>
      </c>
      <c r="R287">
        <v>146120</v>
      </c>
    </row>
    <row r="288" spans="1:21">
      <c r="A288" s="4">
        <v>44145</v>
      </c>
      <c r="B288" t="s">
        <v>67</v>
      </c>
      <c r="C288" t="s">
        <v>33</v>
      </c>
      <c r="D288" t="s">
        <v>23</v>
      </c>
      <c r="E288" t="s">
        <v>24</v>
      </c>
      <c r="F288" t="s">
        <v>34</v>
      </c>
      <c r="G288" t="s">
        <v>56</v>
      </c>
      <c r="H288" t="s">
        <v>57</v>
      </c>
      <c r="I288" t="s">
        <v>58</v>
      </c>
      <c r="J288" t="s">
        <v>135</v>
      </c>
      <c r="K288" t="s">
        <v>68</v>
      </c>
      <c r="L288" s="34">
        <v>20</v>
      </c>
      <c r="M288">
        <v>7200000</v>
      </c>
      <c r="N288">
        <v>11</v>
      </c>
      <c r="O288">
        <v>124.22</v>
      </c>
      <c r="Q288">
        <v>2370</v>
      </c>
      <c r="R288">
        <v>300990</v>
      </c>
    </row>
    <row r="289" spans="1:21">
      <c r="A289" s="4">
        <v>44145</v>
      </c>
      <c r="B289" t="s">
        <v>69</v>
      </c>
      <c r="D289" t="s">
        <v>23</v>
      </c>
      <c r="E289" t="s">
        <v>24</v>
      </c>
      <c r="F289" t="s">
        <v>34</v>
      </c>
      <c r="G289" t="s">
        <v>56</v>
      </c>
      <c r="H289" t="s">
        <v>57</v>
      </c>
      <c r="I289" t="s">
        <v>58</v>
      </c>
      <c r="J289" t="s">
        <v>135</v>
      </c>
      <c r="K289" t="s">
        <v>99</v>
      </c>
      <c r="L289" s="34">
        <v>20</v>
      </c>
      <c r="M289">
        <v>7200000</v>
      </c>
      <c r="Q289">
        <v>2020</v>
      </c>
      <c r="R289">
        <v>109080</v>
      </c>
    </row>
    <row r="290" spans="1:21">
      <c r="A290" s="4">
        <v>44145</v>
      </c>
      <c r="B290" t="s">
        <v>21</v>
      </c>
      <c r="C290" t="s">
        <v>64</v>
      </c>
      <c r="D290" t="s">
        <v>23</v>
      </c>
      <c r="E290" t="s">
        <v>24</v>
      </c>
      <c r="F290" t="s">
        <v>34</v>
      </c>
      <c r="G290" t="s">
        <v>138</v>
      </c>
      <c r="H290" t="s">
        <v>142</v>
      </c>
      <c r="I290" t="s">
        <v>58</v>
      </c>
      <c r="J290" t="s">
        <v>111</v>
      </c>
      <c r="K290" t="s">
        <v>140</v>
      </c>
      <c r="L290" s="34">
        <v>22</v>
      </c>
      <c r="M290">
        <v>903600</v>
      </c>
      <c r="Q290">
        <v>380</v>
      </c>
      <c r="R290">
        <v>9120</v>
      </c>
    </row>
    <row r="291" spans="1:21">
      <c r="A291" s="4">
        <v>44145</v>
      </c>
      <c r="C291" t="s">
        <v>40</v>
      </c>
      <c r="D291" t="s">
        <v>23</v>
      </c>
      <c r="E291" t="s">
        <v>24</v>
      </c>
      <c r="F291" t="s">
        <v>72</v>
      </c>
      <c r="L291" s="34"/>
      <c r="U291" t="s">
        <v>143</v>
      </c>
    </row>
    <row r="292" spans="1:21">
      <c r="A292" s="4">
        <v>44145</v>
      </c>
      <c r="C292" t="s">
        <v>47</v>
      </c>
      <c r="D292" t="s">
        <v>23</v>
      </c>
      <c r="E292" t="s">
        <v>24</v>
      </c>
      <c r="F292" t="s">
        <v>72</v>
      </c>
      <c r="L292" s="34"/>
      <c r="U292" t="s">
        <v>143</v>
      </c>
    </row>
    <row r="293" spans="1:21">
      <c r="A293" s="4">
        <v>44145</v>
      </c>
      <c r="C293" t="s">
        <v>95</v>
      </c>
      <c r="D293" t="s">
        <v>23</v>
      </c>
      <c r="E293" t="s">
        <v>24</v>
      </c>
      <c r="F293" t="s">
        <v>72</v>
      </c>
      <c r="L293" s="34"/>
      <c r="U293" t="s">
        <v>143</v>
      </c>
    </row>
    <row r="294" spans="1:21">
      <c r="A294" s="4">
        <v>44145</v>
      </c>
      <c r="C294" t="s">
        <v>70</v>
      </c>
      <c r="D294" t="s">
        <v>23</v>
      </c>
      <c r="E294" t="s">
        <v>24</v>
      </c>
      <c r="F294" t="s">
        <v>115</v>
      </c>
      <c r="L294" s="34"/>
      <c r="U294" t="s">
        <v>73</v>
      </c>
    </row>
    <row r="295" spans="1:21">
      <c r="A295" s="4">
        <v>44145</v>
      </c>
      <c r="C295" t="s">
        <v>74</v>
      </c>
      <c r="D295" t="s">
        <v>23</v>
      </c>
      <c r="E295" t="s">
        <v>24</v>
      </c>
      <c r="F295" t="s">
        <v>75</v>
      </c>
      <c r="K295" s="34"/>
      <c r="L295" s="34"/>
      <c r="U295" t="s">
        <v>73</v>
      </c>
    </row>
    <row r="296" spans="1:21">
      <c r="A296" s="4">
        <v>44145</v>
      </c>
      <c r="B296" t="s">
        <v>76</v>
      </c>
      <c r="C296" t="s">
        <v>77</v>
      </c>
      <c r="D296" t="s">
        <v>23</v>
      </c>
      <c r="E296" t="s">
        <v>24</v>
      </c>
      <c r="L296" s="34"/>
    </row>
    <row r="297" spans="1:21">
      <c r="A297" s="4">
        <v>44145</v>
      </c>
      <c r="B297" t="s">
        <v>78</v>
      </c>
      <c r="C297" t="s">
        <v>79</v>
      </c>
      <c r="D297" t="s">
        <v>23</v>
      </c>
      <c r="E297" t="s">
        <v>24</v>
      </c>
      <c r="L297" s="34"/>
    </row>
    <row r="298" spans="1:21">
      <c r="A298" s="4">
        <v>44145</v>
      </c>
      <c r="B298" t="s">
        <v>80</v>
      </c>
      <c r="C298" t="s">
        <v>81</v>
      </c>
      <c r="D298" t="s">
        <v>23</v>
      </c>
      <c r="E298" t="s">
        <v>24</v>
      </c>
      <c r="L298"/>
    </row>
    <row r="299" spans="1:21">
      <c r="A299" s="4">
        <v>44145</v>
      </c>
      <c r="B299" t="s">
        <v>80</v>
      </c>
      <c r="C299" t="s">
        <v>82</v>
      </c>
      <c r="D299" t="s">
        <v>23</v>
      </c>
      <c r="E299" t="s">
        <v>24</v>
      </c>
      <c r="L299"/>
    </row>
    <row r="300" spans="1:21">
      <c r="A300" s="4">
        <v>44145</v>
      </c>
      <c r="B300" t="s">
        <v>21</v>
      </c>
      <c r="C300" t="s">
        <v>86</v>
      </c>
      <c r="D300" t="s">
        <v>23</v>
      </c>
      <c r="E300" t="s">
        <v>84</v>
      </c>
      <c r="F300" t="s">
        <v>34</v>
      </c>
      <c r="G300" t="s">
        <v>138</v>
      </c>
      <c r="H300" t="s">
        <v>142</v>
      </c>
      <c r="I300" t="s">
        <v>58</v>
      </c>
      <c r="J300" t="s">
        <v>111</v>
      </c>
      <c r="K300" t="s">
        <v>140</v>
      </c>
      <c r="L300" s="34">
        <v>22</v>
      </c>
      <c r="M300">
        <v>903600</v>
      </c>
      <c r="N300">
        <v>12</v>
      </c>
      <c r="O300">
        <v>139.12</v>
      </c>
      <c r="P300" t="s">
        <v>85</v>
      </c>
      <c r="Q300">
        <v>2160</v>
      </c>
      <c r="R300">
        <v>51840</v>
      </c>
    </row>
    <row r="301" spans="1:21">
      <c r="A301" s="4">
        <v>44145</v>
      </c>
      <c r="B301" t="s">
        <v>42</v>
      </c>
      <c r="C301" t="s">
        <v>88</v>
      </c>
      <c r="D301" t="s">
        <v>23</v>
      </c>
      <c r="E301" t="s">
        <v>84</v>
      </c>
      <c r="F301" t="s">
        <v>34</v>
      </c>
      <c r="G301" t="s">
        <v>44</v>
      </c>
      <c r="H301" t="s">
        <v>45</v>
      </c>
      <c r="I301" t="s">
        <v>37</v>
      </c>
      <c r="J301" t="s">
        <v>38</v>
      </c>
      <c r="K301" s="34" t="s">
        <v>46</v>
      </c>
      <c r="L301" s="34">
        <v>36</v>
      </c>
      <c r="M301">
        <v>666960</v>
      </c>
      <c r="N301">
        <v>12</v>
      </c>
      <c r="O301">
        <v>139.12</v>
      </c>
      <c r="P301" t="s">
        <v>85</v>
      </c>
      <c r="Q301">
        <v>1330</v>
      </c>
      <c r="R301">
        <v>9753.3333333333303</v>
      </c>
    </row>
    <row r="302" spans="1:21">
      <c r="A302" s="4">
        <v>44145</v>
      </c>
      <c r="C302" t="s">
        <v>89</v>
      </c>
      <c r="D302" t="s">
        <v>23</v>
      </c>
      <c r="E302" t="s">
        <v>84</v>
      </c>
      <c r="K302" s="34"/>
      <c r="L302" s="34"/>
      <c r="N302">
        <v>12</v>
      </c>
      <c r="O302">
        <v>139.12</v>
      </c>
      <c r="P302" t="s">
        <v>85</v>
      </c>
      <c r="R302">
        <v>9753.3333333333303</v>
      </c>
    </row>
    <row r="303" spans="1:21">
      <c r="A303" s="4">
        <v>44145</v>
      </c>
      <c r="C303" t="s">
        <v>83</v>
      </c>
      <c r="D303" t="s">
        <v>23</v>
      </c>
      <c r="E303" t="s">
        <v>84</v>
      </c>
      <c r="K303" s="34"/>
      <c r="L303" s="34"/>
      <c r="N303">
        <v>12</v>
      </c>
      <c r="O303">
        <v>139.12</v>
      </c>
      <c r="P303" t="s">
        <v>85</v>
      </c>
      <c r="R303">
        <v>9753.3333333333303</v>
      </c>
    </row>
    <row r="304" spans="1:21">
      <c r="A304" s="4">
        <v>44145</v>
      </c>
      <c r="B304" t="s">
        <v>106</v>
      </c>
      <c r="C304" t="s">
        <v>90</v>
      </c>
      <c r="D304" t="s">
        <v>23</v>
      </c>
      <c r="E304" t="s">
        <v>84</v>
      </c>
      <c r="F304" t="s">
        <v>34</v>
      </c>
      <c r="G304" t="s">
        <v>56</v>
      </c>
      <c r="H304" t="s">
        <v>57</v>
      </c>
      <c r="I304" t="s">
        <v>58</v>
      </c>
      <c r="J304" t="s">
        <v>135</v>
      </c>
      <c r="K304" t="s">
        <v>107</v>
      </c>
      <c r="L304" s="34">
        <v>24</v>
      </c>
      <c r="M304">
        <v>7200000</v>
      </c>
      <c r="N304">
        <v>12</v>
      </c>
      <c r="O304">
        <v>139.12</v>
      </c>
      <c r="P304" t="s">
        <v>85</v>
      </c>
      <c r="Q304">
        <v>3150</v>
      </c>
      <c r="R304">
        <f>Q304*50</f>
        <v>157500</v>
      </c>
    </row>
    <row r="305" spans="1:21">
      <c r="A305" s="4">
        <v>44145</v>
      </c>
      <c r="B305" t="s">
        <v>48</v>
      </c>
      <c r="C305" t="s">
        <v>90</v>
      </c>
      <c r="D305" t="s">
        <v>23</v>
      </c>
      <c r="E305" t="s">
        <v>84</v>
      </c>
      <c r="F305" t="s">
        <v>34</v>
      </c>
      <c r="G305" t="s">
        <v>56</v>
      </c>
      <c r="H305" t="s">
        <v>57</v>
      </c>
      <c r="I305" t="s">
        <v>58</v>
      </c>
      <c r="J305" t="s">
        <v>135</v>
      </c>
      <c r="K305" t="s">
        <v>100</v>
      </c>
      <c r="L305" s="34">
        <v>24</v>
      </c>
      <c r="M305">
        <v>7200000</v>
      </c>
      <c r="Q305">
        <v>2530</v>
      </c>
      <c r="R305">
        <f>Q305*53</f>
        <v>134090</v>
      </c>
    </row>
    <row r="306" spans="1:21">
      <c r="A306" s="4">
        <v>44145</v>
      </c>
      <c r="B306" t="s">
        <v>54</v>
      </c>
      <c r="C306" t="s">
        <v>90</v>
      </c>
      <c r="D306" t="s">
        <v>23</v>
      </c>
      <c r="E306" t="s">
        <v>84</v>
      </c>
      <c r="F306" t="s">
        <v>34</v>
      </c>
      <c r="G306" t="s">
        <v>56</v>
      </c>
      <c r="H306" t="s">
        <v>57</v>
      </c>
      <c r="I306" t="s">
        <v>58</v>
      </c>
      <c r="J306" t="s">
        <v>135</v>
      </c>
      <c r="K306" t="s">
        <v>60</v>
      </c>
      <c r="L306" s="34">
        <v>20</v>
      </c>
      <c r="M306">
        <v>7200000</v>
      </c>
      <c r="Q306">
        <v>2420</v>
      </c>
      <c r="R306">
        <f>Q306*56</f>
        <v>135520</v>
      </c>
    </row>
    <row r="307" spans="1:21">
      <c r="A307" s="4">
        <v>44145</v>
      </c>
      <c r="B307" t="s">
        <v>61</v>
      </c>
      <c r="C307" t="s">
        <v>96</v>
      </c>
      <c r="D307" t="s">
        <v>23</v>
      </c>
      <c r="E307" t="s">
        <v>84</v>
      </c>
      <c r="F307" t="s">
        <v>34</v>
      </c>
      <c r="G307" t="s">
        <v>144</v>
      </c>
      <c r="H307" t="s">
        <v>145</v>
      </c>
      <c r="I307" t="s">
        <v>58</v>
      </c>
      <c r="J307" t="s">
        <v>135</v>
      </c>
      <c r="K307" t="s">
        <v>99</v>
      </c>
      <c r="L307" s="34">
        <v>20</v>
      </c>
      <c r="M307">
        <v>1807200</v>
      </c>
      <c r="N307">
        <v>12</v>
      </c>
      <c r="O307">
        <v>139.12</v>
      </c>
      <c r="P307" t="s">
        <v>85</v>
      </c>
      <c r="Q307">
        <v>1550</v>
      </c>
      <c r="R307">
        <f>Q307*54</f>
        <v>83700</v>
      </c>
      <c r="U307" t="s">
        <v>146</v>
      </c>
    </row>
    <row r="308" spans="1:21">
      <c r="A308" s="4">
        <v>44145</v>
      </c>
      <c r="B308" t="s">
        <v>63</v>
      </c>
      <c r="D308" t="s">
        <v>23</v>
      </c>
      <c r="E308" t="s">
        <v>84</v>
      </c>
      <c r="F308" t="s">
        <v>34</v>
      </c>
      <c r="G308" t="s">
        <v>56</v>
      </c>
      <c r="H308" t="s">
        <v>57</v>
      </c>
      <c r="I308" t="s">
        <v>58</v>
      </c>
      <c r="J308" t="s">
        <v>135</v>
      </c>
      <c r="K308" t="s">
        <v>110</v>
      </c>
      <c r="L308" s="34">
        <v>20</v>
      </c>
      <c r="M308">
        <v>7200000</v>
      </c>
      <c r="Q308">
        <v>1640</v>
      </c>
      <c r="R308">
        <f>Q308*40</f>
        <v>65600</v>
      </c>
      <c r="U308" t="s">
        <v>147</v>
      </c>
    </row>
    <row r="309" spans="1:21">
      <c r="A309" s="4">
        <v>44145</v>
      </c>
      <c r="B309" t="s">
        <v>133</v>
      </c>
      <c r="D309" t="s">
        <v>23</v>
      </c>
      <c r="E309" t="s">
        <v>84</v>
      </c>
      <c r="F309" t="s">
        <v>34</v>
      </c>
      <c r="G309" t="s">
        <v>56</v>
      </c>
      <c r="H309" t="s">
        <v>57</v>
      </c>
      <c r="I309" t="s">
        <v>58</v>
      </c>
      <c r="J309" t="s">
        <v>135</v>
      </c>
      <c r="K309" t="s">
        <v>62</v>
      </c>
      <c r="L309" s="34">
        <v>20</v>
      </c>
      <c r="M309">
        <v>7200000</v>
      </c>
      <c r="Q309">
        <v>2790</v>
      </c>
      <c r="R309">
        <f>Q309*52</f>
        <v>145080</v>
      </c>
    </row>
    <row r="310" spans="1:21">
      <c r="A310" s="4">
        <v>44145</v>
      </c>
      <c r="B310" t="s">
        <v>67</v>
      </c>
      <c r="C310" t="s">
        <v>92</v>
      </c>
      <c r="D310" t="s">
        <v>23</v>
      </c>
      <c r="E310" t="s">
        <v>84</v>
      </c>
      <c r="F310" t="s">
        <v>34</v>
      </c>
      <c r="G310" t="s">
        <v>56</v>
      </c>
      <c r="H310" t="s">
        <v>57</v>
      </c>
      <c r="I310" t="s">
        <v>58</v>
      </c>
      <c r="J310" t="s">
        <v>135</v>
      </c>
      <c r="K310" t="s">
        <v>68</v>
      </c>
      <c r="L310" s="34">
        <v>20</v>
      </c>
      <c r="M310">
        <v>7200000</v>
      </c>
      <c r="N310">
        <v>12</v>
      </c>
      <c r="O310">
        <v>139.12</v>
      </c>
      <c r="P310" t="s">
        <v>85</v>
      </c>
      <c r="Q310">
        <v>2310</v>
      </c>
      <c r="R310">
        <f>Q310*127</f>
        <v>293370</v>
      </c>
    </row>
    <row r="311" spans="1:21">
      <c r="A311" s="4">
        <v>44145</v>
      </c>
      <c r="B311" t="s">
        <v>69</v>
      </c>
      <c r="D311" t="s">
        <v>23</v>
      </c>
      <c r="E311" t="s">
        <v>84</v>
      </c>
      <c r="F311" t="s">
        <v>34</v>
      </c>
      <c r="G311" t="s">
        <v>56</v>
      </c>
      <c r="H311" t="s">
        <v>57</v>
      </c>
      <c r="I311" t="s">
        <v>58</v>
      </c>
      <c r="J311" t="s">
        <v>135</v>
      </c>
      <c r="K311" t="s">
        <v>99</v>
      </c>
      <c r="L311" s="34">
        <v>20</v>
      </c>
      <c r="M311">
        <v>7200000</v>
      </c>
      <c r="Q311">
        <v>2150</v>
      </c>
      <c r="R311">
        <f>Q311*54</f>
        <v>116100</v>
      </c>
    </row>
    <row r="312" spans="1:21">
      <c r="A312" s="4">
        <v>44145</v>
      </c>
      <c r="C312" t="s">
        <v>87</v>
      </c>
      <c r="D312" t="s">
        <v>23</v>
      </c>
      <c r="E312" t="s">
        <v>84</v>
      </c>
      <c r="F312" t="s">
        <v>148</v>
      </c>
      <c r="L312" s="34"/>
      <c r="U312" t="s">
        <v>149</v>
      </c>
    </row>
    <row r="313" spans="1:21">
      <c r="A313" s="4">
        <v>44145</v>
      </c>
      <c r="C313" t="s">
        <v>150</v>
      </c>
      <c r="D313" t="s">
        <v>23</v>
      </c>
      <c r="E313" t="s">
        <v>84</v>
      </c>
      <c r="F313" t="s">
        <v>148</v>
      </c>
      <c r="L313" s="34"/>
      <c r="U313" t="s">
        <v>149</v>
      </c>
    </row>
    <row r="314" spans="1:21">
      <c r="A314" s="4">
        <v>44145</v>
      </c>
      <c r="C314" t="s">
        <v>91</v>
      </c>
      <c r="D314" t="s">
        <v>23</v>
      </c>
      <c r="E314" t="s">
        <v>84</v>
      </c>
      <c r="F314" t="s">
        <v>151</v>
      </c>
      <c r="L314" s="34"/>
      <c r="U314" t="s">
        <v>149</v>
      </c>
    </row>
    <row r="315" spans="1:21">
      <c r="A315" s="4">
        <v>44145</v>
      </c>
      <c r="B315" t="s">
        <v>80</v>
      </c>
      <c r="C315" t="s">
        <v>94</v>
      </c>
      <c r="D315" t="s">
        <v>23</v>
      </c>
      <c r="E315" t="s">
        <v>84</v>
      </c>
      <c r="L315" s="34"/>
    </row>
    <row r="316" spans="1:21">
      <c r="A316" s="4">
        <v>44146</v>
      </c>
      <c r="B316" t="s">
        <v>21</v>
      </c>
      <c r="C316" t="s">
        <v>64</v>
      </c>
      <c r="D316" t="s">
        <v>23</v>
      </c>
      <c r="E316" t="s">
        <v>24</v>
      </c>
      <c r="F316" t="s">
        <v>34</v>
      </c>
      <c r="G316" t="s">
        <v>152</v>
      </c>
      <c r="H316" t="s">
        <v>153</v>
      </c>
      <c r="I316" t="s">
        <v>58</v>
      </c>
      <c r="J316" t="s">
        <v>135</v>
      </c>
      <c r="K316" t="s">
        <v>100</v>
      </c>
      <c r="L316" s="34">
        <v>20</v>
      </c>
      <c r="M316">
        <v>2761000</v>
      </c>
      <c r="N316">
        <v>11</v>
      </c>
      <c r="O316">
        <v>124.22</v>
      </c>
      <c r="Q316">
        <v>920</v>
      </c>
      <c r="R316">
        <f>Q316*53</f>
        <v>48760</v>
      </c>
      <c r="U316" t="s">
        <v>154</v>
      </c>
    </row>
    <row r="317" spans="1:21">
      <c r="A317" s="4">
        <v>44146</v>
      </c>
      <c r="B317" t="s">
        <v>42</v>
      </c>
      <c r="C317" t="s">
        <v>43</v>
      </c>
      <c r="D317" t="s">
        <v>23</v>
      </c>
      <c r="E317" t="s">
        <v>24</v>
      </c>
      <c r="F317" t="s">
        <v>34</v>
      </c>
      <c r="G317" t="s">
        <v>44</v>
      </c>
      <c r="H317" t="s">
        <v>45</v>
      </c>
      <c r="I317" t="s">
        <v>37</v>
      </c>
      <c r="J317" t="s">
        <v>38</v>
      </c>
      <c r="K317" s="34" t="s">
        <v>46</v>
      </c>
      <c r="L317" s="34">
        <v>36</v>
      </c>
      <c r="M317">
        <v>666960</v>
      </c>
      <c r="N317">
        <v>11</v>
      </c>
      <c r="O317">
        <v>124.22</v>
      </c>
      <c r="Q317">
        <v>1290</v>
      </c>
      <c r="R317">
        <f>(Q317*22)/3</f>
        <v>9460</v>
      </c>
    </row>
    <row r="318" spans="1:21">
      <c r="A318" s="4">
        <v>44146</v>
      </c>
      <c r="C318" t="s">
        <v>55</v>
      </c>
      <c r="D318" t="s">
        <v>23</v>
      </c>
      <c r="E318" t="s">
        <v>24</v>
      </c>
      <c r="K318" s="34"/>
      <c r="L318" s="34"/>
      <c r="N318">
        <v>11</v>
      </c>
      <c r="O318">
        <v>124.22</v>
      </c>
      <c r="R318">
        <f>(Q317*22)/3</f>
        <v>9460</v>
      </c>
    </row>
    <row r="319" spans="1:21">
      <c r="A319" s="4">
        <v>44146</v>
      </c>
      <c r="C319" t="s">
        <v>40</v>
      </c>
      <c r="D319" t="s">
        <v>23</v>
      </c>
      <c r="E319" t="s">
        <v>24</v>
      </c>
      <c r="K319" s="34"/>
      <c r="L319" s="34"/>
      <c r="N319">
        <v>11</v>
      </c>
      <c r="O319">
        <v>124.22</v>
      </c>
      <c r="R319">
        <f>(Q317*22)/3</f>
        <v>9460</v>
      </c>
    </row>
    <row r="320" spans="1:21">
      <c r="A320" s="4">
        <v>44146</v>
      </c>
      <c r="B320" t="s">
        <v>106</v>
      </c>
      <c r="C320" t="s">
        <v>41</v>
      </c>
      <c r="D320" t="s">
        <v>23</v>
      </c>
      <c r="E320" t="s">
        <v>24</v>
      </c>
      <c r="F320" t="s">
        <v>34</v>
      </c>
      <c r="G320" t="s">
        <v>56</v>
      </c>
      <c r="H320" t="s">
        <v>57</v>
      </c>
      <c r="I320" t="s">
        <v>58</v>
      </c>
      <c r="J320" t="s">
        <v>135</v>
      </c>
      <c r="K320" t="s">
        <v>107</v>
      </c>
      <c r="L320" s="34">
        <v>20</v>
      </c>
      <c r="M320">
        <v>7200000</v>
      </c>
      <c r="N320">
        <v>11</v>
      </c>
      <c r="O320">
        <v>124.22</v>
      </c>
      <c r="Q320">
        <v>3150</v>
      </c>
      <c r="R320">
        <f>Q320*50</f>
        <v>157500</v>
      </c>
    </row>
    <row r="321" spans="1:21">
      <c r="A321" s="4">
        <v>44146</v>
      </c>
      <c r="B321" t="s">
        <v>48</v>
      </c>
      <c r="D321" t="s">
        <v>23</v>
      </c>
      <c r="E321" t="s">
        <v>24</v>
      </c>
      <c r="F321" t="s">
        <v>34</v>
      </c>
      <c r="G321" t="s">
        <v>56</v>
      </c>
      <c r="H321" t="s">
        <v>57</v>
      </c>
      <c r="I321" t="s">
        <v>58</v>
      </c>
      <c r="J321" t="s">
        <v>135</v>
      </c>
      <c r="K321" t="s">
        <v>100</v>
      </c>
      <c r="L321" s="34">
        <v>20</v>
      </c>
      <c r="M321">
        <v>7200000</v>
      </c>
      <c r="Q321">
        <v>2400</v>
      </c>
      <c r="R321">
        <f>Q321*53</f>
        <v>127200</v>
      </c>
    </row>
    <row r="322" spans="1:21">
      <c r="A322" s="4">
        <v>44146</v>
      </c>
      <c r="B322" t="s">
        <v>54</v>
      </c>
      <c r="C322" t="s">
        <v>22</v>
      </c>
      <c r="D322" t="s">
        <v>23</v>
      </c>
      <c r="E322" t="s">
        <v>24</v>
      </c>
      <c r="F322" t="s">
        <v>34</v>
      </c>
      <c r="G322" t="s">
        <v>56</v>
      </c>
      <c r="H322" t="s">
        <v>57</v>
      </c>
      <c r="I322" t="s">
        <v>58</v>
      </c>
      <c r="J322" t="s">
        <v>135</v>
      </c>
      <c r="K322" t="s">
        <v>60</v>
      </c>
      <c r="L322" s="34">
        <v>20</v>
      </c>
      <c r="M322">
        <v>7200000</v>
      </c>
      <c r="N322">
        <v>11</v>
      </c>
      <c r="O322">
        <v>124.22</v>
      </c>
      <c r="Q322">
        <v>2440</v>
      </c>
      <c r="R322">
        <f>Q322*56</f>
        <v>136640</v>
      </c>
    </row>
    <row r="323" spans="1:21">
      <c r="A323" s="4">
        <v>44146</v>
      </c>
      <c r="B323" t="s">
        <v>63</v>
      </c>
      <c r="D323" t="s">
        <v>23</v>
      </c>
      <c r="E323" t="s">
        <v>24</v>
      </c>
      <c r="F323" t="s">
        <v>34</v>
      </c>
      <c r="G323" t="s">
        <v>56</v>
      </c>
      <c r="H323" t="s">
        <v>57</v>
      </c>
      <c r="I323" t="s">
        <v>58</v>
      </c>
      <c r="J323" t="s">
        <v>135</v>
      </c>
      <c r="K323" t="s">
        <v>110</v>
      </c>
      <c r="L323" s="34">
        <v>20</v>
      </c>
      <c r="M323">
        <v>7200000</v>
      </c>
      <c r="Q323">
        <v>1710</v>
      </c>
      <c r="R323">
        <f>Q323*40</f>
        <v>68400</v>
      </c>
    </row>
    <row r="324" spans="1:21">
      <c r="A324" s="4">
        <v>44146</v>
      </c>
      <c r="B324" t="s">
        <v>133</v>
      </c>
      <c r="C324" t="s">
        <v>33</v>
      </c>
      <c r="D324" t="s">
        <v>23</v>
      </c>
      <c r="E324" t="s">
        <v>24</v>
      </c>
      <c r="F324" t="s">
        <v>34</v>
      </c>
      <c r="G324" t="s">
        <v>56</v>
      </c>
      <c r="H324" t="s">
        <v>57</v>
      </c>
      <c r="I324" t="s">
        <v>58</v>
      </c>
      <c r="J324" t="s">
        <v>135</v>
      </c>
      <c r="K324" t="s">
        <v>62</v>
      </c>
      <c r="L324" s="34">
        <v>20</v>
      </c>
      <c r="M324">
        <v>7200000</v>
      </c>
      <c r="N324">
        <v>11</v>
      </c>
      <c r="O324">
        <v>124.22</v>
      </c>
      <c r="Q324">
        <v>2800</v>
      </c>
      <c r="R324">
        <f>Q324*52</f>
        <v>145600</v>
      </c>
    </row>
    <row r="325" spans="1:21">
      <c r="A325" s="4">
        <v>44146</v>
      </c>
      <c r="B325" t="s">
        <v>67</v>
      </c>
      <c r="D325" t="s">
        <v>23</v>
      </c>
      <c r="E325" t="s">
        <v>24</v>
      </c>
      <c r="F325" t="s">
        <v>34</v>
      </c>
      <c r="G325" t="s">
        <v>56</v>
      </c>
      <c r="H325" t="s">
        <v>57</v>
      </c>
      <c r="I325" t="s">
        <v>58</v>
      </c>
      <c r="J325" t="s">
        <v>135</v>
      </c>
      <c r="K325" t="s">
        <v>68</v>
      </c>
      <c r="L325" s="34">
        <v>20</v>
      </c>
      <c r="M325">
        <v>7200000</v>
      </c>
      <c r="Q325">
        <v>2290</v>
      </c>
      <c r="R325">
        <f>Q325*127</f>
        <v>290830</v>
      </c>
    </row>
    <row r="326" spans="1:21">
      <c r="A326" s="4">
        <v>44146</v>
      </c>
      <c r="B326" t="s">
        <v>69</v>
      </c>
      <c r="D326" t="s">
        <v>23</v>
      </c>
      <c r="E326" t="s">
        <v>24</v>
      </c>
      <c r="F326" t="s">
        <v>34</v>
      </c>
      <c r="G326" t="s">
        <v>56</v>
      </c>
      <c r="H326" t="s">
        <v>57</v>
      </c>
      <c r="I326" t="s">
        <v>58</v>
      </c>
      <c r="J326" t="s">
        <v>135</v>
      </c>
      <c r="K326" t="s">
        <v>99</v>
      </c>
      <c r="L326" s="34">
        <v>20</v>
      </c>
      <c r="M326">
        <v>7200000</v>
      </c>
      <c r="Q326">
        <v>2160</v>
      </c>
      <c r="R326">
        <f>Q326*54</f>
        <v>116640</v>
      </c>
    </row>
    <row r="327" spans="1:21">
      <c r="A327" s="4">
        <v>44146</v>
      </c>
      <c r="B327" t="s">
        <v>61</v>
      </c>
      <c r="C327" t="s">
        <v>22</v>
      </c>
      <c r="D327" t="s">
        <v>23</v>
      </c>
      <c r="E327" t="s">
        <v>24</v>
      </c>
      <c r="F327" t="s">
        <v>34</v>
      </c>
      <c r="G327" t="s">
        <v>144</v>
      </c>
      <c r="H327" t="s">
        <v>145</v>
      </c>
      <c r="I327" t="s">
        <v>58</v>
      </c>
      <c r="J327" t="s">
        <v>135</v>
      </c>
      <c r="K327" t="s">
        <v>99</v>
      </c>
      <c r="L327" s="34">
        <v>20</v>
      </c>
      <c r="M327">
        <v>1807200</v>
      </c>
      <c r="Q327">
        <v>2220</v>
      </c>
      <c r="R327">
        <f>Q327*54</f>
        <v>119880</v>
      </c>
    </row>
    <row r="328" spans="1:21">
      <c r="A328" s="4">
        <v>44146</v>
      </c>
      <c r="C328" t="s">
        <v>64</v>
      </c>
      <c r="D328" t="s">
        <v>23</v>
      </c>
      <c r="E328" t="s">
        <v>24</v>
      </c>
      <c r="F328" t="s">
        <v>155</v>
      </c>
      <c r="L328" s="34"/>
      <c r="U328" t="s">
        <v>156</v>
      </c>
    </row>
    <row r="329" spans="1:21">
      <c r="A329" s="4">
        <v>44146</v>
      </c>
      <c r="C329" t="s">
        <v>95</v>
      </c>
      <c r="D329" t="s">
        <v>23</v>
      </c>
      <c r="E329" t="s">
        <v>24</v>
      </c>
      <c r="F329" t="s">
        <v>157</v>
      </c>
      <c r="L329" s="34"/>
      <c r="U329" t="s">
        <v>73</v>
      </c>
    </row>
    <row r="330" spans="1:21">
      <c r="A330" s="4">
        <v>44146</v>
      </c>
      <c r="C330" t="s">
        <v>47</v>
      </c>
      <c r="D330" t="s">
        <v>23</v>
      </c>
      <c r="E330" t="s">
        <v>24</v>
      </c>
      <c r="F330" t="s">
        <v>158</v>
      </c>
      <c r="L330" s="34"/>
      <c r="U330" t="s">
        <v>73</v>
      </c>
    </row>
    <row r="331" spans="1:21">
      <c r="A331" s="4">
        <v>44146</v>
      </c>
      <c r="C331" t="s">
        <v>70</v>
      </c>
      <c r="D331" t="s">
        <v>23</v>
      </c>
      <c r="E331" t="s">
        <v>24</v>
      </c>
      <c r="F331" t="s">
        <v>158</v>
      </c>
      <c r="L331" s="34"/>
      <c r="U331" t="s">
        <v>73</v>
      </c>
    </row>
    <row r="332" spans="1:21">
      <c r="A332" s="4">
        <v>44146</v>
      </c>
      <c r="C332" t="s">
        <v>74</v>
      </c>
      <c r="D332" t="s">
        <v>23</v>
      </c>
      <c r="E332" t="s">
        <v>24</v>
      </c>
      <c r="F332" t="s">
        <v>75</v>
      </c>
      <c r="K332" s="34"/>
      <c r="L332" s="34"/>
      <c r="U332" t="s">
        <v>73</v>
      </c>
    </row>
    <row r="333" spans="1:21">
      <c r="A333" s="4">
        <v>44146</v>
      </c>
      <c r="B333" t="s">
        <v>76</v>
      </c>
      <c r="C333" t="s">
        <v>77</v>
      </c>
      <c r="D333" t="s">
        <v>23</v>
      </c>
      <c r="E333" t="s">
        <v>24</v>
      </c>
      <c r="L333" s="34"/>
    </row>
    <row r="334" spans="1:21">
      <c r="A334" s="4">
        <v>44146</v>
      </c>
      <c r="B334" t="s">
        <v>78</v>
      </c>
      <c r="C334" t="s">
        <v>79</v>
      </c>
      <c r="D334" t="s">
        <v>23</v>
      </c>
      <c r="E334" t="s">
        <v>24</v>
      </c>
      <c r="L334" s="34"/>
    </row>
    <row r="335" spans="1:21">
      <c r="A335" s="4">
        <v>44146</v>
      </c>
      <c r="B335" t="s">
        <v>80</v>
      </c>
      <c r="C335" t="s">
        <v>81</v>
      </c>
      <c r="D335" t="s">
        <v>23</v>
      </c>
      <c r="E335" t="s">
        <v>24</v>
      </c>
      <c r="L335"/>
    </row>
    <row r="336" spans="1:21">
      <c r="A336" s="4">
        <v>44146</v>
      </c>
      <c r="B336" t="s">
        <v>80</v>
      </c>
      <c r="C336" t="s">
        <v>82</v>
      </c>
      <c r="D336" t="s">
        <v>23</v>
      </c>
      <c r="E336" t="s">
        <v>24</v>
      </c>
      <c r="L336"/>
    </row>
    <row r="337" spans="1:21">
      <c r="A337" s="4">
        <v>44146</v>
      </c>
      <c r="B337" t="s">
        <v>21</v>
      </c>
      <c r="C337" t="s">
        <v>86</v>
      </c>
      <c r="D337" t="s">
        <v>23</v>
      </c>
      <c r="E337" t="s">
        <v>84</v>
      </c>
      <c r="F337" t="s">
        <v>34</v>
      </c>
      <c r="G337" t="s">
        <v>152</v>
      </c>
      <c r="H337" t="s">
        <v>153</v>
      </c>
      <c r="I337" t="s">
        <v>58</v>
      </c>
      <c r="J337" t="s">
        <v>135</v>
      </c>
      <c r="K337" t="s">
        <v>100</v>
      </c>
      <c r="L337" s="34">
        <v>20</v>
      </c>
      <c r="M337">
        <v>2761000</v>
      </c>
      <c r="N337">
        <v>12</v>
      </c>
      <c r="O337">
        <v>139.12</v>
      </c>
      <c r="P337" t="s">
        <v>85</v>
      </c>
      <c r="Q337">
        <v>2670</v>
      </c>
      <c r="R337">
        <f>Q337*53</f>
        <v>141510</v>
      </c>
    </row>
    <row r="338" spans="1:21">
      <c r="A338" s="4">
        <v>44146</v>
      </c>
      <c r="B338" t="s">
        <v>32</v>
      </c>
      <c r="C338" t="s">
        <v>91</v>
      </c>
      <c r="D338" t="s">
        <v>23</v>
      </c>
      <c r="E338" t="s">
        <v>84</v>
      </c>
      <c r="F338" t="s">
        <v>34</v>
      </c>
      <c r="G338" t="s">
        <v>49</v>
      </c>
      <c r="H338" t="s">
        <v>50</v>
      </c>
      <c r="I338" t="s">
        <v>37</v>
      </c>
      <c r="J338" t="s">
        <v>51</v>
      </c>
      <c r="K338" t="s">
        <v>159</v>
      </c>
      <c r="L338" s="34">
        <v>20</v>
      </c>
      <c r="N338">
        <v>12</v>
      </c>
      <c r="O338">
        <v>139.12</v>
      </c>
      <c r="P338" t="s">
        <v>85</v>
      </c>
      <c r="Q338">
        <v>650</v>
      </c>
      <c r="R338">
        <f>Q338*28</f>
        <v>18200</v>
      </c>
      <c r="U338" t="s">
        <v>160</v>
      </c>
    </row>
    <row r="339" spans="1:21">
      <c r="A339" s="4">
        <v>44146</v>
      </c>
      <c r="B339" t="s">
        <v>42</v>
      </c>
      <c r="C339" t="s">
        <v>88</v>
      </c>
      <c r="D339" t="s">
        <v>23</v>
      </c>
      <c r="E339" t="s">
        <v>84</v>
      </c>
      <c r="F339" t="s">
        <v>34</v>
      </c>
      <c r="G339" t="s">
        <v>44</v>
      </c>
      <c r="H339" t="s">
        <v>45</v>
      </c>
      <c r="I339" t="s">
        <v>37</v>
      </c>
      <c r="J339" t="s">
        <v>38</v>
      </c>
      <c r="K339" s="34" t="s">
        <v>46</v>
      </c>
      <c r="L339" s="34">
        <v>36</v>
      </c>
      <c r="M339">
        <v>666960</v>
      </c>
      <c r="N339">
        <v>12</v>
      </c>
      <c r="O339">
        <v>139.12</v>
      </c>
      <c r="P339" t="s">
        <v>85</v>
      </c>
      <c r="Q339">
        <v>1280</v>
      </c>
      <c r="R339">
        <f>(Q339*22)/3</f>
        <v>9386.6666666666661</v>
      </c>
      <c r="U339" t="s">
        <v>161</v>
      </c>
    </row>
    <row r="340" spans="1:21">
      <c r="A340" s="4">
        <v>44146</v>
      </c>
      <c r="C340" t="s">
        <v>89</v>
      </c>
      <c r="D340" t="s">
        <v>23</v>
      </c>
      <c r="E340" t="s">
        <v>84</v>
      </c>
      <c r="K340" s="34"/>
      <c r="L340" s="34"/>
      <c r="N340">
        <v>12</v>
      </c>
      <c r="O340">
        <v>139.12</v>
      </c>
      <c r="P340" t="s">
        <v>85</v>
      </c>
      <c r="R340">
        <f>(Q339*22)/3</f>
        <v>9386.6666666666661</v>
      </c>
    </row>
    <row r="341" spans="1:21">
      <c r="A341" s="4">
        <v>44146</v>
      </c>
      <c r="C341" t="s">
        <v>83</v>
      </c>
      <c r="D341" t="s">
        <v>23</v>
      </c>
      <c r="E341" t="s">
        <v>84</v>
      </c>
      <c r="K341" s="34"/>
      <c r="L341" s="34"/>
      <c r="N341">
        <v>12</v>
      </c>
      <c r="O341">
        <v>139.12</v>
      </c>
      <c r="P341" t="s">
        <v>85</v>
      </c>
      <c r="R341">
        <f>(Q339*22)/3</f>
        <v>9386.6666666666661</v>
      </c>
    </row>
    <row r="342" spans="1:21">
      <c r="A342" s="4">
        <v>44146</v>
      </c>
      <c r="B342" t="s">
        <v>106</v>
      </c>
      <c r="C342" t="s">
        <v>90</v>
      </c>
      <c r="D342" t="s">
        <v>23</v>
      </c>
      <c r="E342" t="s">
        <v>84</v>
      </c>
      <c r="F342" t="s">
        <v>34</v>
      </c>
      <c r="G342" t="s">
        <v>56</v>
      </c>
      <c r="H342" t="s">
        <v>57</v>
      </c>
      <c r="I342" t="s">
        <v>58</v>
      </c>
      <c r="J342" t="s">
        <v>135</v>
      </c>
      <c r="K342" t="s">
        <v>107</v>
      </c>
      <c r="L342" s="34">
        <v>24</v>
      </c>
      <c r="M342">
        <v>7200000</v>
      </c>
      <c r="N342">
        <v>12</v>
      </c>
      <c r="O342">
        <v>139.12</v>
      </c>
      <c r="P342" t="s">
        <v>85</v>
      </c>
      <c r="Q342">
        <v>3160</v>
      </c>
      <c r="R342">
        <f>Q342*50</f>
        <v>158000</v>
      </c>
    </row>
    <row r="343" spans="1:21">
      <c r="A343" s="4">
        <v>44146</v>
      </c>
      <c r="B343" t="s">
        <v>48</v>
      </c>
      <c r="C343" t="s">
        <v>90</v>
      </c>
      <c r="D343" t="s">
        <v>23</v>
      </c>
      <c r="E343" t="s">
        <v>84</v>
      </c>
      <c r="F343" t="s">
        <v>34</v>
      </c>
      <c r="G343" t="s">
        <v>56</v>
      </c>
      <c r="H343" t="s">
        <v>57</v>
      </c>
      <c r="I343" t="s">
        <v>58</v>
      </c>
      <c r="J343" t="s">
        <v>135</v>
      </c>
      <c r="K343" t="s">
        <v>100</v>
      </c>
      <c r="L343" s="34">
        <v>24</v>
      </c>
      <c r="M343">
        <v>7200000</v>
      </c>
      <c r="Q343">
        <v>2500</v>
      </c>
      <c r="R343">
        <f>Q343*53</f>
        <v>132500</v>
      </c>
    </row>
    <row r="344" spans="1:21">
      <c r="A344" s="4">
        <v>44146</v>
      </c>
      <c r="B344" t="s">
        <v>54</v>
      </c>
      <c r="C344" t="s">
        <v>90</v>
      </c>
      <c r="D344" t="s">
        <v>23</v>
      </c>
      <c r="E344" t="s">
        <v>84</v>
      </c>
      <c r="F344" t="s">
        <v>34</v>
      </c>
      <c r="G344" t="s">
        <v>56</v>
      </c>
      <c r="H344" t="s">
        <v>57</v>
      </c>
      <c r="I344" t="s">
        <v>58</v>
      </c>
      <c r="J344" t="s">
        <v>135</v>
      </c>
      <c r="K344" t="s">
        <v>60</v>
      </c>
      <c r="L344" s="34">
        <v>20</v>
      </c>
      <c r="M344">
        <v>7200000</v>
      </c>
      <c r="Q344">
        <v>2450</v>
      </c>
      <c r="R344">
        <f>Q344*56</f>
        <v>137200</v>
      </c>
    </row>
    <row r="345" spans="1:21">
      <c r="A345" s="4">
        <v>44146</v>
      </c>
      <c r="B345" t="s">
        <v>61</v>
      </c>
      <c r="C345" t="s">
        <v>96</v>
      </c>
      <c r="D345" t="s">
        <v>23</v>
      </c>
      <c r="E345" t="s">
        <v>84</v>
      </c>
      <c r="F345" t="s">
        <v>34</v>
      </c>
      <c r="G345" t="s">
        <v>144</v>
      </c>
      <c r="H345" t="s">
        <v>145</v>
      </c>
      <c r="I345" t="s">
        <v>58</v>
      </c>
      <c r="J345" t="s">
        <v>135</v>
      </c>
      <c r="K345" t="s">
        <v>99</v>
      </c>
      <c r="L345" s="34">
        <v>20</v>
      </c>
      <c r="M345">
        <v>1807200</v>
      </c>
      <c r="N345">
        <v>12</v>
      </c>
      <c r="O345">
        <v>139.12</v>
      </c>
      <c r="P345" t="s">
        <v>85</v>
      </c>
      <c r="Q345">
        <v>2120</v>
      </c>
      <c r="R345">
        <f>Q345*54</f>
        <v>114480</v>
      </c>
    </row>
    <row r="346" spans="1:21">
      <c r="A346" s="4">
        <v>44146</v>
      </c>
      <c r="B346" t="s">
        <v>63</v>
      </c>
      <c r="D346" t="s">
        <v>23</v>
      </c>
      <c r="E346" t="s">
        <v>84</v>
      </c>
      <c r="F346" t="s">
        <v>34</v>
      </c>
      <c r="G346" t="s">
        <v>56</v>
      </c>
      <c r="H346" t="s">
        <v>57</v>
      </c>
      <c r="I346" t="s">
        <v>58</v>
      </c>
      <c r="J346" t="s">
        <v>135</v>
      </c>
      <c r="K346" t="s">
        <v>110</v>
      </c>
      <c r="L346" s="34">
        <v>20</v>
      </c>
      <c r="M346">
        <v>7200000</v>
      </c>
      <c r="Q346">
        <v>2060</v>
      </c>
      <c r="R346">
        <f>Q346*40</f>
        <v>82400</v>
      </c>
    </row>
    <row r="347" spans="1:21">
      <c r="A347" s="4">
        <v>44146</v>
      </c>
      <c r="B347" t="s">
        <v>133</v>
      </c>
      <c r="D347" t="s">
        <v>23</v>
      </c>
      <c r="E347" t="s">
        <v>84</v>
      </c>
      <c r="F347" t="s">
        <v>34</v>
      </c>
      <c r="G347" t="s">
        <v>56</v>
      </c>
      <c r="H347" t="s">
        <v>57</v>
      </c>
      <c r="I347" t="s">
        <v>58</v>
      </c>
      <c r="J347" t="s">
        <v>135</v>
      </c>
      <c r="K347" t="s">
        <v>62</v>
      </c>
      <c r="L347" s="34">
        <v>20</v>
      </c>
      <c r="M347">
        <v>7200000</v>
      </c>
      <c r="Q347">
        <v>2820</v>
      </c>
      <c r="R347">
        <f>Q347*52</f>
        <v>146640</v>
      </c>
    </row>
    <row r="348" spans="1:21">
      <c r="A348" s="4">
        <v>44146</v>
      </c>
      <c r="B348" t="s">
        <v>67</v>
      </c>
      <c r="C348" t="s">
        <v>92</v>
      </c>
      <c r="D348" t="s">
        <v>23</v>
      </c>
      <c r="E348" t="s">
        <v>84</v>
      </c>
      <c r="F348" t="s">
        <v>34</v>
      </c>
      <c r="G348" t="s">
        <v>56</v>
      </c>
      <c r="H348" t="s">
        <v>57</v>
      </c>
      <c r="I348" t="s">
        <v>58</v>
      </c>
      <c r="J348" t="s">
        <v>135</v>
      </c>
      <c r="K348" t="s">
        <v>68</v>
      </c>
      <c r="L348" s="34">
        <v>20</v>
      </c>
      <c r="M348">
        <v>7200000</v>
      </c>
      <c r="N348">
        <v>12</v>
      </c>
      <c r="O348">
        <v>139.12</v>
      </c>
      <c r="P348" t="s">
        <v>85</v>
      </c>
      <c r="Q348">
        <v>2300</v>
      </c>
      <c r="R348">
        <f>Q348*127</f>
        <v>292100</v>
      </c>
    </row>
    <row r="349" spans="1:21">
      <c r="A349" s="4">
        <v>44146</v>
      </c>
      <c r="B349" t="s">
        <v>69</v>
      </c>
      <c r="D349" t="s">
        <v>23</v>
      </c>
      <c r="E349" t="s">
        <v>84</v>
      </c>
      <c r="F349" t="s">
        <v>34</v>
      </c>
      <c r="G349" t="s">
        <v>56</v>
      </c>
      <c r="H349" t="s">
        <v>57</v>
      </c>
      <c r="I349" t="s">
        <v>58</v>
      </c>
      <c r="J349" t="s">
        <v>135</v>
      </c>
      <c r="K349" t="s">
        <v>99</v>
      </c>
      <c r="L349" s="34">
        <v>20</v>
      </c>
      <c r="M349">
        <v>7200000</v>
      </c>
      <c r="Q349">
        <v>2170</v>
      </c>
      <c r="R349">
        <f>Q349*54</f>
        <v>117180</v>
      </c>
    </row>
    <row r="350" spans="1:21">
      <c r="A350" s="4">
        <v>44146</v>
      </c>
      <c r="C350" t="s">
        <v>91</v>
      </c>
      <c r="D350" t="s">
        <v>23</v>
      </c>
      <c r="E350" t="s">
        <v>84</v>
      </c>
      <c r="F350" t="s">
        <v>162</v>
      </c>
      <c r="L350" s="34"/>
      <c r="U350" t="s">
        <v>163</v>
      </c>
    </row>
    <row r="351" spans="1:21">
      <c r="A351" s="4">
        <v>44146</v>
      </c>
      <c r="C351" t="s">
        <v>91</v>
      </c>
      <c r="D351" t="s">
        <v>23</v>
      </c>
      <c r="E351" t="s">
        <v>84</v>
      </c>
      <c r="F351" t="s">
        <v>162</v>
      </c>
      <c r="L351" s="34"/>
      <c r="U351" t="s">
        <v>164</v>
      </c>
    </row>
    <row r="352" spans="1:21">
      <c r="A352" s="4">
        <v>44146</v>
      </c>
      <c r="C352" t="s">
        <v>87</v>
      </c>
      <c r="D352" t="s">
        <v>23</v>
      </c>
      <c r="E352" t="s">
        <v>84</v>
      </c>
      <c r="F352" t="s">
        <v>151</v>
      </c>
      <c r="L352" s="34"/>
      <c r="U352" t="s">
        <v>149</v>
      </c>
    </row>
    <row r="353" spans="1:21">
      <c r="A353" s="4">
        <v>44146</v>
      </c>
      <c r="B353" t="s">
        <v>80</v>
      </c>
      <c r="C353" t="s">
        <v>94</v>
      </c>
      <c r="D353" t="s">
        <v>23</v>
      </c>
      <c r="E353" t="s">
        <v>84</v>
      </c>
      <c r="L353" s="34"/>
    </row>
    <row r="354" spans="1:21">
      <c r="A354" s="4">
        <v>44147</v>
      </c>
      <c r="B354" t="s">
        <v>21</v>
      </c>
      <c r="C354" t="s">
        <v>64</v>
      </c>
      <c r="D354" t="s">
        <v>23</v>
      </c>
      <c r="E354" t="s">
        <v>24</v>
      </c>
      <c r="F354" t="s">
        <v>34</v>
      </c>
      <c r="G354" t="s">
        <v>152</v>
      </c>
      <c r="H354" t="s">
        <v>153</v>
      </c>
      <c r="I354" t="s">
        <v>58</v>
      </c>
      <c r="J354" t="s">
        <v>135</v>
      </c>
      <c r="K354" t="s">
        <v>100</v>
      </c>
      <c r="L354" s="34">
        <v>20</v>
      </c>
      <c r="M354">
        <v>2761000</v>
      </c>
      <c r="N354">
        <v>11</v>
      </c>
      <c r="O354">
        <v>124.22</v>
      </c>
      <c r="Q354">
        <v>2470</v>
      </c>
      <c r="R354">
        <f>Q354*53</f>
        <v>130910</v>
      </c>
    </row>
    <row r="355" spans="1:21">
      <c r="A355" s="4">
        <v>44147</v>
      </c>
      <c r="B355" t="s">
        <v>42</v>
      </c>
      <c r="C355" t="s">
        <v>43</v>
      </c>
      <c r="D355" t="s">
        <v>23</v>
      </c>
      <c r="E355" t="s">
        <v>24</v>
      </c>
      <c r="F355" t="s">
        <v>34</v>
      </c>
      <c r="G355" t="s">
        <v>44</v>
      </c>
      <c r="H355" t="s">
        <v>45</v>
      </c>
      <c r="I355" t="s">
        <v>37</v>
      </c>
      <c r="J355" t="s">
        <v>38</v>
      </c>
      <c r="K355" s="34" t="s">
        <v>46</v>
      </c>
      <c r="L355" s="34">
        <v>36</v>
      </c>
      <c r="M355">
        <v>666960</v>
      </c>
      <c r="N355">
        <v>11</v>
      </c>
      <c r="O355">
        <v>124.22</v>
      </c>
      <c r="Q355">
        <v>1530</v>
      </c>
      <c r="R355">
        <f>(Q355*22)/3</f>
        <v>11220</v>
      </c>
    </row>
    <row r="356" spans="1:21">
      <c r="A356" s="4">
        <v>44147</v>
      </c>
      <c r="C356" t="s">
        <v>55</v>
      </c>
      <c r="D356" t="s">
        <v>23</v>
      </c>
      <c r="E356" t="s">
        <v>24</v>
      </c>
      <c r="K356" s="34"/>
      <c r="L356" s="34"/>
      <c r="N356">
        <v>11</v>
      </c>
      <c r="O356">
        <v>124.22</v>
      </c>
      <c r="R356">
        <f>(Q355*22)/3</f>
        <v>11220</v>
      </c>
    </row>
    <row r="357" spans="1:21">
      <c r="A357" s="4">
        <v>44147</v>
      </c>
      <c r="C357" t="s">
        <v>40</v>
      </c>
      <c r="D357" t="s">
        <v>23</v>
      </c>
      <c r="E357" t="s">
        <v>24</v>
      </c>
      <c r="K357" s="34"/>
      <c r="L357" s="34"/>
      <c r="N357">
        <v>11</v>
      </c>
      <c r="O357">
        <v>124.22</v>
      </c>
      <c r="R357">
        <f>(Q355*22)/3</f>
        <v>11220</v>
      </c>
    </row>
    <row r="358" spans="1:21">
      <c r="A358" s="4">
        <v>44147</v>
      </c>
      <c r="B358" t="s">
        <v>106</v>
      </c>
      <c r="C358" t="s">
        <v>41</v>
      </c>
      <c r="D358" t="s">
        <v>23</v>
      </c>
      <c r="E358" t="s">
        <v>24</v>
      </c>
      <c r="F358" t="s">
        <v>34</v>
      </c>
      <c r="G358" t="s">
        <v>56</v>
      </c>
      <c r="H358" t="s">
        <v>57</v>
      </c>
      <c r="I358" t="s">
        <v>58</v>
      </c>
      <c r="J358" t="s">
        <v>135</v>
      </c>
      <c r="K358" t="s">
        <v>107</v>
      </c>
      <c r="L358" s="34">
        <v>20</v>
      </c>
      <c r="M358">
        <v>7200000</v>
      </c>
      <c r="N358">
        <v>11</v>
      </c>
      <c r="O358">
        <v>124.22</v>
      </c>
      <c r="Q358">
        <v>3170</v>
      </c>
      <c r="R358">
        <f>Q358*50</f>
        <v>158500</v>
      </c>
    </row>
    <row r="359" spans="1:21">
      <c r="A359" s="4">
        <v>44147</v>
      </c>
      <c r="B359" t="s">
        <v>48</v>
      </c>
      <c r="D359" t="s">
        <v>23</v>
      </c>
      <c r="E359" t="s">
        <v>24</v>
      </c>
      <c r="F359" t="s">
        <v>34</v>
      </c>
      <c r="G359" t="s">
        <v>56</v>
      </c>
      <c r="H359" t="s">
        <v>57</v>
      </c>
      <c r="I359" t="s">
        <v>58</v>
      </c>
      <c r="J359" t="s">
        <v>135</v>
      </c>
      <c r="K359" t="s">
        <v>100</v>
      </c>
      <c r="L359" s="34">
        <v>20</v>
      </c>
      <c r="M359">
        <v>7200000</v>
      </c>
      <c r="Q359">
        <v>2500</v>
      </c>
      <c r="R359">
        <f>Q359*53</f>
        <v>132500</v>
      </c>
    </row>
    <row r="360" spans="1:21">
      <c r="A360" s="4">
        <v>44147</v>
      </c>
      <c r="B360" t="s">
        <v>54</v>
      </c>
      <c r="D360" t="s">
        <v>23</v>
      </c>
      <c r="E360" t="s">
        <v>24</v>
      </c>
      <c r="F360" t="s">
        <v>34</v>
      </c>
      <c r="G360" t="s">
        <v>56</v>
      </c>
      <c r="H360" t="s">
        <v>57</v>
      </c>
      <c r="I360" t="s">
        <v>58</v>
      </c>
      <c r="J360" t="s">
        <v>135</v>
      </c>
      <c r="K360" t="s">
        <v>60</v>
      </c>
      <c r="L360" s="34">
        <v>20</v>
      </c>
      <c r="M360">
        <v>7200000</v>
      </c>
      <c r="N360">
        <v>11</v>
      </c>
      <c r="O360">
        <v>124.22</v>
      </c>
      <c r="Q360">
        <v>2280</v>
      </c>
      <c r="R360">
        <f>Q360*56</f>
        <v>127680</v>
      </c>
    </row>
    <row r="361" spans="1:21">
      <c r="A361" s="4">
        <v>44147</v>
      </c>
      <c r="B361" t="s">
        <v>61</v>
      </c>
      <c r="C361" t="s">
        <v>22</v>
      </c>
      <c r="D361" t="s">
        <v>23</v>
      </c>
      <c r="E361" t="s">
        <v>24</v>
      </c>
      <c r="F361" t="s">
        <v>34</v>
      </c>
      <c r="G361" t="s">
        <v>144</v>
      </c>
      <c r="H361" t="s">
        <v>145</v>
      </c>
      <c r="I361" t="s">
        <v>58</v>
      </c>
      <c r="J361" t="s">
        <v>135</v>
      </c>
      <c r="K361" t="s">
        <v>99</v>
      </c>
      <c r="L361" s="34">
        <v>20</v>
      </c>
      <c r="M361">
        <v>1807200</v>
      </c>
      <c r="Q361">
        <v>2180</v>
      </c>
      <c r="R361">
        <f>Q361*54</f>
        <v>117720</v>
      </c>
    </row>
    <row r="362" spans="1:21">
      <c r="A362" s="4">
        <v>44147</v>
      </c>
      <c r="B362" t="s">
        <v>63</v>
      </c>
      <c r="D362" t="s">
        <v>23</v>
      </c>
      <c r="E362" t="s">
        <v>24</v>
      </c>
      <c r="F362" t="s">
        <v>34</v>
      </c>
      <c r="G362" t="s">
        <v>56</v>
      </c>
      <c r="H362" t="s">
        <v>57</v>
      </c>
      <c r="I362" t="s">
        <v>58</v>
      </c>
      <c r="J362" t="s">
        <v>135</v>
      </c>
      <c r="K362" t="s">
        <v>110</v>
      </c>
      <c r="L362" s="34">
        <v>20</v>
      </c>
      <c r="M362">
        <v>7200000</v>
      </c>
      <c r="Q362">
        <v>2230</v>
      </c>
      <c r="R362">
        <f>Q362*40</f>
        <v>89200</v>
      </c>
    </row>
    <row r="363" spans="1:21">
      <c r="A363" s="4">
        <v>44147</v>
      </c>
      <c r="B363" t="s">
        <v>133</v>
      </c>
      <c r="D363" t="s">
        <v>23</v>
      </c>
      <c r="E363" t="s">
        <v>24</v>
      </c>
      <c r="F363" t="s">
        <v>34</v>
      </c>
      <c r="G363" t="s">
        <v>56</v>
      </c>
      <c r="H363" t="s">
        <v>57</v>
      </c>
      <c r="I363" t="s">
        <v>58</v>
      </c>
      <c r="J363" t="s">
        <v>135</v>
      </c>
      <c r="K363" t="s">
        <v>62</v>
      </c>
      <c r="L363" s="34">
        <v>20</v>
      </c>
      <c r="M363">
        <v>7200000</v>
      </c>
      <c r="Q363">
        <v>2850</v>
      </c>
      <c r="R363">
        <f>Q363*52</f>
        <v>148200</v>
      </c>
    </row>
    <row r="364" spans="1:21">
      <c r="A364" s="4">
        <v>44147</v>
      </c>
      <c r="B364" t="s">
        <v>67</v>
      </c>
      <c r="C364" t="s">
        <v>33</v>
      </c>
      <c r="D364" t="s">
        <v>23</v>
      </c>
      <c r="E364" t="s">
        <v>24</v>
      </c>
      <c r="F364" t="s">
        <v>34</v>
      </c>
      <c r="G364" t="s">
        <v>56</v>
      </c>
      <c r="H364" t="s">
        <v>57</v>
      </c>
      <c r="I364" t="s">
        <v>58</v>
      </c>
      <c r="J364" t="s">
        <v>135</v>
      </c>
      <c r="K364" t="s">
        <v>68</v>
      </c>
      <c r="L364" s="34">
        <v>20</v>
      </c>
      <c r="M364">
        <v>7200000</v>
      </c>
      <c r="N364">
        <v>11</v>
      </c>
      <c r="O364">
        <v>124.22</v>
      </c>
      <c r="Q364">
        <v>2310</v>
      </c>
      <c r="R364">
        <f>Q364*127</f>
        <v>293370</v>
      </c>
    </row>
    <row r="365" spans="1:21">
      <c r="A365" s="4">
        <v>44147</v>
      </c>
      <c r="B365" t="s">
        <v>69</v>
      </c>
      <c r="D365" t="s">
        <v>23</v>
      </c>
      <c r="E365" t="s">
        <v>24</v>
      </c>
      <c r="F365" t="s">
        <v>34</v>
      </c>
      <c r="G365" t="s">
        <v>56</v>
      </c>
      <c r="H365" t="s">
        <v>57</v>
      </c>
      <c r="I365" t="s">
        <v>58</v>
      </c>
      <c r="J365" t="s">
        <v>135</v>
      </c>
      <c r="K365" t="s">
        <v>99</v>
      </c>
      <c r="L365" s="34">
        <v>20</v>
      </c>
      <c r="M365">
        <v>7200000</v>
      </c>
      <c r="Q365">
        <v>2110</v>
      </c>
      <c r="R365">
        <f>Q365*54</f>
        <v>113940</v>
      </c>
    </row>
    <row r="366" spans="1:21">
      <c r="A366" s="4">
        <v>44147</v>
      </c>
      <c r="C366" t="s">
        <v>95</v>
      </c>
      <c r="D366" t="s">
        <v>23</v>
      </c>
      <c r="E366" t="s">
        <v>24</v>
      </c>
      <c r="F366" t="s">
        <v>162</v>
      </c>
      <c r="L366" s="34"/>
      <c r="U366" t="s">
        <v>73</v>
      </c>
    </row>
    <row r="367" spans="1:21">
      <c r="A367" s="4">
        <v>44147</v>
      </c>
      <c r="C367" t="s">
        <v>47</v>
      </c>
      <c r="D367" t="s">
        <v>23</v>
      </c>
      <c r="E367" t="s">
        <v>24</v>
      </c>
      <c r="F367" t="s">
        <v>162</v>
      </c>
      <c r="L367" s="34"/>
      <c r="U367" t="s">
        <v>73</v>
      </c>
    </row>
    <row r="368" spans="1:21">
      <c r="A368" s="4">
        <v>44147</v>
      </c>
      <c r="C368" t="s">
        <v>70</v>
      </c>
      <c r="D368" t="s">
        <v>23</v>
      </c>
      <c r="E368" t="s">
        <v>24</v>
      </c>
      <c r="F368" t="s">
        <v>165</v>
      </c>
      <c r="L368" s="34"/>
      <c r="U368" t="s">
        <v>73</v>
      </c>
    </row>
    <row r="369" spans="1:21">
      <c r="A369" s="4">
        <v>44147</v>
      </c>
      <c r="C369" t="s">
        <v>74</v>
      </c>
      <c r="D369" t="s">
        <v>23</v>
      </c>
      <c r="E369" t="s">
        <v>24</v>
      </c>
      <c r="F369" t="s">
        <v>75</v>
      </c>
      <c r="K369" s="34"/>
      <c r="L369" s="34"/>
      <c r="U369" t="s">
        <v>73</v>
      </c>
    </row>
    <row r="370" spans="1:21">
      <c r="A370" s="4">
        <v>44147</v>
      </c>
      <c r="B370" t="s">
        <v>76</v>
      </c>
      <c r="C370" t="s">
        <v>77</v>
      </c>
      <c r="D370" t="s">
        <v>23</v>
      </c>
      <c r="E370" t="s">
        <v>24</v>
      </c>
      <c r="L370" s="34"/>
    </row>
    <row r="371" spans="1:21">
      <c r="A371" s="4">
        <v>44147</v>
      </c>
      <c r="B371" t="s">
        <v>78</v>
      </c>
      <c r="C371" t="s">
        <v>79</v>
      </c>
      <c r="D371" t="s">
        <v>23</v>
      </c>
      <c r="E371" t="s">
        <v>24</v>
      </c>
      <c r="L371" s="34"/>
    </row>
    <row r="372" spans="1:21">
      <c r="A372" s="4">
        <v>44147</v>
      </c>
      <c r="B372" t="s">
        <v>80</v>
      </c>
      <c r="C372" t="s">
        <v>81</v>
      </c>
      <c r="D372" t="s">
        <v>23</v>
      </c>
      <c r="E372" t="s">
        <v>24</v>
      </c>
      <c r="L372"/>
    </row>
    <row r="373" spans="1:21">
      <c r="A373" s="4">
        <v>44147</v>
      </c>
      <c r="B373" t="s">
        <v>80</v>
      </c>
      <c r="C373" t="s">
        <v>82</v>
      </c>
      <c r="D373" t="s">
        <v>23</v>
      </c>
      <c r="E373" t="s">
        <v>24</v>
      </c>
      <c r="L373"/>
    </row>
    <row r="374" spans="1:21">
      <c r="A374" s="4">
        <v>44147</v>
      </c>
      <c r="B374" t="s">
        <v>21</v>
      </c>
      <c r="C374" t="s">
        <v>86</v>
      </c>
      <c r="D374" t="s">
        <v>23</v>
      </c>
      <c r="E374" t="s">
        <v>84</v>
      </c>
      <c r="F374" t="s">
        <v>34</v>
      </c>
      <c r="G374" t="s">
        <v>152</v>
      </c>
      <c r="H374" t="s">
        <v>153</v>
      </c>
      <c r="I374" t="s">
        <v>58</v>
      </c>
      <c r="J374" t="s">
        <v>135</v>
      </c>
      <c r="K374" t="s">
        <v>100</v>
      </c>
      <c r="L374" s="34">
        <v>20</v>
      </c>
      <c r="M374">
        <v>2761000</v>
      </c>
      <c r="N374">
        <v>12</v>
      </c>
      <c r="O374">
        <v>139.12</v>
      </c>
      <c r="P374" t="s">
        <v>85</v>
      </c>
      <c r="Q374">
        <v>2600</v>
      </c>
      <c r="R374">
        <f>Q374*53</f>
        <v>137800</v>
      </c>
    </row>
    <row r="375" spans="1:21">
      <c r="A375" s="4">
        <v>44147</v>
      </c>
      <c r="B375" t="s">
        <v>42</v>
      </c>
      <c r="C375" t="s">
        <v>88</v>
      </c>
      <c r="D375" t="s">
        <v>23</v>
      </c>
      <c r="E375" t="s">
        <v>84</v>
      </c>
      <c r="F375" t="s">
        <v>34</v>
      </c>
      <c r="G375" t="s">
        <v>44</v>
      </c>
      <c r="H375" t="s">
        <v>45</v>
      </c>
      <c r="I375" t="s">
        <v>37</v>
      </c>
      <c r="J375" t="s">
        <v>38</v>
      </c>
      <c r="K375" s="34" t="s">
        <v>46</v>
      </c>
      <c r="L375" s="34">
        <v>36</v>
      </c>
      <c r="M375">
        <v>666960</v>
      </c>
      <c r="N375">
        <v>12</v>
      </c>
      <c r="O375">
        <v>139.12</v>
      </c>
      <c r="P375" t="s">
        <v>85</v>
      </c>
      <c r="Q375">
        <v>1550</v>
      </c>
      <c r="R375">
        <f>(Q375*22)/3</f>
        <v>11366.666666666666</v>
      </c>
    </row>
    <row r="376" spans="1:21">
      <c r="A376" s="4">
        <v>44147</v>
      </c>
      <c r="C376" t="s">
        <v>89</v>
      </c>
      <c r="D376" t="s">
        <v>23</v>
      </c>
      <c r="E376" t="s">
        <v>84</v>
      </c>
      <c r="K376" s="34"/>
      <c r="L376" s="34"/>
      <c r="N376">
        <v>12</v>
      </c>
      <c r="O376">
        <v>139.12</v>
      </c>
      <c r="P376" t="s">
        <v>85</v>
      </c>
      <c r="R376">
        <f>(Q375*22)/3</f>
        <v>11366.666666666666</v>
      </c>
    </row>
    <row r="377" spans="1:21">
      <c r="A377" s="4">
        <v>44147</v>
      </c>
      <c r="C377" t="s">
        <v>83</v>
      </c>
      <c r="D377" t="s">
        <v>23</v>
      </c>
      <c r="E377" t="s">
        <v>84</v>
      </c>
      <c r="K377" s="34"/>
      <c r="L377" s="34"/>
      <c r="N377">
        <v>12</v>
      </c>
      <c r="O377">
        <v>139.12</v>
      </c>
      <c r="P377" t="s">
        <v>85</v>
      </c>
      <c r="R377">
        <f>(Q375*22)/3</f>
        <v>11366.666666666666</v>
      </c>
    </row>
    <row r="378" spans="1:21">
      <c r="A378" s="4">
        <v>44147</v>
      </c>
      <c r="B378" t="s">
        <v>106</v>
      </c>
      <c r="C378" t="s">
        <v>90</v>
      </c>
      <c r="D378" t="s">
        <v>23</v>
      </c>
      <c r="E378" t="s">
        <v>84</v>
      </c>
      <c r="F378" t="s">
        <v>34</v>
      </c>
      <c r="G378" t="s">
        <v>56</v>
      </c>
      <c r="H378" t="s">
        <v>57</v>
      </c>
      <c r="I378" t="s">
        <v>58</v>
      </c>
      <c r="J378" t="s">
        <v>135</v>
      </c>
      <c r="K378" t="s">
        <v>107</v>
      </c>
      <c r="L378" s="34">
        <v>24</v>
      </c>
      <c r="M378">
        <v>7200000</v>
      </c>
      <c r="N378">
        <v>12</v>
      </c>
      <c r="O378">
        <v>139.12</v>
      </c>
      <c r="P378" t="s">
        <v>85</v>
      </c>
      <c r="Q378">
        <v>3070</v>
      </c>
      <c r="R378">
        <f>Q378*50</f>
        <v>153500</v>
      </c>
    </row>
    <row r="379" spans="1:21">
      <c r="A379" s="4">
        <v>44147</v>
      </c>
      <c r="B379" t="s">
        <v>48</v>
      </c>
      <c r="C379" t="s">
        <v>90</v>
      </c>
      <c r="D379" t="s">
        <v>23</v>
      </c>
      <c r="E379" t="s">
        <v>84</v>
      </c>
      <c r="F379" t="s">
        <v>34</v>
      </c>
      <c r="G379" t="s">
        <v>56</v>
      </c>
      <c r="H379" t="s">
        <v>57</v>
      </c>
      <c r="I379" t="s">
        <v>58</v>
      </c>
      <c r="J379" t="s">
        <v>135</v>
      </c>
      <c r="K379" t="s">
        <v>100</v>
      </c>
      <c r="L379" s="34">
        <v>24</v>
      </c>
      <c r="M379">
        <v>7200000</v>
      </c>
      <c r="Q379">
        <v>2430</v>
      </c>
      <c r="R379">
        <f>Q379*53</f>
        <v>128790</v>
      </c>
    </row>
    <row r="380" spans="1:21">
      <c r="A380" s="4">
        <v>44147</v>
      </c>
      <c r="B380" t="s">
        <v>54</v>
      </c>
      <c r="C380" t="s">
        <v>90</v>
      </c>
      <c r="D380" t="s">
        <v>23</v>
      </c>
      <c r="E380" t="s">
        <v>84</v>
      </c>
      <c r="F380" t="s">
        <v>34</v>
      </c>
      <c r="G380" t="s">
        <v>56</v>
      </c>
      <c r="H380" t="s">
        <v>57</v>
      </c>
      <c r="I380" t="s">
        <v>58</v>
      </c>
      <c r="J380" t="s">
        <v>135</v>
      </c>
      <c r="K380" t="s">
        <v>60</v>
      </c>
      <c r="L380" s="34">
        <v>20</v>
      </c>
      <c r="M380">
        <v>7200000</v>
      </c>
      <c r="Q380">
        <v>2440</v>
      </c>
      <c r="R380">
        <f>Q380*56</f>
        <v>136640</v>
      </c>
    </row>
    <row r="381" spans="1:21">
      <c r="A381" s="4">
        <v>44147</v>
      </c>
      <c r="B381" t="s">
        <v>61</v>
      </c>
      <c r="C381" t="s">
        <v>96</v>
      </c>
      <c r="D381" t="s">
        <v>23</v>
      </c>
      <c r="E381" t="s">
        <v>84</v>
      </c>
      <c r="F381" t="s">
        <v>34</v>
      </c>
      <c r="G381" t="s">
        <v>144</v>
      </c>
      <c r="H381" t="s">
        <v>145</v>
      </c>
      <c r="I381" t="s">
        <v>58</v>
      </c>
      <c r="J381" t="s">
        <v>135</v>
      </c>
      <c r="K381" t="s">
        <v>99</v>
      </c>
      <c r="L381" s="34">
        <v>20</v>
      </c>
      <c r="M381">
        <v>1807200</v>
      </c>
      <c r="N381">
        <v>12</v>
      </c>
      <c r="O381">
        <v>139.12</v>
      </c>
      <c r="P381" t="s">
        <v>85</v>
      </c>
      <c r="Q381">
        <v>2100</v>
      </c>
      <c r="R381">
        <f>Q381*54</f>
        <v>113400</v>
      </c>
    </row>
    <row r="382" spans="1:21">
      <c r="A382" s="4">
        <v>44147</v>
      </c>
      <c r="B382" t="s">
        <v>63</v>
      </c>
      <c r="C382" t="s">
        <v>91</v>
      </c>
      <c r="D382" t="s">
        <v>23</v>
      </c>
      <c r="E382" t="s">
        <v>84</v>
      </c>
      <c r="F382" t="s">
        <v>34</v>
      </c>
      <c r="G382" t="s">
        <v>56</v>
      </c>
      <c r="H382" t="s">
        <v>57</v>
      </c>
      <c r="I382" t="s">
        <v>58</v>
      </c>
      <c r="J382" t="s">
        <v>135</v>
      </c>
      <c r="K382" t="s">
        <v>110</v>
      </c>
      <c r="L382" s="34">
        <v>20</v>
      </c>
      <c r="M382">
        <v>7200000</v>
      </c>
      <c r="N382">
        <v>12</v>
      </c>
      <c r="O382">
        <v>139.12</v>
      </c>
      <c r="P382" t="s">
        <v>85</v>
      </c>
      <c r="Q382">
        <v>2280</v>
      </c>
      <c r="R382">
        <f>Q382*40</f>
        <v>91200</v>
      </c>
    </row>
    <row r="383" spans="1:21">
      <c r="A383" s="4">
        <v>44147</v>
      </c>
      <c r="B383" t="s">
        <v>133</v>
      </c>
      <c r="D383" t="s">
        <v>23</v>
      </c>
      <c r="E383" t="s">
        <v>84</v>
      </c>
      <c r="F383" t="s">
        <v>34</v>
      </c>
      <c r="G383" t="s">
        <v>56</v>
      </c>
      <c r="H383" t="s">
        <v>57</v>
      </c>
      <c r="I383" t="s">
        <v>58</v>
      </c>
      <c r="J383" t="s">
        <v>135</v>
      </c>
      <c r="K383" t="s">
        <v>62</v>
      </c>
      <c r="L383" s="34">
        <v>20</v>
      </c>
      <c r="M383">
        <v>7200000</v>
      </c>
      <c r="Q383">
        <v>2850</v>
      </c>
      <c r="R383">
        <f>Q383*52</f>
        <v>148200</v>
      </c>
    </row>
    <row r="384" spans="1:21">
      <c r="A384" s="4">
        <v>44147</v>
      </c>
      <c r="B384" t="s">
        <v>67</v>
      </c>
      <c r="C384" t="s">
        <v>92</v>
      </c>
      <c r="D384" t="s">
        <v>23</v>
      </c>
      <c r="E384" t="s">
        <v>84</v>
      </c>
      <c r="F384" t="s">
        <v>34</v>
      </c>
      <c r="G384" t="s">
        <v>56</v>
      </c>
      <c r="H384" t="s">
        <v>57</v>
      </c>
      <c r="I384" t="s">
        <v>58</v>
      </c>
      <c r="J384" t="s">
        <v>135</v>
      </c>
      <c r="K384" t="s">
        <v>68</v>
      </c>
      <c r="L384" s="34">
        <v>20</v>
      </c>
      <c r="M384">
        <v>7200000</v>
      </c>
      <c r="N384">
        <v>12</v>
      </c>
      <c r="O384">
        <v>139.12</v>
      </c>
      <c r="P384" t="s">
        <v>85</v>
      </c>
      <c r="Q384">
        <v>2270</v>
      </c>
      <c r="R384">
        <f>Q384*127</f>
        <v>288290</v>
      </c>
    </row>
    <row r="385" spans="1:21">
      <c r="A385" s="4">
        <v>44147</v>
      </c>
      <c r="B385" t="s">
        <v>69</v>
      </c>
      <c r="D385" t="s">
        <v>23</v>
      </c>
      <c r="E385" t="s">
        <v>84</v>
      </c>
      <c r="F385" t="s">
        <v>34</v>
      </c>
      <c r="G385" t="s">
        <v>56</v>
      </c>
      <c r="H385" t="s">
        <v>57</v>
      </c>
      <c r="I385" t="s">
        <v>58</v>
      </c>
      <c r="J385" t="s">
        <v>135</v>
      </c>
      <c r="K385" t="s">
        <v>99</v>
      </c>
      <c r="L385" s="34">
        <v>20</v>
      </c>
      <c r="M385">
        <v>7200000</v>
      </c>
      <c r="Q385">
        <v>2150</v>
      </c>
      <c r="R385">
        <f>Q385*54</f>
        <v>116100</v>
      </c>
    </row>
    <row r="386" spans="1:21">
      <c r="A386" s="4">
        <v>44147</v>
      </c>
      <c r="C386" t="s">
        <v>87</v>
      </c>
      <c r="D386" t="s">
        <v>23</v>
      </c>
      <c r="E386" t="s">
        <v>84</v>
      </c>
      <c r="F386" t="s">
        <v>166</v>
      </c>
      <c r="L386" s="34"/>
      <c r="U386" t="s">
        <v>149</v>
      </c>
    </row>
    <row r="387" spans="1:21">
      <c r="A387" s="4">
        <v>44147</v>
      </c>
      <c r="B387" t="s">
        <v>80</v>
      </c>
      <c r="C387" t="s">
        <v>94</v>
      </c>
      <c r="D387" t="s">
        <v>23</v>
      </c>
      <c r="E387" t="s">
        <v>84</v>
      </c>
      <c r="L387" s="34"/>
    </row>
    <row r="388" spans="1:21">
      <c r="A388" s="4">
        <v>44148</v>
      </c>
      <c r="B388" t="s">
        <v>21</v>
      </c>
      <c r="C388" t="s">
        <v>64</v>
      </c>
      <c r="D388" t="s">
        <v>23</v>
      </c>
      <c r="E388" t="s">
        <v>24</v>
      </c>
      <c r="F388" t="s">
        <v>34</v>
      </c>
      <c r="G388" t="s">
        <v>152</v>
      </c>
      <c r="H388" t="s">
        <v>153</v>
      </c>
      <c r="I388" t="s">
        <v>58</v>
      </c>
      <c r="J388" t="s">
        <v>135</v>
      </c>
      <c r="K388" t="s">
        <v>60</v>
      </c>
      <c r="L388" s="34">
        <v>20</v>
      </c>
      <c r="M388">
        <v>2761000</v>
      </c>
      <c r="N388">
        <v>11</v>
      </c>
      <c r="O388">
        <v>124.22</v>
      </c>
      <c r="Q388">
        <v>2640</v>
      </c>
      <c r="R388">
        <f>Q388*56</f>
        <v>147840</v>
      </c>
    </row>
    <row r="389" spans="1:21">
      <c r="A389" s="4">
        <v>44148</v>
      </c>
      <c r="B389" t="s">
        <v>42</v>
      </c>
      <c r="C389" t="s">
        <v>43</v>
      </c>
      <c r="D389" t="s">
        <v>23</v>
      </c>
      <c r="E389" t="s">
        <v>24</v>
      </c>
      <c r="F389" t="s">
        <v>167</v>
      </c>
      <c r="G389" t="s">
        <v>168</v>
      </c>
      <c r="H389" t="s">
        <v>169</v>
      </c>
      <c r="I389" t="s">
        <v>37</v>
      </c>
      <c r="J389" t="s">
        <v>29</v>
      </c>
      <c r="K389" s="34" t="s">
        <v>30</v>
      </c>
      <c r="L389" s="34">
        <v>30</v>
      </c>
      <c r="M389">
        <v>2460</v>
      </c>
      <c r="N389">
        <v>11</v>
      </c>
      <c r="O389">
        <v>124.22</v>
      </c>
      <c r="Q389">
        <v>500</v>
      </c>
      <c r="R389">
        <f>(Q389*12)/2</f>
        <v>3000</v>
      </c>
      <c r="U389" t="s">
        <v>170</v>
      </c>
    </row>
    <row r="390" spans="1:21">
      <c r="A390" s="4">
        <v>44148</v>
      </c>
      <c r="C390" t="s">
        <v>55</v>
      </c>
      <c r="D390" t="s">
        <v>23</v>
      </c>
      <c r="E390" t="s">
        <v>24</v>
      </c>
      <c r="K390" s="34"/>
      <c r="L390" s="34"/>
      <c r="N390">
        <v>11</v>
      </c>
      <c r="O390">
        <v>124.22</v>
      </c>
      <c r="R390">
        <f>(Q389*12)/2</f>
        <v>3000</v>
      </c>
    </row>
    <row r="391" spans="1:21">
      <c r="A391" s="4">
        <v>44148</v>
      </c>
      <c r="B391" t="s">
        <v>106</v>
      </c>
      <c r="C391" t="s">
        <v>41</v>
      </c>
      <c r="D391" t="s">
        <v>23</v>
      </c>
      <c r="E391" t="s">
        <v>24</v>
      </c>
      <c r="F391" t="s">
        <v>34</v>
      </c>
      <c r="G391" t="s">
        <v>56</v>
      </c>
      <c r="H391" t="s">
        <v>57</v>
      </c>
      <c r="I391" t="s">
        <v>58</v>
      </c>
      <c r="J391" t="s">
        <v>135</v>
      </c>
      <c r="K391" t="s">
        <v>107</v>
      </c>
      <c r="L391" s="34">
        <v>20</v>
      </c>
      <c r="M391">
        <v>7200000</v>
      </c>
      <c r="N391">
        <v>11</v>
      </c>
      <c r="O391">
        <v>124.22</v>
      </c>
      <c r="Q391">
        <v>2700</v>
      </c>
      <c r="R391">
        <f>Q391*50</f>
        <v>135000</v>
      </c>
    </row>
    <row r="392" spans="1:21">
      <c r="A392" s="4">
        <v>44148</v>
      </c>
      <c r="B392" t="s">
        <v>48</v>
      </c>
      <c r="D392" t="s">
        <v>23</v>
      </c>
      <c r="E392" t="s">
        <v>24</v>
      </c>
      <c r="F392" t="s">
        <v>34</v>
      </c>
      <c r="G392" t="s">
        <v>56</v>
      </c>
      <c r="H392" t="s">
        <v>57</v>
      </c>
      <c r="I392" t="s">
        <v>58</v>
      </c>
      <c r="J392" t="s">
        <v>135</v>
      </c>
      <c r="K392" t="s">
        <v>100</v>
      </c>
      <c r="L392" s="34">
        <v>20</v>
      </c>
      <c r="M392">
        <v>7200000</v>
      </c>
      <c r="Q392">
        <v>2500</v>
      </c>
      <c r="R392">
        <f>Q392*53</f>
        <v>132500</v>
      </c>
    </row>
    <row r="393" spans="1:21">
      <c r="A393" s="4">
        <v>44148</v>
      </c>
      <c r="B393" t="s">
        <v>54</v>
      </c>
      <c r="C393" t="s">
        <v>22</v>
      </c>
      <c r="D393" t="s">
        <v>23</v>
      </c>
      <c r="E393" t="s">
        <v>24</v>
      </c>
      <c r="F393" t="s">
        <v>34</v>
      </c>
      <c r="G393" t="s">
        <v>56</v>
      </c>
      <c r="H393" t="s">
        <v>57</v>
      </c>
      <c r="I393" t="s">
        <v>58</v>
      </c>
      <c r="J393" t="s">
        <v>135</v>
      </c>
      <c r="K393" t="s">
        <v>60</v>
      </c>
      <c r="L393" s="34">
        <v>20</v>
      </c>
      <c r="M393">
        <v>7200000</v>
      </c>
      <c r="N393">
        <v>11</v>
      </c>
      <c r="O393">
        <v>124.22</v>
      </c>
      <c r="Q393">
        <v>2450</v>
      </c>
      <c r="R393">
        <f>Q393*56</f>
        <v>137200</v>
      </c>
    </row>
    <row r="394" spans="1:21">
      <c r="A394" s="4">
        <v>44148</v>
      </c>
      <c r="B394" t="s">
        <v>61</v>
      </c>
      <c r="D394" t="s">
        <v>23</v>
      </c>
      <c r="E394" t="s">
        <v>24</v>
      </c>
      <c r="F394" t="s">
        <v>34</v>
      </c>
      <c r="G394" t="s">
        <v>144</v>
      </c>
      <c r="H394" t="s">
        <v>145</v>
      </c>
      <c r="I394" t="s">
        <v>58</v>
      </c>
      <c r="J394" t="s">
        <v>135</v>
      </c>
      <c r="K394" t="s">
        <v>99</v>
      </c>
      <c r="L394" s="34">
        <v>20</v>
      </c>
      <c r="M394">
        <v>1807200</v>
      </c>
      <c r="Q394">
        <v>2220</v>
      </c>
      <c r="R394">
        <f>Q394*54</f>
        <v>119880</v>
      </c>
    </row>
    <row r="395" spans="1:21">
      <c r="A395" s="4">
        <v>44148</v>
      </c>
      <c r="B395" t="s">
        <v>63</v>
      </c>
      <c r="C395" t="s">
        <v>47</v>
      </c>
      <c r="D395" t="s">
        <v>23</v>
      </c>
      <c r="E395" t="s">
        <v>24</v>
      </c>
      <c r="F395" t="s">
        <v>34</v>
      </c>
      <c r="G395" t="s">
        <v>56</v>
      </c>
      <c r="H395" t="s">
        <v>57</v>
      </c>
      <c r="I395" t="s">
        <v>58</v>
      </c>
      <c r="J395" t="s">
        <v>135</v>
      </c>
      <c r="K395" t="s">
        <v>110</v>
      </c>
      <c r="L395" s="34">
        <v>20</v>
      </c>
      <c r="M395">
        <v>7200000</v>
      </c>
      <c r="N395">
        <v>11</v>
      </c>
      <c r="O395">
        <v>124.22</v>
      </c>
      <c r="Q395">
        <v>2270</v>
      </c>
      <c r="R395">
        <f>Q395*40</f>
        <v>90800</v>
      </c>
    </row>
    <row r="396" spans="1:21">
      <c r="A396" s="4">
        <v>44148</v>
      </c>
      <c r="B396" t="s">
        <v>133</v>
      </c>
      <c r="D396" t="s">
        <v>23</v>
      </c>
      <c r="E396" t="s">
        <v>24</v>
      </c>
      <c r="F396" t="s">
        <v>34</v>
      </c>
      <c r="G396" t="s">
        <v>56</v>
      </c>
      <c r="H396" t="s">
        <v>57</v>
      </c>
      <c r="I396" t="s">
        <v>58</v>
      </c>
      <c r="J396" t="s">
        <v>135</v>
      </c>
      <c r="K396" t="s">
        <v>62</v>
      </c>
      <c r="L396" s="34">
        <v>20</v>
      </c>
      <c r="M396">
        <v>7200000</v>
      </c>
      <c r="Q396">
        <v>2890</v>
      </c>
      <c r="R396">
        <f>Q396*52</f>
        <v>150280</v>
      </c>
    </row>
    <row r="397" spans="1:21">
      <c r="A397" s="4">
        <v>44148</v>
      </c>
      <c r="B397" t="s">
        <v>67</v>
      </c>
      <c r="C397" t="s">
        <v>33</v>
      </c>
      <c r="D397" t="s">
        <v>23</v>
      </c>
      <c r="E397" t="s">
        <v>24</v>
      </c>
      <c r="F397" t="s">
        <v>34</v>
      </c>
      <c r="G397" t="s">
        <v>56</v>
      </c>
      <c r="H397" t="s">
        <v>57</v>
      </c>
      <c r="I397" t="s">
        <v>58</v>
      </c>
      <c r="J397" t="s">
        <v>135</v>
      </c>
      <c r="K397" t="s">
        <v>68</v>
      </c>
      <c r="L397" s="34">
        <v>20</v>
      </c>
      <c r="M397">
        <v>7200000</v>
      </c>
      <c r="N397">
        <v>11</v>
      </c>
      <c r="O397">
        <v>124.22</v>
      </c>
      <c r="Q397">
        <v>2310</v>
      </c>
      <c r="R397">
        <f>Q397*127</f>
        <v>293370</v>
      </c>
    </row>
    <row r="398" spans="1:21">
      <c r="A398" s="4">
        <v>44148</v>
      </c>
      <c r="B398" t="s">
        <v>69</v>
      </c>
      <c r="D398" t="s">
        <v>23</v>
      </c>
      <c r="E398" t="s">
        <v>24</v>
      </c>
      <c r="F398" t="s">
        <v>34</v>
      </c>
      <c r="G398" t="s">
        <v>56</v>
      </c>
      <c r="H398" t="s">
        <v>57</v>
      </c>
      <c r="I398" t="s">
        <v>58</v>
      </c>
      <c r="J398" t="s">
        <v>135</v>
      </c>
      <c r="K398" t="s">
        <v>99</v>
      </c>
      <c r="L398" s="34">
        <v>20</v>
      </c>
      <c r="M398">
        <v>7200000</v>
      </c>
      <c r="Q398">
        <v>2130</v>
      </c>
      <c r="R398">
        <f>Q398*54</f>
        <v>115020</v>
      </c>
    </row>
    <row r="399" spans="1:21">
      <c r="A399" s="4">
        <v>44148</v>
      </c>
      <c r="B399" t="s">
        <v>32</v>
      </c>
      <c r="C399" t="s">
        <v>40</v>
      </c>
      <c r="D399" t="s">
        <v>23</v>
      </c>
      <c r="E399" t="s">
        <v>24</v>
      </c>
      <c r="F399" t="s">
        <v>171</v>
      </c>
      <c r="G399" t="s">
        <v>172</v>
      </c>
      <c r="H399" t="s">
        <v>173</v>
      </c>
      <c r="I399" t="s">
        <v>28</v>
      </c>
      <c r="J399" t="s">
        <v>59</v>
      </c>
      <c r="K399" t="s">
        <v>174</v>
      </c>
      <c r="L399" s="34">
        <v>20</v>
      </c>
      <c r="M399">
        <v>5500</v>
      </c>
      <c r="N399">
        <v>11</v>
      </c>
      <c r="O399">
        <v>124.22</v>
      </c>
      <c r="Q399">
        <v>490</v>
      </c>
      <c r="R399">
        <f>Q399*2</f>
        <v>980</v>
      </c>
      <c r="U399" t="s">
        <v>175</v>
      </c>
    </row>
    <row r="400" spans="1:21">
      <c r="A400" s="4">
        <v>44148</v>
      </c>
      <c r="C400" t="s">
        <v>40</v>
      </c>
      <c r="D400" t="s">
        <v>23</v>
      </c>
      <c r="E400" t="s">
        <v>24</v>
      </c>
      <c r="F400" t="s">
        <v>176</v>
      </c>
      <c r="L400" s="34"/>
      <c r="U400" t="s">
        <v>177</v>
      </c>
    </row>
    <row r="401" spans="1:21">
      <c r="A401" s="4">
        <v>44148</v>
      </c>
      <c r="C401" t="s">
        <v>40</v>
      </c>
      <c r="D401" t="s">
        <v>23</v>
      </c>
      <c r="E401" t="s">
        <v>24</v>
      </c>
      <c r="F401" t="s">
        <v>178</v>
      </c>
      <c r="L401" s="34"/>
      <c r="U401" t="s">
        <v>179</v>
      </c>
    </row>
    <row r="402" spans="1:21">
      <c r="A402" s="4">
        <v>44148</v>
      </c>
      <c r="C402" t="s">
        <v>43</v>
      </c>
      <c r="D402" t="s">
        <v>23</v>
      </c>
      <c r="E402" t="s">
        <v>24</v>
      </c>
      <c r="F402" t="s">
        <v>180</v>
      </c>
      <c r="L402" s="34"/>
      <c r="U402" t="s">
        <v>181</v>
      </c>
    </row>
    <row r="403" spans="1:21">
      <c r="A403" s="4">
        <v>44148</v>
      </c>
      <c r="C403" t="s">
        <v>55</v>
      </c>
      <c r="D403" t="s">
        <v>23</v>
      </c>
      <c r="E403" t="s">
        <v>24</v>
      </c>
      <c r="F403" t="s">
        <v>180</v>
      </c>
      <c r="L403" s="34"/>
      <c r="U403" t="s">
        <v>181</v>
      </c>
    </row>
    <row r="404" spans="1:21">
      <c r="A404" s="4">
        <v>44148</v>
      </c>
      <c r="C404" t="s">
        <v>95</v>
      </c>
      <c r="D404" t="s">
        <v>23</v>
      </c>
      <c r="E404" t="s">
        <v>24</v>
      </c>
      <c r="F404" t="s">
        <v>178</v>
      </c>
      <c r="L404" s="34"/>
      <c r="U404" t="s">
        <v>73</v>
      </c>
    </row>
    <row r="405" spans="1:21">
      <c r="A405" s="4">
        <v>44148</v>
      </c>
      <c r="C405" t="s">
        <v>70</v>
      </c>
      <c r="D405" t="s">
        <v>23</v>
      </c>
      <c r="E405" t="s">
        <v>24</v>
      </c>
      <c r="F405" t="s">
        <v>178</v>
      </c>
      <c r="L405" s="34"/>
      <c r="U405" t="s">
        <v>73</v>
      </c>
    </row>
    <row r="406" spans="1:21">
      <c r="A406" s="4">
        <v>44148</v>
      </c>
      <c r="C406" t="s">
        <v>74</v>
      </c>
      <c r="D406" t="s">
        <v>23</v>
      </c>
      <c r="E406" t="s">
        <v>24</v>
      </c>
      <c r="F406" t="s">
        <v>75</v>
      </c>
      <c r="K406" s="34"/>
      <c r="L406" s="34"/>
      <c r="U406" t="s">
        <v>73</v>
      </c>
    </row>
    <row r="407" spans="1:21">
      <c r="A407" s="4">
        <v>44148</v>
      </c>
      <c r="B407" t="s">
        <v>76</v>
      </c>
      <c r="C407" t="s">
        <v>77</v>
      </c>
      <c r="D407" t="s">
        <v>23</v>
      </c>
      <c r="E407" t="s">
        <v>24</v>
      </c>
      <c r="L407" s="34"/>
    </row>
    <row r="408" spans="1:21">
      <c r="A408" s="4">
        <v>44148</v>
      </c>
      <c r="B408" t="s">
        <v>78</v>
      </c>
      <c r="C408" t="s">
        <v>79</v>
      </c>
      <c r="D408" t="s">
        <v>23</v>
      </c>
      <c r="E408" t="s">
        <v>24</v>
      </c>
      <c r="L408" s="34"/>
    </row>
    <row r="409" spans="1:21">
      <c r="A409" s="4">
        <v>44148</v>
      </c>
      <c r="B409" t="s">
        <v>80</v>
      </c>
      <c r="C409" t="s">
        <v>81</v>
      </c>
      <c r="D409" t="s">
        <v>23</v>
      </c>
      <c r="E409" t="s">
        <v>24</v>
      </c>
      <c r="L409"/>
    </row>
    <row r="410" spans="1:21">
      <c r="A410" s="4">
        <v>44148</v>
      </c>
      <c r="B410" t="s">
        <v>80</v>
      </c>
      <c r="C410" t="s">
        <v>82</v>
      </c>
      <c r="D410" t="s">
        <v>23</v>
      </c>
      <c r="E410" t="s">
        <v>24</v>
      </c>
      <c r="L410"/>
    </row>
    <row r="411" spans="1:21">
      <c r="A411" s="4">
        <v>44148</v>
      </c>
      <c r="B411" t="s">
        <v>21</v>
      </c>
      <c r="C411" t="s">
        <v>86</v>
      </c>
      <c r="D411" t="s">
        <v>23</v>
      </c>
      <c r="E411" t="s">
        <v>84</v>
      </c>
      <c r="F411" t="s">
        <v>34</v>
      </c>
      <c r="G411" t="s">
        <v>152</v>
      </c>
      <c r="H411" t="s">
        <v>153</v>
      </c>
      <c r="I411" t="s">
        <v>58</v>
      </c>
      <c r="J411" t="s">
        <v>135</v>
      </c>
      <c r="K411" t="s">
        <v>60</v>
      </c>
      <c r="L411" s="34">
        <v>20</v>
      </c>
      <c r="M411">
        <v>2761000</v>
      </c>
      <c r="N411">
        <v>12</v>
      </c>
      <c r="O411">
        <v>139.12</v>
      </c>
      <c r="P411" t="s">
        <v>85</v>
      </c>
      <c r="Q411">
        <v>2500</v>
      </c>
      <c r="R411">
        <f>Q411*56</f>
        <v>140000</v>
      </c>
    </row>
    <row r="412" spans="1:21">
      <c r="A412" s="4">
        <v>44148</v>
      </c>
      <c r="B412" t="s">
        <v>32</v>
      </c>
      <c r="C412" t="s">
        <v>87</v>
      </c>
      <c r="D412" t="s">
        <v>23</v>
      </c>
      <c r="E412" t="s">
        <v>84</v>
      </c>
      <c r="F412" t="s">
        <v>171</v>
      </c>
      <c r="G412" t="s">
        <v>172</v>
      </c>
      <c r="H412" t="s">
        <v>173</v>
      </c>
      <c r="I412" t="s">
        <v>28</v>
      </c>
      <c r="J412" t="s">
        <v>59</v>
      </c>
      <c r="K412" t="s">
        <v>174</v>
      </c>
      <c r="L412" s="34">
        <v>20</v>
      </c>
      <c r="M412">
        <v>5500</v>
      </c>
      <c r="N412">
        <v>12</v>
      </c>
      <c r="O412">
        <v>139.12</v>
      </c>
      <c r="P412" t="s">
        <v>85</v>
      </c>
      <c r="Q412">
        <v>2760</v>
      </c>
      <c r="R412">
        <f>Q412*2</f>
        <v>5520</v>
      </c>
    </row>
    <row r="413" spans="1:21">
      <c r="A413" s="4">
        <v>44148</v>
      </c>
      <c r="B413" t="s">
        <v>42</v>
      </c>
      <c r="C413" t="s">
        <v>88</v>
      </c>
      <c r="D413" t="s">
        <v>23</v>
      </c>
      <c r="E413" t="s">
        <v>84</v>
      </c>
      <c r="F413" t="s">
        <v>167</v>
      </c>
      <c r="G413" t="s">
        <v>168</v>
      </c>
      <c r="H413" t="s">
        <v>169</v>
      </c>
      <c r="I413" t="s">
        <v>37</v>
      </c>
      <c r="J413" t="s">
        <v>29</v>
      </c>
      <c r="K413" s="34" t="s">
        <v>30</v>
      </c>
      <c r="L413" s="34">
        <v>30</v>
      </c>
      <c r="M413">
        <v>2460</v>
      </c>
      <c r="N413">
        <v>12</v>
      </c>
      <c r="O413">
        <v>139.12</v>
      </c>
      <c r="P413" t="s">
        <v>85</v>
      </c>
      <c r="Q413">
        <v>1080</v>
      </c>
      <c r="R413">
        <f>(Q413*12)/2</f>
        <v>6480</v>
      </c>
    </row>
    <row r="414" spans="1:21">
      <c r="A414" s="4">
        <v>44148</v>
      </c>
      <c r="C414" t="s">
        <v>89</v>
      </c>
      <c r="D414" t="s">
        <v>23</v>
      </c>
      <c r="E414" t="s">
        <v>84</v>
      </c>
      <c r="K414" s="34"/>
      <c r="L414" s="34"/>
      <c r="N414">
        <v>12</v>
      </c>
      <c r="O414">
        <v>139.12</v>
      </c>
      <c r="P414" t="s">
        <v>85</v>
      </c>
      <c r="R414">
        <f>(Q413*12)/2</f>
        <v>6480</v>
      </c>
    </row>
    <row r="415" spans="1:21">
      <c r="A415" s="4">
        <v>44148</v>
      </c>
      <c r="B415" t="s">
        <v>106</v>
      </c>
      <c r="C415" t="s">
        <v>90</v>
      </c>
      <c r="D415" t="s">
        <v>23</v>
      </c>
      <c r="E415" t="s">
        <v>84</v>
      </c>
      <c r="F415" t="s">
        <v>34</v>
      </c>
      <c r="G415" t="s">
        <v>56</v>
      </c>
      <c r="H415" t="s">
        <v>57</v>
      </c>
      <c r="I415" t="s">
        <v>58</v>
      </c>
      <c r="J415" t="s">
        <v>135</v>
      </c>
      <c r="K415" t="s">
        <v>107</v>
      </c>
      <c r="L415" s="34">
        <v>24</v>
      </c>
      <c r="M415">
        <v>7200000</v>
      </c>
      <c r="N415">
        <v>12</v>
      </c>
      <c r="O415">
        <v>139.12</v>
      </c>
      <c r="P415" t="s">
        <v>85</v>
      </c>
      <c r="Q415">
        <v>2890</v>
      </c>
      <c r="R415">
        <f>Q415*50</f>
        <v>144500</v>
      </c>
    </row>
    <row r="416" spans="1:21">
      <c r="A416" s="4">
        <v>44148</v>
      </c>
      <c r="B416" t="s">
        <v>48</v>
      </c>
      <c r="D416" t="s">
        <v>23</v>
      </c>
      <c r="E416" t="s">
        <v>84</v>
      </c>
      <c r="F416" t="s">
        <v>34</v>
      </c>
      <c r="G416" t="s">
        <v>56</v>
      </c>
      <c r="H416" t="s">
        <v>57</v>
      </c>
      <c r="I416" t="s">
        <v>58</v>
      </c>
      <c r="J416" t="s">
        <v>135</v>
      </c>
      <c r="K416" t="s">
        <v>100</v>
      </c>
      <c r="L416" s="34">
        <v>24</v>
      </c>
      <c r="M416">
        <v>7200000</v>
      </c>
      <c r="Q416">
        <v>2500</v>
      </c>
      <c r="R416">
        <f>Q416*53</f>
        <v>132500</v>
      </c>
    </row>
    <row r="417" spans="1:21">
      <c r="A417" s="4">
        <v>44148</v>
      </c>
      <c r="B417" t="s">
        <v>54</v>
      </c>
      <c r="D417" t="s">
        <v>23</v>
      </c>
      <c r="E417" t="s">
        <v>84</v>
      </c>
      <c r="F417" t="s">
        <v>34</v>
      </c>
      <c r="G417" t="s">
        <v>56</v>
      </c>
      <c r="H417" t="s">
        <v>57</v>
      </c>
      <c r="I417" t="s">
        <v>58</v>
      </c>
      <c r="J417" t="s">
        <v>135</v>
      </c>
      <c r="K417" t="s">
        <v>60</v>
      </c>
      <c r="L417" s="34">
        <v>20</v>
      </c>
      <c r="M417">
        <v>7200000</v>
      </c>
      <c r="Q417">
        <v>2560</v>
      </c>
      <c r="R417">
        <f>Q417*56</f>
        <v>143360</v>
      </c>
    </row>
    <row r="418" spans="1:21">
      <c r="A418" s="4">
        <v>44148</v>
      </c>
      <c r="B418" t="s">
        <v>61</v>
      </c>
      <c r="C418" t="s">
        <v>91</v>
      </c>
      <c r="D418" t="s">
        <v>23</v>
      </c>
      <c r="E418" t="s">
        <v>84</v>
      </c>
      <c r="F418" t="s">
        <v>34</v>
      </c>
      <c r="G418" t="s">
        <v>144</v>
      </c>
      <c r="H418" t="s">
        <v>145</v>
      </c>
      <c r="I418" t="s">
        <v>58</v>
      </c>
      <c r="J418" t="s">
        <v>135</v>
      </c>
      <c r="K418" t="s">
        <v>99</v>
      </c>
      <c r="L418" s="34">
        <v>20</v>
      </c>
      <c r="M418">
        <v>1807200</v>
      </c>
      <c r="N418">
        <v>12</v>
      </c>
      <c r="O418">
        <v>139.12</v>
      </c>
      <c r="P418" t="s">
        <v>85</v>
      </c>
      <c r="Q418">
        <v>1990</v>
      </c>
      <c r="R418">
        <f>Q418*54</f>
        <v>107460</v>
      </c>
      <c r="U418" t="s">
        <v>182</v>
      </c>
    </row>
    <row r="419" spans="1:21">
      <c r="A419" s="4">
        <v>44148</v>
      </c>
      <c r="B419" t="s">
        <v>63</v>
      </c>
      <c r="D419" t="s">
        <v>23</v>
      </c>
      <c r="E419" t="s">
        <v>84</v>
      </c>
      <c r="F419" t="s">
        <v>34</v>
      </c>
      <c r="G419" t="s">
        <v>56</v>
      </c>
      <c r="H419" t="s">
        <v>57</v>
      </c>
      <c r="I419" t="s">
        <v>58</v>
      </c>
      <c r="J419" t="s">
        <v>135</v>
      </c>
      <c r="K419" t="s">
        <v>110</v>
      </c>
      <c r="L419" s="34">
        <v>20</v>
      </c>
      <c r="M419">
        <v>7200000</v>
      </c>
      <c r="Q419">
        <v>2230</v>
      </c>
      <c r="R419">
        <f>Q419*40</f>
        <v>89200</v>
      </c>
    </row>
    <row r="420" spans="1:21">
      <c r="A420" s="4">
        <v>44148</v>
      </c>
      <c r="B420" t="s">
        <v>133</v>
      </c>
      <c r="D420" t="s">
        <v>23</v>
      </c>
      <c r="E420" t="s">
        <v>84</v>
      </c>
      <c r="F420" t="s">
        <v>34</v>
      </c>
      <c r="G420" t="s">
        <v>56</v>
      </c>
      <c r="H420" t="s">
        <v>57</v>
      </c>
      <c r="I420" t="s">
        <v>58</v>
      </c>
      <c r="J420" t="s">
        <v>135</v>
      </c>
      <c r="K420" t="s">
        <v>62</v>
      </c>
      <c r="L420" s="34">
        <v>20</v>
      </c>
      <c r="M420">
        <v>7200000</v>
      </c>
      <c r="Q420">
        <v>2880</v>
      </c>
      <c r="R420">
        <f>Q420*52</f>
        <v>149760</v>
      </c>
    </row>
    <row r="421" spans="1:21">
      <c r="A421" s="4">
        <v>44148</v>
      </c>
      <c r="B421" t="s">
        <v>67</v>
      </c>
      <c r="C421" t="s">
        <v>92</v>
      </c>
      <c r="D421" t="s">
        <v>23</v>
      </c>
      <c r="E421" t="s">
        <v>84</v>
      </c>
      <c r="F421" t="s">
        <v>34</v>
      </c>
      <c r="G421" t="s">
        <v>56</v>
      </c>
      <c r="H421" t="s">
        <v>57</v>
      </c>
      <c r="I421" t="s">
        <v>58</v>
      </c>
      <c r="J421" t="s">
        <v>135</v>
      </c>
      <c r="K421" t="s">
        <v>68</v>
      </c>
      <c r="L421" s="34">
        <v>20</v>
      </c>
      <c r="M421">
        <v>7200000</v>
      </c>
      <c r="N421">
        <v>12</v>
      </c>
      <c r="O421">
        <v>139.12</v>
      </c>
      <c r="P421" t="s">
        <v>85</v>
      </c>
      <c r="Q421">
        <v>2310</v>
      </c>
      <c r="R421">
        <f>Q421*127</f>
        <v>293370</v>
      </c>
    </row>
    <row r="422" spans="1:21">
      <c r="A422" s="4">
        <v>44148</v>
      </c>
      <c r="B422" t="s">
        <v>69</v>
      </c>
      <c r="D422" t="s">
        <v>23</v>
      </c>
      <c r="E422" t="s">
        <v>84</v>
      </c>
      <c r="F422" t="s">
        <v>34</v>
      </c>
      <c r="G422" t="s">
        <v>56</v>
      </c>
      <c r="H422" t="s">
        <v>57</v>
      </c>
      <c r="I422" t="s">
        <v>58</v>
      </c>
      <c r="J422" t="s">
        <v>135</v>
      </c>
      <c r="K422" t="s">
        <v>99</v>
      </c>
      <c r="L422" s="34">
        <v>20</v>
      </c>
      <c r="M422">
        <v>7200000</v>
      </c>
      <c r="Q422">
        <v>2220</v>
      </c>
      <c r="R422">
        <f>Q422*54</f>
        <v>119880</v>
      </c>
    </row>
    <row r="423" spans="1:21">
      <c r="A423" s="4">
        <v>44148</v>
      </c>
      <c r="B423" t="s">
        <v>80</v>
      </c>
      <c r="C423" t="s">
        <v>94</v>
      </c>
      <c r="D423" t="s">
        <v>23</v>
      </c>
      <c r="E423" t="s">
        <v>84</v>
      </c>
      <c r="L423" s="34"/>
    </row>
    <row r="424" spans="1:21">
      <c r="A424" s="4">
        <v>44148</v>
      </c>
      <c r="B424" t="s">
        <v>80</v>
      </c>
      <c r="C424" t="s">
        <v>83</v>
      </c>
      <c r="D424" t="s">
        <v>23</v>
      </c>
      <c r="E424" t="s">
        <v>84</v>
      </c>
    </row>
    <row r="425" spans="1:21">
      <c r="A425" s="4">
        <v>44149</v>
      </c>
      <c r="B425" t="s">
        <v>21</v>
      </c>
      <c r="C425" t="s">
        <v>64</v>
      </c>
      <c r="D425" t="s">
        <v>23</v>
      </c>
      <c r="E425" t="s">
        <v>24</v>
      </c>
      <c r="F425" t="s">
        <v>34</v>
      </c>
      <c r="G425" t="s">
        <v>152</v>
      </c>
      <c r="H425" t="s">
        <v>153</v>
      </c>
      <c r="I425" t="s">
        <v>58</v>
      </c>
      <c r="J425" t="s">
        <v>135</v>
      </c>
      <c r="K425" t="s">
        <v>60</v>
      </c>
      <c r="L425" s="34">
        <v>20</v>
      </c>
      <c r="M425">
        <v>2761000</v>
      </c>
      <c r="N425">
        <v>11</v>
      </c>
      <c r="O425">
        <f>N425*19.88</f>
        <v>218.67999999999998</v>
      </c>
      <c r="Q425">
        <v>2510</v>
      </c>
      <c r="R425">
        <f>Q425*56</f>
        <v>140560</v>
      </c>
    </row>
    <row r="426" spans="1:21">
      <c r="A426" s="4">
        <v>44149</v>
      </c>
      <c r="B426" t="s">
        <v>32</v>
      </c>
      <c r="C426" t="s">
        <v>40</v>
      </c>
      <c r="D426" t="s">
        <v>23</v>
      </c>
      <c r="E426" t="s">
        <v>24</v>
      </c>
      <c r="F426" t="s">
        <v>171</v>
      </c>
      <c r="G426" t="s">
        <v>172</v>
      </c>
      <c r="H426" t="s">
        <v>173</v>
      </c>
      <c r="I426" t="s">
        <v>28</v>
      </c>
      <c r="J426" t="s">
        <v>59</v>
      </c>
      <c r="K426" t="s">
        <v>174</v>
      </c>
      <c r="L426" s="34">
        <v>20</v>
      </c>
      <c r="M426">
        <v>5500</v>
      </c>
      <c r="N426">
        <v>11</v>
      </c>
      <c r="O426">
        <f>N426*19.88</f>
        <v>218.67999999999998</v>
      </c>
      <c r="Q426">
        <v>2200</v>
      </c>
      <c r="R426">
        <f>Q426*2</f>
        <v>4400</v>
      </c>
      <c r="U426" t="s">
        <v>129</v>
      </c>
    </row>
    <row r="427" spans="1:21">
      <c r="A427" s="4">
        <v>44149</v>
      </c>
      <c r="B427" t="s">
        <v>42</v>
      </c>
      <c r="C427" t="s">
        <v>43</v>
      </c>
      <c r="D427" t="s">
        <v>23</v>
      </c>
      <c r="E427" t="s">
        <v>24</v>
      </c>
      <c r="F427" t="s">
        <v>167</v>
      </c>
      <c r="G427" t="s">
        <v>168</v>
      </c>
      <c r="H427" t="s">
        <v>169</v>
      </c>
      <c r="I427" t="s">
        <v>37</v>
      </c>
      <c r="J427" t="s">
        <v>29</v>
      </c>
      <c r="K427" s="34" t="s">
        <v>30</v>
      </c>
      <c r="L427" s="34">
        <v>30</v>
      </c>
      <c r="M427">
        <v>2460</v>
      </c>
      <c r="N427">
        <v>11</v>
      </c>
      <c r="O427">
        <f>N427*19.88</f>
        <v>218.67999999999998</v>
      </c>
      <c r="Q427">
        <v>1140</v>
      </c>
      <c r="R427">
        <f>(Q427*12)/2</f>
        <v>6840</v>
      </c>
    </row>
    <row r="428" spans="1:21">
      <c r="A428" s="4">
        <v>44149</v>
      </c>
      <c r="C428" t="s">
        <v>55</v>
      </c>
      <c r="D428" t="s">
        <v>23</v>
      </c>
      <c r="E428" t="s">
        <v>24</v>
      </c>
      <c r="K428" s="34"/>
      <c r="L428" s="34"/>
      <c r="N428">
        <v>11</v>
      </c>
      <c r="O428">
        <f>N428*19.88</f>
        <v>218.67999999999998</v>
      </c>
      <c r="R428">
        <f>(Q427*12)/2</f>
        <v>6840</v>
      </c>
    </row>
    <row r="429" spans="1:21">
      <c r="A429" s="4">
        <v>44149</v>
      </c>
      <c r="B429" t="s">
        <v>106</v>
      </c>
      <c r="C429" t="s">
        <v>41</v>
      </c>
      <c r="D429" t="s">
        <v>23</v>
      </c>
      <c r="E429" t="s">
        <v>24</v>
      </c>
      <c r="F429" t="s">
        <v>34</v>
      </c>
      <c r="G429" t="s">
        <v>56</v>
      </c>
      <c r="H429" t="s">
        <v>57</v>
      </c>
      <c r="I429" t="s">
        <v>58</v>
      </c>
      <c r="J429" t="s">
        <v>135</v>
      </c>
      <c r="K429" t="s">
        <v>107</v>
      </c>
      <c r="L429" s="34">
        <v>20</v>
      </c>
      <c r="M429">
        <v>7200000</v>
      </c>
      <c r="N429">
        <v>11</v>
      </c>
      <c r="O429">
        <f>N429*19.88</f>
        <v>218.67999999999998</v>
      </c>
      <c r="Q429">
        <v>1230</v>
      </c>
      <c r="R429">
        <f>Q429*50</f>
        <v>61500</v>
      </c>
      <c r="U429" t="s">
        <v>112</v>
      </c>
    </row>
    <row r="430" spans="1:21">
      <c r="A430" s="4">
        <v>44149</v>
      </c>
      <c r="F430" t="s">
        <v>34</v>
      </c>
      <c r="G430" t="s">
        <v>56</v>
      </c>
      <c r="H430" t="s">
        <v>57</v>
      </c>
      <c r="I430" t="s">
        <v>58</v>
      </c>
      <c r="J430" t="s">
        <v>38</v>
      </c>
      <c r="K430" t="s">
        <v>107</v>
      </c>
      <c r="L430" s="34">
        <v>20</v>
      </c>
      <c r="M430">
        <v>7200000</v>
      </c>
      <c r="Q430">
        <v>1510</v>
      </c>
      <c r="R430">
        <f>Q430*50</f>
        <v>75500</v>
      </c>
      <c r="U430" t="s">
        <v>112</v>
      </c>
    </row>
    <row r="431" spans="1:21">
      <c r="A431" s="4">
        <v>44149</v>
      </c>
      <c r="B431" t="s">
        <v>48</v>
      </c>
      <c r="D431" t="s">
        <v>23</v>
      </c>
      <c r="E431" t="s">
        <v>24</v>
      </c>
      <c r="F431" t="s">
        <v>34</v>
      </c>
      <c r="G431" t="s">
        <v>56</v>
      </c>
      <c r="H431" t="s">
        <v>57</v>
      </c>
      <c r="I431" t="s">
        <v>58</v>
      </c>
      <c r="J431" t="s">
        <v>135</v>
      </c>
      <c r="K431" t="s">
        <v>100</v>
      </c>
      <c r="L431" s="34">
        <v>20</v>
      </c>
      <c r="M431">
        <v>7200000</v>
      </c>
      <c r="Q431">
        <v>1060</v>
      </c>
      <c r="R431">
        <f>Q431*53</f>
        <v>56180</v>
      </c>
      <c r="U431" t="s">
        <v>112</v>
      </c>
    </row>
    <row r="432" spans="1:21">
      <c r="A432" s="4">
        <v>44149</v>
      </c>
      <c r="F432" t="s">
        <v>34</v>
      </c>
      <c r="G432" t="s">
        <v>56</v>
      </c>
      <c r="H432" t="s">
        <v>57</v>
      </c>
      <c r="I432" t="s">
        <v>58</v>
      </c>
      <c r="J432" t="s">
        <v>38</v>
      </c>
      <c r="K432" t="s">
        <v>100</v>
      </c>
      <c r="L432" s="34">
        <v>20</v>
      </c>
      <c r="M432">
        <v>7200000</v>
      </c>
      <c r="Q432">
        <v>1310</v>
      </c>
      <c r="R432">
        <f>Q432*53</f>
        <v>69430</v>
      </c>
      <c r="U432" t="s">
        <v>112</v>
      </c>
    </row>
    <row r="433" spans="1:21">
      <c r="A433" s="4">
        <v>44149</v>
      </c>
      <c r="B433" t="s">
        <v>54</v>
      </c>
      <c r="C433" t="s">
        <v>22</v>
      </c>
      <c r="D433" t="s">
        <v>23</v>
      </c>
      <c r="E433" t="s">
        <v>24</v>
      </c>
      <c r="F433" t="s">
        <v>34</v>
      </c>
      <c r="G433" t="s">
        <v>56</v>
      </c>
      <c r="H433" t="s">
        <v>57</v>
      </c>
      <c r="I433" t="s">
        <v>58</v>
      </c>
      <c r="J433" t="s">
        <v>135</v>
      </c>
      <c r="K433" t="s">
        <v>60</v>
      </c>
      <c r="L433" s="34">
        <v>20</v>
      </c>
      <c r="M433">
        <v>7200000</v>
      </c>
      <c r="N433">
        <v>11</v>
      </c>
      <c r="O433">
        <f>N433*19.88</f>
        <v>218.67999999999998</v>
      </c>
      <c r="Q433">
        <v>1080</v>
      </c>
      <c r="R433">
        <f>Q433*56</f>
        <v>60480</v>
      </c>
      <c r="U433" t="s">
        <v>112</v>
      </c>
    </row>
    <row r="434" spans="1:21">
      <c r="A434" s="4">
        <v>44149</v>
      </c>
      <c r="F434" t="s">
        <v>34</v>
      </c>
      <c r="G434" t="s">
        <v>56</v>
      </c>
      <c r="H434" t="s">
        <v>57</v>
      </c>
      <c r="I434" t="s">
        <v>58</v>
      </c>
      <c r="J434" t="s">
        <v>38</v>
      </c>
      <c r="K434" t="s">
        <v>60</v>
      </c>
      <c r="L434" s="34">
        <v>20</v>
      </c>
      <c r="M434">
        <v>7200000</v>
      </c>
      <c r="Q434">
        <v>1310</v>
      </c>
      <c r="R434">
        <f>Q434*56</f>
        <v>73360</v>
      </c>
      <c r="U434" t="s">
        <v>112</v>
      </c>
    </row>
    <row r="435" spans="1:21">
      <c r="A435" s="4">
        <v>44149</v>
      </c>
      <c r="B435" t="s">
        <v>61</v>
      </c>
      <c r="D435" t="s">
        <v>23</v>
      </c>
      <c r="E435" t="s">
        <v>24</v>
      </c>
      <c r="F435" t="s">
        <v>34</v>
      </c>
      <c r="G435" t="s">
        <v>144</v>
      </c>
      <c r="H435" t="s">
        <v>145</v>
      </c>
      <c r="I435" t="s">
        <v>58</v>
      </c>
      <c r="J435" t="s">
        <v>135</v>
      </c>
      <c r="K435" t="s">
        <v>99</v>
      </c>
      <c r="L435" s="34">
        <v>20</v>
      </c>
      <c r="M435">
        <v>1807200</v>
      </c>
      <c r="Q435">
        <v>2040</v>
      </c>
      <c r="R435">
        <f>Q435*54</f>
        <v>110160</v>
      </c>
      <c r="U435" t="s">
        <v>112</v>
      </c>
    </row>
    <row r="436" spans="1:21">
      <c r="A436" s="4">
        <v>44149</v>
      </c>
      <c r="B436" t="s">
        <v>63</v>
      </c>
      <c r="C436" t="s">
        <v>47</v>
      </c>
      <c r="D436" t="s">
        <v>23</v>
      </c>
      <c r="E436" t="s">
        <v>24</v>
      </c>
      <c r="F436" t="s">
        <v>34</v>
      </c>
      <c r="G436" t="s">
        <v>56</v>
      </c>
      <c r="H436" t="s">
        <v>57</v>
      </c>
      <c r="I436" t="s">
        <v>58</v>
      </c>
      <c r="J436" t="s">
        <v>135</v>
      </c>
      <c r="K436" t="s">
        <v>110</v>
      </c>
      <c r="L436" s="34">
        <v>20</v>
      </c>
      <c r="M436">
        <v>7200000</v>
      </c>
      <c r="N436">
        <v>11</v>
      </c>
      <c r="O436">
        <f>N436*19.88</f>
        <v>218.67999999999998</v>
      </c>
      <c r="Q436">
        <v>990</v>
      </c>
      <c r="R436">
        <f>Q436*40</f>
        <v>39600</v>
      </c>
      <c r="U436" t="s">
        <v>112</v>
      </c>
    </row>
    <row r="437" spans="1:21">
      <c r="A437" s="4">
        <v>44149</v>
      </c>
      <c r="F437" t="s">
        <v>34</v>
      </c>
      <c r="G437" t="s">
        <v>56</v>
      </c>
      <c r="H437" t="s">
        <v>57</v>
      </c>
      <c r="I437" t="s">
        <v>58</v>
      </c>
      <c r="J437" t="s">
        <v>38</v>
      </c>
      <c r="K437" t="s">
        <v>110</v>
      </c>
      <c r="L437" s="34">
        <v>20</v>
      </c>
      <c r="M437">
        <v>7200000</v>
      </c>
      <c r="Q437">
        <v>1200</v>
      </c>
      <c r="R437">
        <f>Q437*40</f>
        <v>48000</v>
      </c>
      <c r="U437" t="s">
        <v>112</v>
      </c>
    </row>
    <row r="438" spans="1:21">
      <c r="A438" s="4">
        <v>44149</v>
      </c>
      <c r="B438" t="s">
        <v>133</v>
      </c>
      <c r="D438" t="s">
        <v>23</v>
      </c>
      <c r="E438" t="s">
        <v>24</v>
      </c>
      <c r="F438" t="s">
        <v>34</v>
      </c>
      <c r="G438" t="s">
        <v>56</v>
      </c>
      <c r="H438" t="s">
        <v>57</v>
      </c>
      <c r="I438" t="s">
        <v>58</v>
      </c>
      <c r="J438" t="s">
        <v>135</v>
      </c>
      <c r="K438" t="s">
        <v>62</v>
      </c>
      <c r="L438" s="34">
        <v>20</v>
      </c>
      <c r="M438">
        <v>7200000</v>
      </c>
      <c r="Q438">
        <v>1150</v>
      </c>
      <c r="R438">
        <f>Q438*52</f>
        <v>59800</v>
      </c>
      <c r="U438" t="s">
        <v>112</v>
      </c>
    </row>
    <row r="439" spans="1:21">
      <c r="A439" s="4">
        <v>44149</v>
      </c>
      <c r="F439" t="s">
        <v>34</v>
      </c>
      <c r="G439" t="s">
        <v>56</v>
      </c>
      <c r="H439" t="s">
        <v>57</v>
      </c>
      <c r="I439" t="s">
        <v>58</v>
      </c>
      <c r="J439" t="s">
        <v>38</v>
      </c>
      <c r="K439" t="s">
        <v>62</v>
      </c>
      <c r="L439" s="34">
        <v>20</v>
      </c>
      <c r="M439">
        <v>7200000</v>
      </c>
      <c r="Q439">
        <v>1440</v>
      </c>
      <c r="R439">
        <f>Q439*52</f>
        <v>74880</v>
      </c>
      <c r="U439" t="s">
        <v>112</v>
      </c>
    </row>
    <row r="440" spans="1:21">
      <c r="A440" s="4">
        <v>44149</v>
      </c>
      <c r="B440" t="s">
        <v>67</v>
      </c>
      <c r="C440" t="s">
        <v>33</v>
      </c>
      <c r="D440" t="s">
        <v>23</v>
      </c>
      <c r="E440" t="s">
        <v>24</v>
      </c>
      <c r="F440" t="s">
        <v>34</v>
      </c>
      <c r="G440" t="s">
        <v>56</v>
      </c>
      <c r="H440" t="s">
        <v>57</v>
      </c>
      <c r="I440" t="s">
        <v>58</v>
      </c>
      <c r="J440" t="s">
        <v>135</v>
      </c>
      <c r="K440" t="s">
        <v>68</v>
      </c>
      <c r="L440" s="34">
        <v>20</v>
      </c>
      <c r="M440">
        <v>7200000</v>
      </c>
      <c r="N440">
        <v>11</v>
      </c>
      <c r="O440">
        <f>N440*19.88</f>
        <v>218.67999999999998</v>
      </c>
      <c r="Q440">
        <v>1010</v>
      </c>
      <c r="R440">
        <f>Q440*127</f>
        <v>128270</v>
      </c>
      <c r="U440" t="s">
        <v>112</v>
      </c>
    </row>
    <row r="441" spans="1:21">
      <c r="A441" s="4">
        <v>44149</v>
      </c>
      <c r="F441" t="s">
        <v>34</v>
      </c>
      <c r="G441" t="s">
        <v>56</v>
      </c>
      <c r="H441" t="s">
        <v>57</v>
      </c>
      <c r="I441" t="s">
        <v>58</v>
      </c>
      <c r="J441" t="s">
        <v>38</v>
      </c>
      <c r="K441" t="s">
        <v>68</v>
      </c>
      <c r="L441" s="34">
        <v>20</v>
      </c>
      <c r="M441">
        <v>7200000</v>
      </c>
      <c r="Q441">
        <v>1250</v>
      </c>
      <c r="R441">
        <f>Q441*127</f>
        <v>158750</v>
      </c>
      <c r="U441" t="s">
        <v>112</v>
      </c>
    </row>
    <row r="442" spans="1:21">
      <c r="A442" s="4">
        <v>44149</v>
      </c>
      <c r="B442" t="s">
        <v>69</v>
      </c>
      <c r="D442" t="s">
        <v>23</v>
      </c>
      <c r="E442" t="s">
        <v>24</v>
      </c>
      <c r="F442" t="s">
        <v>34</v>
      </c>
      <c r="G442" t="s">
        <v>56</v>
      </c>
      <c r="H442" t="s">
        <v>57</v>
      </c>
      <c r="I442" t="s">
        <v>58</v>
      </c>
      <c r="J442" t="s">
        <v>135</v>
      </c>
      <c r="K442" t="s">
        <v>99</v>
      </c>
      <c r="L442" s="34">
        <v>20</v>
      </c>
      <c r="M442">
        <v>7200000</v>
      </c>
      <c r="Q442">
        <v>970</v>
      </c>
      <c r="R442">
        <f>Q442*54</f>
        <v>52380</v>
      </c>
      <c r="U442" t="s">
        <v>112</v>
      </c>
    </row>
    <row r="443" spans="1:21">
      <c r="A443" s="4">
        <v>44149</v>
      </c>
      <c r="F443" t="s">
        <v>34</v>
      </c>
      <c r="G443" t="s">
        <v>56</v>
      </c>
      <c r="H443" t="s">
        <v>57</v>
      </c>
      <c r="I443" t="s">
        <v>58</v>
      </c>
      <c r="J443" t="s">
        <v>38</v>
      </c>
      <c r="K443" t="s">
        <v>99</v>
      </c>
      <c r="L443" s="34">
        <v>20</v>
      </c>
      <c r="M443">
        <v>7200000</v>
      </c>
      <c r="Q443">
        <v>970</v>
      </c>
      <c r="R443">
        <f>Q443*54</f>
        <v>52380</v>
      </c>
      <c r="U443" t="s">
        <v>112</v>
      </c>
    </row>
    <row r="444" spans="1:21">
      <c r="A444" s="4">
        <v>44149</v>
      </c>
      <c r="C444" t="s">
        <v>40</v>
      </c>
      <c r="D444" t="s">
        <v>23</v>
      </c>
      <c r="E444" t="s">
        <v>24</v>
      </c>
      <c r="F444" t="s">
        <v>183</v>
      </c>
      <c r="L444" s="34"/>
      <c r="U444" t="s">
        <v>184</v>
      </c>
    </row>
    <row r="445" spans="1:21">
      <c r="A445" s="4">
        <v>44149</v>
      </c>
      <c r="C445" t="s">
        <v>95</v>
      </c>
      <c r="D445" t="s">
        <v>23</v>
      </c>
      <c r="E445" t="s">
        <v>24</v>
      </c>
      <c r="F445" t="s">
        <v>178</v>
      </c>
      <c r="L445" s="34"/>
      <c r="U445" t="s">
        <v>73</v>
      </c>
    </row>
    <row r="446" spans="1:21">
      <c r="A446" s="4">
        <v>44149</v>
      </c>
      <c r="C446" t="s">
        <v>70</v>
      </c>
      <c r="D446" t="s">
        <v>23</v>
      </c>
      <c r="E446" t="s">
        <v>24</v>
      </c>
      <c r="F446" t="s">
        <v>185</v>
      </c>
      <c r="L446" s="34"/>
      <c r="U446" t="s">
        <v>122</v>
      </c>
    </row>
    <row r="447" spans="1:21">
      <c r="A447" s="4">
        <v>44149</v>
      </c>
      <c r="C447" t="s">
        <v>70</v>
      </c>
      <c r="D447" t="s">
        <v>23</v>
      </c>
      <c r="E447" t="s">
        <v>24</v>
      </c>
      <c r="F447" t="s">
        <v>178</v>
      </c>
      <c r="L447" s="34"/>
      <c r="U447" t="s">
        <v>116</v>
      </c>
    </row>
    <row r="448" spans="1:21">
      <c r="A448" s="4">
        <v>44149</v>
      </c>
      <c r="C448" t="s">
        <v>74</v>
      </c>
      <c r="D448" t="s">
        <v>23</v>
      </c>
      <c r="E448" t="s">
        <v>24</v>
      </c>
      <c r="F448" t="s">
        <v>75</v>
      </c>
      <c r="K448" s="34"/>
      <c r="L448" s="34"/>
      <c r="U448" t="s">
        <v>73</v>
      </c>
    </row>
    <row r="449" spans="1:21">
      <c r="A449" s="4">
        <v>44149</v>
      </c>
      <c r="B449" t="s">
        <v>186</v>
      </c>
      <c r="C449" t="s">
        <v>77</v>
      </c>
      <c r="D449" t="s">
        <v>23</v>
      </c>
      <c r="E449" t="s">
        <v>24</v>
      </c>
      <c r="L449" s="34"/>
    </row>
    <row r="450" spans="1:21">
      <c r="A450" s="4">
        <v>44149</v>
      </c>
      <c r="B450" t="s">
        <v>78</v>
      </c>
      <c r="C450" t="s">
        <v>79</v>
      </c>
      <c r="D450" t="s">
        <v>23</v>
      </c>
      <c r="E450" t="s">
        <v>24</v>
      </c>
      <c r="L450" s="34"/>
    </row>
    <row r="451" spans="1:21">
      <c r="A451" s="4">
        <v>44149</v>
      </c>
      <c r="B451" t="s">
        <v>80</v>
      </c>
      <c r="C451" t="s">
        <v>81</v>
      </c>
      <c r="D451" t="s">
        <v>23</v>
      </c>
      <c r="E451" t="s">
        <v>24</v>
      </c>
      <c r="L451"/>
    </row>
    <row r="452" spans="1:21">
      <c r="A452" s="4">
        <v>44149</v>
      </c>
      <c r="B452" t="s">
        <v>80</v>
      </c>
      <c r="C452" t="s">
        <v>82</v>
      </c>
      <c r="D452" t="s">
        <v>23</v>
      </c>
      <c r="E452" t="s">
        <v>24</v>
      </c>
      <c r="L452"/>
    </row>
    <row r="453" spans="1:21">
      <c r="A453" s="4">
        <v>44149</v>
      </c>
      <c r="B453" t="s">
        <v>21</v>
      </c>
      <c r="C453" t="s">
        <v>86</v>
      </c>
      <c r="D453" t="s">
        <v>23</v>
      </c>
      <c r="E453" t="s">
        <v>84</v>
      </c>
      <c r="F453" t="s">
        <v>34</v>
      </c>
      <c r="G453" t="s">
        <v>152</v>
      </c>
      <c r="H453" t="s">
        <v>153</v>
      </c>
      <c r="I453" t="s">
        <v>58</v>
      </c>
      <c r="J453" t="s">
        <v>135</v>
      </c>
      <c r="K453" t="s">
        <v>60</v>
      </c>
      <c r="L453" s="34">
        <v>20</v>
      </c>
      <c r="M453">
        <v>2761000</v>
      </c>
      <c r="N453">
        <v>12</v>
      </c>
      <c r="O453">
        <f>N453*19.88</f>
        <v>238.56</v>
      </c>
      <c r="P453" t="s">
        <v>85</v>
      </c>
      <c r="Q453">
        <v>2510</v>
      </c>
      <c r="R453">
        <f>Q453*56</f>
        <v>140560</v>
      </c>
    </row>
    <row r="454" spans="1:21">
      <c r="A454" s="4">
        <v>44149</v>
      </c>
      <c r="B454" t="s">
        <v>42</v>
      </c>
      <c r="C454" t="s">
        <v>88</v>
      </c>
      <c r="D454" t="s">
        <v>23</v>
      </c>
      <c r="E454" t="s">
        <v>84</v>
      </c>
      <c r="F454" t="s">
        <v>34</v>
      </c>
      <c r="G454" t="s">
        <v>187</v>
      </c>
      <c r="H454" t="s">
        <v>188</v>
      </c>
      <c r="I454" t="s">
        <v>37</v>
      </c>
      <c r="J454" t="s">
        <v>38</v>
      </c>
      <c r="K454" s="34" t="s">
        <v>39</v>
      </c>
      <c r="L454" s="34">
        <v>20</v>
      </c>
      <c r="M454">
        <v>17000</v>
      </c>
      <c r="N454">
        <v>12</v>
      </c>
      <c r="O454">
        <f t="shared" ref="O454:O462" si="2">N454*19.88</f>
        <v>238.56</v>
      </c>
      <c r="P454" t="s">
        <v>85</v>
      </c>
      <c r="Q454">
        <v>600</v>
      </c>
      <c r="R454">
        <f>(Q454*30)/2</f>
        <v>9000</v>
      </c>
      <c r="U454" t="s">
        <v>189</v>
      </c>
    </row>
    <row r="455" spans="1:21">
      <c r="A455" s="4">
        <v>44149</v>
      </c>
      <c r="C455" t="s">
        <v>89</v>
      </c>
      <c r="D455" t="s">
        <v>23</v>
      </c>
      <c r="E455" t="s">
        <v>84</v>
      </c>
      <c r="K455" s="34"/>
      <c r="L455" s="34"/>
      <c r="N455">
        <v>12</v>
      </c>
      <c r="O455">
        <f t="shared" si="2"/>
        <v>238.56</v>
      </c>
      <c r="P455" t="s">
        <v>85</v>
      </c>
      <c r="R455">
        <f>(Q454*30)/2</f>
        <v>9000</v>
      </c>
    </row>
    <row r="456" spans="1:21">
      <c r="A456" s="4">
        <v>44149</v>
      </c>
      <c r="B456" t="s">
        <v>106</v>
      </c>
      <c r="C456" t="s">
        <v>90</v>
      </c>
      <c r="D456" t="s">
        <v>23</v>
      </c>
      <c r="E456" t="s">
        <v>84</v>
      </c>
      <c r="F456" t="s">
        <v>34</v>
      </c>
      <c r="G456" t="s">
        <v>56</v>
      </c>
      <c r="H456" t="s">
        <v>57</v>
      </c>
      <c r="I456" t="s">
        <v>58</v>
      </c>
      <c r="J456" t="s">
        <v>38</v>
      </c>
      <c r="K456" t="s">
        <v>107</v>
      </c>
      <c r="L456" s="34">
        <v>24</v>
      </c>
      <c r="M456">
        <v>7200000</v>
      </c>
      <c r="N456">
        <v>12</v>
      </c>
      <c r="O456">
        <f t="shared" si="2"/>
        <v>238.56</v>
      </c>
      <c r="P456" t="s">
        <v>85</v>
      </c>
      <c r="Q456">
        <v>2890</v>
      </c>
      <c r="R456">
        <f>Q456*50</f>
        <v>144500</v>
      </c>
    </row>
    <row r="457" spans="1:21">
      <c r="A457" s="4">
        <v>44149</v>
      </c>
      <c r="B457" t="s">
        <v>48</v>
      </c>
      <c r="D457" t="s">
        <v>23</v>
      </c>
      <c r="E457" t="s">
        <v>84</v>
      </c>
      <c r="F457" t="s">
        <v>34</v>
      </c>
      <c r="G457" t="s">
        <v>56</v>
      </c>
      <c r="H457" t="s">
        <v>57</v>
      </c>
      <c r="I457" t="s">
        <v>58</v>
      </c>
      <c r="J457" t="s">
        <v>38</v>
      </c>
      <c r="K457" t="s">
        <v>100</v>
      </c>
      <c r="L457" s="34">
        <v>24</v>
      </c>
      <c r="M457">
        <v>7200000</v>
      </c>
      <c r="Q457">
        <v>2470</v>
      </c>
      <c r="R457">
        <f>Q457*53</f>
        <v>130910</v>
      </c>
    </row>
    <row r="458" spans="1:21">
      <c r="A458" s="4">
        <v>44149</v>
      </c>
      <c r="B458" t="s">
        <v>54</v>
      </c>
      <c r="C458" t="s">
        <v>87</v>
      </c>
      <c r="D458" t="s">
        <v>23</v>
      </c>
      <c r="E458" t="s">
        <v>84</v>
      </c>
      <c r="F458" t="s">
        <v>34</v>
      </c>
      <c r="G458" t="s">
        <v>56</v>
      </c>
      <c r="H458" t="s">
        <v>57</v>
      </c>
      <c r="I458" t="s">
        <v>58</v>
      </c>
      <c r="J458" t="s">
        <v>38</v>
      </c>
      <c r="K458" t="s">
        <v>60</v>
      </c>
      <c r="L458" s="34">
        <v>20</v>
      </c>
      <c r="M458">
        <v>7200000</v>
      </c>
      <c r="N458">
        <v>12</v>
      </c>
      <c r="O458">
        <f>N458*19.88</f>
        <v>238.56</v>
      </c>
      <c r="P458" t="s">
        <v>85</v>
      </c>
      <c r="Q458">
        <v>2550</v>
      </c>
      <c r="R458">
        <f>Q458*56</f>
        <v>142800</v>
      </c>
    </row>
    <row r="459" spans="1:21">
      <c r="A459" s="4">
        <v>44149</v>
      </c>
      <c r="B459" t="s">
        <v>61</v>
      </c>
      <c r="D459" t="s">
        <v>23</v>
      </c>
      <c r="E459" t="s">
        <v>84</v>
      </c>
      <c r="F459" t="s">
        <v>34</v>
      </c>
      <c r="G459" t="s">
        <v>144</v>
      </c>
      <c r="H459" t="s">
        <v>145</v>
      </c>
      <c r="I459" t="s">
        <v>58</v>
      </c>
      <c r="J459" t="s">
        <v>135</v>
      </c>
      <c r="K459" t="s">
        <v>99</v>
      </c>
      <c r="L459" s="34">
        <v>20</v>
      </c>
      <c r="M459">
        <v>1807200</v>
      </c>
      <c r="Q459">
        <v>2210</v>
      </c>
      <c r="R459">
        <f>Q459*54</f>
        <v>119340</v>
      </c>
    </row>
    <row r="460" spans="1:21">
      <c r="A460" s="4">
        <v>44149</v>
      </c>
      <c r="B460" t="s">
        <v>63</v>
      </c>
      <c r="C460" t="s">
        <v>91</v>
      </c>
      <c r="D460" t="s">
        <v>23</v>
      </c>
      <c r="E460" t="s">
        <v>84</v>
      </c>
      <c r="F460" t="s">
        <v>34</v>
      </c>
      <c r="G460" t="s">
        <v>56</v>
      </c>
      <c r="H460" t="s">
        <v>57</v>
      </c>
      <c r="I460" t="s">
        <v>58</v>
      </c>
      <c r="J460" t="s">
        <v>38</v>
      </c>
      <c r="K460" t="s">
        <v>110</v>
      </c>
      <c r="L460" s="34">
        <v>20</v>
      </c>
      <c r="M460">
        <v>7200000</v>
      </c>
      <c r="N460">
        <v>12</v>
      </c>
      <c r="O460">
        <f t="shared" si="2"/>
        <v>238.56</v>
      </c>
      <c r="P460" t="s">
        <v>85</v>
      </c>
      <c r="Q460">
        <v>2200</v>
      </c>
      <c r="R460">
        <f>Q460*40</f>
        <v>88000</v>
      </c>
    </row>
    <row r="461" spans="1:21">
      <c r="A461" s="4">
        <v>44149</v>
      </c>
      <c r="B461" t="s">
        <v>133</v>
      </c>
      <c r="D461" t="s">
        <v>23</v>
      </c>
      <c r="E461" t="s">
        <v>84</v>
      </c>
      <c r="F461" t="s">
        <v>34</v>
      </c>
      <c r="G461" t="s">
        <v>56</v>
      </c>
      <c r="H461" t="s">
        <v>57</v>
      </c>
      <c r="I461" t="s">
        <v>58</v>
      </c>
      <c r="J461" t="s">
        <v>38</v>
      </c>
      <c r="K461" t="s">
        <v>62</v>
      </c>
      <c r="L461" s="34">
        <v>20</v>
      </c>
      <c r="M461">
        <v>7200000</v>
      </c>
      <c r="Q461">
        <v>2820</v>
      </c>
      <c r="R461">
        <f>Q461*52</f>
        <v>146640</v>
      </c>
    </row>
    <row r="462" spans="1:21">
      <c r="A462" s="4">
        <v>44149</v>
      </c>
      <c r="B462" t="s">
        <v>67</v>
      </c>
      <c r="C462" t="s">
        <v>92</v>
      </c>
      <c r="D462" t="s">
        <v>23</v>
      </c>
      <c r="E462" t="s">
        <v>84</v>
      </c>
      <c r="F462" t="s">
        <v>34</v>
      </c>
      <c r="G462" t="s">
        <v>56</v>
      </c>
      <c r="H462" t="s">
        <v>57</v>
      </c>
      <c r="I462" t="s">
        <v>58</v>
      </c>
      <c r="J462" t="s">
        <v>38</v>
      </c>
      <c r="K462" t="s">
        <v>68</v>
      </c>
      <c r="L462" s="34">
        <v>20</v>
      </c>
      <c r="M462">
        <v>7200000</v>
      </c>
      <c r="N462">
        <v>12</v>
      </c>
      <c r="O462">
        <f t="shared" si="2"/>
        <v>238.56</v>
      </c>
      <c r="P462" t="s">
        <v>85</v>
      </c>
      <c r="Q462">
        <v>2300</v>
      </c>
      <c r="R462">
        <f>Q462*127</f>
        <v>292100</v>
      </c>
    </row>
    <row r="463" spans="1:21">
      <c r="A463" s="4">
        <v>44149</v>
      </c>
      <c r="B463" t="s">
        <v>69</v>
      </c>
      <c r="D463" t="s">
        <v>23</v>
      </c>
      <c r="E463" t="s">
        <v>84</v>
      </c>
      <c r="F463" t="s">
        <v>34</v>
      </c>
      <c r="G463" t="s">
        <v>56</v>
      </c>
      <c r="H463" t="s">
        <v>57</v>
      </c>
      <c r="I463" t="s">
        <v>58</v>
      </c>
      <c r="J463" t="s">
        <v>38</v>
      </c>
      <c r="K463" t="s">
        <v>99</v>
      </c>
      <c r="L463" s="34">
        <v>20</v>
      </c>
      <c r="M463">
        <v>7200000</v>
      </c>
      <c r="Q463">
        <v>2000</v>
      </c>
      <c r="R463">
        <f>Q463*54</f>
        <v>108000</v>
      </c>
      <c r="U463" t="s">
        <v>190</v>
      </c>
    </row>
    <row r="464" spans="1:21">
      <c r="A464" s="4">
        <v>44149</v>
      </c>
      <c r="B464" t="s">
        <v>42</v>
      </c>
      <c r="C464" t="s">
        <v>88</v>
      </c>
      <c r="D464" t="s">
        <v>23</v>
      </c>
      <c r="E464" t="s">
        <v>84</v>
      </c>
      <c r="F464" t="s">
        <v>167</v>
      </c>
      <c r="G464" t="s">
        <v>168</v>
      </c>
      <c r="H464" t="s">
        <v>191</v>
      </c>
      <c r="I464" t="s">
        <v>37</v>
      </c>
      <c r="J464" t="s">
        <v>29</v>
      </c>
      <c r="K464" s="34" t="s">
        <v>30</v>
      </c>
      <c r="L464" s="34">
        <v>32</v>
      </c>
      <c r="M464">
        <v>2460</v>
      </c>
      <c r="Q464">
        <v>290</v>
      </c>
      <c r="R464">
        <f>(Q464*12)/2</f>
        <v>1740</v>
      </c>
      <c r="U464" t="s">
        <v>192</v>
      </c>
    </row>
    <row r="465" spans="1:21">
      <c r="A465" s="4">
        <v>44149</v>
      </c>
      <c r="C465" t="s">
        <v>89</v>
      </c>
      <c r="D465" t="s">
        <v>23</v>
      </c>
      <c r="E465" t="s">
        <v>84</v>
      </c>
      <c r="L465" s="34"/>
      <c r="R465">
        <f>(Q464*12)/2</f>
        <v>1740</v>
      </c>
    </row>
    <row r="466" spans="1:21">
      <c r="A466" s="4">
        <v>44149</v>
      </c>
      <c r="C466" t="s">
        <v>89</v>
      </c>
      <c r="D466" t="s">
        <v>23</v>
      </c>
      <c r="E466" t="s">
        <v>84</v>
      </c>
      <c r="F466" t="s">
        <v>193</v>
      </c>
      <c r="L466" s="34"/>
      <c r="U466" t="s">
        <v>194</v>
      </c>
    </row>
    <row r="467" spans="1:21">
      <c r="A467" s="4">
        <v>44149</v>
      </c>
      <c r="C467" t="s">
        <v>88</v>
      </c>
      <c r="D467" t="s">
        <v>23</v>
      </c>
      <c r="E467" t="s">
        <v>84</v>
      </c>
      <c r="F467" t="s">
        <v>193</v>
      </c>
      <c r="L467" s="34"/>
      <c r="U467" t="s">
        <v>194</v>
      </c>
    </row>
    <row r="468" spans="1:21">
      <c r="A468" s="4">
        <v>44149</v>
      </c>
      <c r="B468" t="s">
        <v>80</v>
      </c>
      <c r="C468" t="s">
        <v>94</v>
      </c>
      <c r="D468" t="s">
        <v>23</v>
      </c>
      <c r="E468" t="s">
        <v>84</v>
      </c>
      <c r="L468" s="34"/>
    </row>
    <row r="469" spans="1:21">
      <c r="A469" s="4">
        <v>44149</v>
      </c>
      <c r="B469" t="s">
        <v>80</v>
      </c>
      <c r="C469" t="s">
        <v>83</v>
      </c>
      <c r="D469" t="s">
        <v>23</v>
      </c>
      <c r="E469" t="s">
        <v>84</v>
      </c>
    </row>
    <row r="470" spans="1:21">
      <c r="A470" s="4">
        <v>44151</v>
      </c>
      <c r="B470" t="s">
        <v>21</v>
      </c>
      <c r="C470" t="s">
        <v>64</v>
      </c>
      <c r="D470" t="s">
        <v>23</v>
      </c>
      <c r="E470" t="s">
        <v>84</v>
      </c>
      <c r="F470" t="s">
        <v>34</v>
      </c>
      <c r="G470" t="s">
        <v>152</v>
      </c>
      <c r="H470" t="s">
        <v>153</v>
      </c>
      <c r="I470" t="s">
        <v>58</v>
      </c>
      <c r="J470" t="s">
        <v>135</v>
      </c>
      <c r="K470" t="s">
        <v>60</v>
      </c>
      <c r="L470" s="34">
        <v>20</v>
      </c>
      <c r="M470">
        <v>2761000</v>
      </c>
      <c r="N470">
        <v>12</v>
      </c>
      <c r="O470">
        <v>139.12</v>
      </c>
      <c r="P470" t="s">
        <v>85</v>
      </c>
      <c r="Q470">
        <v>2370</v>
      </c>
      <c r="R470">
        <f>Q470*56</f>
        <v>132720</v>
      </c>
    </row>
    <row r="471" spans="1:21">
      <c r="A471" s="4">
        <v>44151</v>
      </c>
      <c r="B471" t="s">
        <v>42</v>
      </c>
      <c r="C471" t="s">
        <v>43</v>
      </c>
      <c r="D471" t="s">
        <v>23</v>
      </c>
      <c r="E471" t="s">
        <v>84</v>
      </c>
      <c r="F471" t="s">
        <v>167</v>
      </c>
      <c r="G471" t="s">
        <v>168</v>
      </c>
      <c r="H471" t="s">
        <v>191</v>
      </c>
      <c r="I471" t="s">
        <v>37</v>
      </c>
      <c r="J471" t="s">
        <v>29</v>
      </c>
      <c r="K471" s="34" t="s">
        <v>30</v>
      </c>
      <c r="L471" s="34">
        <v>32</v>
      </c>
      <c r="M471">
        <v>2460</v>
      </c>
      <c r="N471">
        <v>12</v>
      </c>
      <c r="O471">
        <v>139.12</v>
      </c>
      <c r="P471" t="s">
        <v>85</v>
      </c>
      <c r="Q471">
        <v>980</v>
      </c>
      <c r="R471">
        <f>(Q471*12)/2</f>
        <v>5880</v>
      </c>
    </row>
    <row r="472" spans="1:21">
      <c r="A472" s="4">
        <v>44151</v>
      </c>
      <c r="C472" t="s">
        <v>55</v>
      </c>
      <c r="D472" t="s">
        <v>23</v>
      </c>
      <c r="E472" t="s">
        <v>84</v>
      </c>
      <c r="K472" s="34"/>
      <c r="L472" s="34"/>
      <c r="N472">
        <v>12</v>
      </c>
      <c r="O472">
        <v>139.12</v>
      </c>
      <c r="P472" t="s">
        <v>85</v>
      </c>
      <c r="R472">
        <f>(Q471*12)/2</f>
        <v>5880</v>
      </c>
    </row>
    <row r="473" spans="1:21">
      <c r="A473" s="4">
        <v>44151</v>
      </c>
      <c r="B473" t="s">
        <v>106</v>
      </c>
      <c r="C473" t="s">
        <v>41</v>
      </c>
      <c r="D473" t="s">
        <v>23</v>
      </c>
      <c r="E473" t="s">
        <v>84</v>
      </c>
      <c r="F473" t="s">
        <v>34</v>
      </c>
      <c r="G473" t="s">
        <v>56</v>
      </c>
      <c r="H473" t="s">
        <v>57</v>
      </c>
      <c r="I473" t="s">
        <v>58</v>
      </c>
      <c r="J473" t="s">
        <v>38</v>
      </c>
      <c r="K473" t="s">
        <v>107</v>
      </c>
      <c r="L473" s="34">
        <v>20</v>
      </c>
      <c r="M473">
        <v>7200000</v>
      </c>
      <c r="N473">
        <v>12</v>
      </c>
      <c r="O473">
        <v>139.12</v>
      </c>
      <c r="P473" t="s">
        <v>85</v>
      </c>
      <c r="Q473">
        <v>2930</v>
      </c>
      <c r="R473">
        <f>Q473*50</f>
        <v>146500</v>
      </c>
    </row>
    <row r="474" spans="1:21">
      <c r="A474" s="4">
        <v>44151</v>
      </c>
      <c r="B474" t="s">
        <v>48</v>
      </c>
      <c r="D474" t="s">
        <v>23</v>
      </c>
      <c r="E474" t="s">
        <v>84</v>
      </c>
      <c r="F474" t="s">
        <v>34</v>
      </c>
      <c r="G474" t="s">
        <v>56</v>
      </c>
      <c r="H474" t="s">
        <v>57</v>
      </c>
      <c r="I474" t="s">
        <v>58</v>
      </c>
      <c r="J474" t="s">
        <v>38</v>
      </c>
      <c r="K474" t="s">
        <v>100</v>
      </c>
      <c r="L474" s="34">
        <v>20</v>
      </c>
      <c r="M474">
        <v>7200000</v>
      </c>
      <c r="Q474">
        <v>2490</v>
      </c>
      <c r="R474">
        <f>Q474*53</f>
        <v>131970</v>
      </c>
    </row>
    <row r="475" spans="1:21">
      <c r="A475" s="4">
        <v>44151</v>
      </c>
      <c r="B475" t="s">
        <v>54</v>
      </c>
      <c r="C475" t="s">
        <v>40</v>
      </c>
      <c r="D475" t="s">
        <v>23</v>
      </c>
      <c r="E475" t="s">
        <v>84</v>
      </c>
      <c r="F475" t="s">
        <v>34</v>
      </c>
      <c r="G475" t="s">
        <v>56</v>
      </c>
      <c r="H475" t="s">
        <v>57</v>
      </c>
      <c r="I475" t="s">
        <v>58</v>
      </c>
      <c r="J475" t="s">
        <v>38</v>
      </c>
      <c r="K475" t="s">
        <v>60</v>
      </c>
      <c r="L475" s="34">
        <v>20</v>
      </c>
      <c r="M475">
        <v>7200000</v>
      </c>
      <c r="N475">
        <v>12</v>
      </c>
      <c r="O475">
        <v>139.12</v>
      </c>
      <c r="P475" t="s">
        <v>85</v>
      </c>
      <c r="Q475">
        <v>2590</v>
      </c>
      <c r="R475">
        <f>Q475*56</f>
        <v>145040</v>
      </c>
    </row>
    <row r="476" spans="1:21">
      <c r="A476" s="4">
        <v>44151</v>
      </c>
      <c r="B476" t="s">
        <v>61</v>
      </c>
      <c r="D476" t="s">
        <v>23</v>
      </c>
      <c r="E476" t="s">
        <v>84</v>
      </c>
      <c r="F476" t="s">
        <v>34</v>
      </c>
      <c r="G476" t="s">
        <v>144</v>
      </c>
      <c r="H476" t="s">
        <v>145</v>
      </c>
      <c r="I476" t="s">
        <v>58</v>
      </c>
      <c r="J476" t="s">
        <v>135</v>
      </c>
      <c r="K476" t="s">
        <v>99</v>
      </c>
      <c r="L476" s="34">
        <v>20</v>
      </c>
      <c r="M476">
        <v>1807200</v>
      </c>
      <c r="Q476">
        <v>2140</v>
      </c>
      <c r="R476">
        <f>Q476*54</f>
        <v>115560</v>
      </c>
    </row>
    <row r="477" spans="1:21">
      <c r="A477" s="4">
        <v>44151</v>
      </c>
      <c r="B477" t="s">
        <v>63</v>
      </c>
      <c r="C477" t="s">
        <v>47</v>
      </c>
      <c r="D477" t="s">
        <v>23</v>
      </c>
      <c r="E477" t="s">
        <v>84</v>
      </c>
      <c r="F477" t="s">
        <v>34</v>
      </c>
      <c r="G477" t="s">
        <v>56</v>
      </c>
      <c r="H477" t="s">
        <v>57</v>
      </c>
      <c r="I477" t="s">
        <v>58</v>
      </c>
      <c r="J477" t="s">
        <v>38</v>
      </c>
      <c r="K477" t="s">
        <v>110</v>
      </c>
      <c r="L477" s="34">
        <v>20</v>
      </c>
      <c r="M477">
        <v>7200000</v>
      </c>
      <c r="N477">
        <v>12</v>
      </c>
      <c r="O477">
        <v>139.12</v>
      </c>
      <c r="P477" t="s">
        <v>85</v>
      </c>
      <c r="Q477">
        <v>2060</v>
      </c>
      <c r="R477">
        <f>Q477*40</f>
        <v>82400</v>
      </c>
    </row>
    <row r="478" spans="1:21">
      <c r="A478" s="4">
        <v>44151</v>
      </c>
      <c r="B478" t="s">
        <v>133</v>
      </c>
      <c r="D478" t="s">
        <v>23</v>
      </c>
      <c r="E478" t="s">
        <v>84</v>
      </c>
      <c r="F478" t="s">
        <v>34</v>
      </c>
      <c r="G478" t="s">
        <v>56</v>
      </c>
      <c r="H478" t="s">
        <v>57</v>
      </c>
      <c r="I478" t="s">
        <v>58</v>
      </c>
      <c r="J478" t="s">
        <v>38</v>
      </c>
      <c r="K478" t="s">
        <v>62</v>
      </c>
      <c r="L478" s="34">
        <v>20</v>
      </c>
      <c r="M478">
        <v>7200000</v>
      </c>
      <c r="Q478">
        <v>2780</v>
      </c>
      <c r="R478">
        <f>Q478*52</f>
        <v>144560</v>
      </c>
    </row>
    <row r="479" spans="1:21">
      <c r="A479" s="4">
        <v>44151</v>
      </c>
      <c r="B479" t="s">
        <v>67</v>
      </c>
      <c r="C479" t="s">
        <v>33</v>
      </c>
      <c r="D479" t="s">
        <v>23</v>
      </c>
      <c r="E479" t="s">
        <v>84</v>
      </c>
      <c r="F479" t="s">
        <v>34</v>
      </c>
      <c r="G479" t="s">
        <v>56</v>
      </c>
      <c r="H479" t="s">
        <v>57</v>
      </c>
      <c r="I479" t="s">
        <v>58</v>
      </c>
      <c r="J479" t="s">
        <v>38</v>
      </c>
      <c r="K479" t="s">
        <v>68</v>
      </c>
      <c r="L479" s="34">
        <v>20</v>
      </c>
      <c r="M479">
        <v>7200000</v>
      </c>
      <c r="N479">
        <v>12</v>
      </c>
      <c r="O479">
        <v>139.12</v>
      </c>
      <c r="P479" t="s">
        <v>85</v>
      </c>
      <c r="Q479">
        <v>2370</v>
      </c>
      <c r="R479">
        <f>Q479*127</f>
        <v>300990</v>
      </c>
    </row>
    <row r="480" spans="1:21">
      <c r="A480" s="4">
        <v>44151</v>
      </c>
      <c r="B480" t="s">
        <v>69</v>
      </c>
      <c r="D480" t="s">
        <v>23</v>
      </c>
      <c r="E480" t="s">
        <v>84</v>
      </c>
      <c r="F480" t="s">
        <v>34</v>
      </c>
      <c r="G480" t="s">
        <v>56</v>
      </c>
      <c r="H480" t="s">
        <v>57</v>
      </c>
      <c r="I480" t="s">
        <v>58</v>
      </c>
      <c r="J480" t="s">
        <v>38</v>
      </c>
      <c r="K480" t="s">
        <v>99</v>
      </c>
      <c r="L480" s="34">
        <v>20</v>
      </c>
      <c r="M480">
        <v>7200000</v>
      </c>
      <c r="Q480">
        <v>2280</v>
      </c>
      <c r="R480">
        <f>Q480*54</f>
        <v>123120</v>
      </c>
    </row>
    <row r="481" spans="1:21">
      <c r="A481" s="4">
        <v>44151</v>
      </c>
      <c r="C481" t="s">
        <v>95</v>
      </c>
      <c r="D481" t="s">
        <v>23</v>
      </c>
      <c r="E481" t="s">
        <v>84</v>
      </c>
      <c r="F481" t="s">
        <v>195</v>
      </c>
      <c r="L481" s="34"/>
      <c r="U481" t="s">
        <v>149</v>
      </c>
    </row>
    <row r="482" spans="1:21">
      <c r="A482" s="4">
        <v>44151</v>
      </c>
      <c r="B482" t="s">
        <v>80</v>
      </c>
      <c r="C482" t="s">
        <v>82</v>
      </c>
      <c r="D482" t="s">
        <v>23</v>
      </c>
      <c r="E482" t="s">
        <v>84</v>
      </c>
      <c r="L482" s="34"/>
    </row>
    <row r="483" spans="1:21">
      <c r="A483" s="4">
        <v>44151</v>
      </c>
      <c r="B483" t="s">
        <v>80</v>
      </c>
      <c r="C483" t="s">
        <v>22</v>
      </c>
      <c r="D483" t="s">
        <v>23</v>
      </c>
      <c r="E483" t="s">
        <v>84</v>
      </c>
    </row>
    <row r="484" spans="1:21">
      <c r="A484" s="4">
        <v>44151</v>
      </c>
      <c r="B484" t="s">
        <v>21</v>
      </c>
      <c r="C484" t="s">
        <v>86</v>
      </c>
      <c r="D484" t="s">
        <v>23</v>
      </c>
      <c r="E484" t="s">
        <v>24</v>
      </c>
      <c r="F484" t="s">
        <v>34</v>
      </c>
      <c r="G484" t="s">
        <v>152</v>
      </c>
      <c r="H484" t="s">
        <v>153</v>
      </c>
      <c r="I484" t="s">
        <v>58</v>
      </c>
      <c r="J484" t="s">
        <v>135</v>
      </c>
      <c r="K484" t="s">
        <v>60</v>
      </c>
      <c r="L484" s="34">
        <v>20</v>
      </c>
      <c r="M484">
        <v>2761000</v>
      </c>
      <c r="N484">
        <v>11</v>
      </c>
      <c r="O484">
        <v>124.22</v>
      </c>
      <c r="Q484">
        <v>2510</v>
      </c>
      <c r="R484">
        <f>Q484*56</f>
        <v>140560</v>
      </c>
    </row>
    <row r="485" spans="1:21">
      <c r="A485" s="4">
        <v>44151</v>
      </c>
      <c r="B485" t="s">
        <v>32</v>
      </c>
      <c r="C485" t="s">
        <v>83</v>
      </c>
      <c r="D485" t="s">
        <v>23</v>
      </c>
      <c r="E485" t="s">
        <v>24</v>
      </c>
      <c r="F485" t="s">
        <v>34</v>
      </c>
      <c r="G485" t="s">
        <v>44</v>
      </c>
      <c r="H485" t="s">
        <v>45</v>
      </c>
      <c r="I485" t="s">
        <v>37</v>
      </c>
      <c r="J485" t="s">
        <v>38</v>
      </c>
      <c r="K485" s="34" t="s">
        <v>196</v>
      </c>
      <c r="L485" s="34">
        <v>36</v>
      </c>
      <c r="M485" t="s">
        <v>197</v>
      </c>
      <c r="N485">
        <v>11</v>
      </c>
      <c r="O485">
        <v>124.22</v>
      </c>
      <c r="Q485">
        <v>280</v>
      </c>
      <c r="R485">
        <f>(Q485*20)/2</f>
        <v>2800</v>
      </c>
      <c r="U485" t="s">
        <v>103</v>
      </c>
    </row>
    <row r="486" spans="1:21">
      <c r="A486" s="4">
        <v>44151</v>
      </c>
      <c r="C486" t="s">
        <v>87</v>
      </c>
      <c r="D486" t="s">
        <v>23</v>
      </c>
      <c r="E486" t="s">
        <v>24</v>
      </c>
      <c r="L486" s="34"/>
      <c r="N486">
        <v>11</v>
      </c>
      <c r="O486">
        <v>124.22</v>
      </c>
      <c r="R486">
        <f>(Q485*20)/2</f>
        <v>2800</v>
      </c>
    </row>
    <row r="487" spans="1:21">
      <c r="A487" s="4">
        <v>44151</v>
      </c>
      <c r="B487" t="s">
        <v>42</v>
      </c>
      <c r="C487" t="s">
        <v>88</v>
      </c>
      <c r="D487" t="s">
        <v>23</v>
      </c>
      <c r="E487" t="s">
        <v>24</v>
      </c>
      <c r="F487" t="s">
        <v>167</v>
      </c>
      <c r="G487" t="s">
        <v>168</v>
      </c>
      <c r="H487" t="s">
        <v>191</v>
      </c>
      <c r="I487" t="s">
        <v>37</v>
      </c>
      <c r="J487" t="s">
        <v>29</v>
      </c>
      <c r="K487" s="34" t="s">
        <v>30</v>
      </c>
      <c r="L487" s="34">
        <v>32</v>
      </c>
      <c r="M487">
        <v>2460</v>
      </c>
      <c r="N487">
        <v>11</v>
      </c>
      <c r="O487">
        <v>124.22</v>
      </c>
      <c r="Q487">
        <v>1018</v>
      </c>
      <c r="R487">
        <f>(Q487*12)/2</f>
        <v>6108</v>
      </c>
    </row>
    <row r="488" spans="1:21">
      <c r="A488" s="4">
        <v>44151</v>
      </c>
      <c r="C488" t="s">
        <v>89</v>
      </c>
      <c r="D488" t="s">
        <v>23</v>
      </c>
      <c r="E488" t="s">
        <v>24</v>
      </c>
      <c r="K488" s="34"/>
      <c r="L488" s="34"/>
      <c r="N488">
        <v>11</v>
      </c>
      <c r="O488">
        <v>124.22</v>
      </c>
      <c r="R488">
        <f>(Q487*12)/2</f>
        <v>6108</v>
      </c>
    </row>
    <row r="489" spans="1:21">
      <c r="A489" s="4">
        <v>44151</v>
      </c>
      <c r="B489" t="s">
        <v>106</v>
      </c>
      <c r="C489" t="s">
        <v>90</v>
      </c>
      <c r="D489" t="s">
        <v>23</v>
      </c>
      <c r="E489" t="s">
        <v>24</v>
      </c>
      <c r="F489" t="s">
        <v>34</v>
      </c>
      <c r="G489" t="s">
        <v>56</v>
      </c>
      <c r="H489" t="s">
        <v>57</v>
      </c>
      <c r="I489" t="s">
        <v>58</v>
      </c>
      <c r="J489" t="s">
        <v>38</v>
      </c>
      <c r="K489" t="s">
        <v>107</v>
      </c>
      <c r="L489" s="34">
        <v>24</v>
      </c>
      <c r="M489">
        <v>7200000</v>
      </c>
      <c r="N489">
        <v>11</v>
      </c>
      <c r="O489">
        <v>124.22</v>
      </c>
      <c r="Q489">
        <v>3030</v>
      </c>
      <c r="R489">
        <f>Q489*50</f>
        <v>151500</v>
      </c>
    </row>
    <row r="490" spans="1:21">
      <c r="A490" s="4">
        <v>44151</v>
      </c>
      <c r="B490" t="s">
        <v>48</v>
      </c>
      <c r="D490" t="s">
        <v>23</v>
      </c>
      <c r="E490" t="s">
        <v>24</v>
      </c>
      <c r="F490" t="s">
        <v>34</v>
      </c>
      <c r="G490" t="s">
        <v>56</v>
      </c>
      <c r="H490" t="s">
        <v>57</v>
      </c>
      <c r="I490" t="s">
        <v>58</v>
      </c>
      <c r="J490" t="s">
        <v>38</v>
      </c>
      <c r="K490" t="s">
        <v>100</v>
      </c>
      <c r="L490" s="34">
        <v>24</v>
      </c>
      <c r="M490">
        <v>7200000</v>
      </c>
      <c r="Q490">
        <v>2530</v>
      </c>
      <c r="R490">
        <f>Q490*53</f>
        <v>134090</v>
      </c>
    </row>
    <row r="491" spans="1:21">
      <c r="A491" s="4">
        <v>44151</v>
      </c>
      <c r="B491" t="s">
        <v>54</v>
      </c>
      <c r="C491" t="s">
        <v>91</v>
      </c>
      <c r="D491" t="s">
        <v>23</v>
      </c>
      <c r="E491" t="s">
        <v>24</v>
      </c>
      <c r="F491" t="s">
        <v>34</v>
      </c>
      <c r="G491" t="s">
        <v>56</v>
      </c>
      <c r="H491" t="s">
        <v>57</v>
      </c>
      <c r="I491" t="s">
        <v>58</v>
      </c>
      <c r="J491" t="s">
        <v>38</v>
      </c>
      <c r="K491" t="s">
        <v>60</v>
      </c>
      <c r="L491" s="34">
        <v>20</v>
      </c>
      <c r="M491">
        <v>7200000</v>
      </c>
      <c r="N491">
        <v>11</v>
      </c>
      <c r="O491">
        <v>124.22</v>
      </c>
      <c r="Q491">
        <v>2660</v>
      </c>
      <c r="R491">
        <f>Q491*56</f>
        <v>148960</v>
      </c>
    </row>
    <row r="492" spans="1:21">
      <c r="A492" s="4">
        <v>44151</v>
      </c>
      <c r="B492" t="s">
        <v>61</v>
      </c>
      <c r="D492" t="s">
        <v>23</v>
      </c>
      <c r="E492" t="s">
        <v>24</v>
      </c>
      <c r="F492" t="s">
        <v>34</v>
      </c>
      <c r="G492" t="s">
        <v>144</v>
      </c>
      <c r="H492" t="s">
        <v>145</v>
      </c>
      <c r="I492" t="s">
        <v>58</v>
      </c>
      <c r="J492" t="s">
        <v>135</v>
      </c>
      <c r="K492" t="s">
        <v>99</v>
      </c>
      <c r="L492" s="34">
        <v>20</v>
      </c>
      <c r="M492">
        <v>1807200</v>
      </c>
      <c r="Q492">
        <v>2240</v>
      </c>
      <c r="R492">
        <f>Q492*54</f>
        <v>120960</v>
      </c>
    </row>
    <row r="493" spans="1:21">
      <c r="A493" s="4">
        <v>44151</v>
      </c>
      <c r="B493" t="s">
        <v>63</v>
      </c>
      <c r="C493" t="s">
        <v>87</v>
      </c>
      <c r="D493" t="s">
        <v>23</v>
      </c>
      <c r="E493" t="s">
        <v>24</v>
      </c>
      <c r="F493" t="s">
        <v>34</v>
      </c>
      <c r="G493" t="s">
        <v>56</v>
      </c>
      <c r="H493" t="s">
        <v>57</v>
      </c>
      <c r="I493" t="s">
        <v>58</v>
      </c>
      <c r="J493" t="s">
        <v>38</v>
      </c>
      <c r="K493" t="s">
        <v>110</v>
      </c>
      <c r="L493" s="34">
        <v>20</v>
      </c>
      <c r="M493">
        <v>7200000</v>
      </c>
      <c r="N493">
        <v>11</v>
      </c>
      <c r="O493">
        <v>124.22</v>
      </c>
      <c r="Q493">
        <v>1800</v>
      </c>
      <c r="R493">
        <f>Q493*40</f>
        <v>72000</v>
      </c>
      <c r="U493" t="s">
        <v>198</v>
      </c>
    </row>
    <row r="494" spans="1:21">
      <c r="A494" s="4">
        <v>44151</v>
      </c>
      <c r="B494" t="s">
        <v>133</v>
      </c>
      <c r="D494" t="s">
        <v>23</v>
      </c>
      <c r="E494" t="s">
        <v>24</v>
      </c>
      <c r="F494" t="s">
        <v>34</v>
      </c>
      <c r="G494" t="s">
        <v>56</v>
      </c>
      <c r="H494" t="s">
        <v>57</v>
      </c>
      <c r="I494" t="s">
        <v>58</v>
      </c>
      <c r="J494" t="s">
        <v>38</v>
      </c>
      <c r="K494" t="s">
        <v>62</v>
      </c>
      <c r="L494" s="34">
        <v>20</v>
      </c>
      <c r="M494">
        <v>7200000</v>
      </c>
      <c r="Q494">
        <v>2650</v>
      </c>
      <c r="R494">
        <f>Q494*52</f>
        <v>137800</v>
      </c>
    </row>
    <row r="495" spans="1:21">
      <c r="A495" s="4">
        <v>44151</v>
      </c>
      <c r="B495" t="s">
        <v>67</v>
      </c>
      <c r="C495" t="s">
        <v>92</v>
      </c>
      <c r="D495" t="s">
        <v>23</v>
      </c>
      <c r="E495" t="s">
        <v>24</v>
      </c>
      <c r="F495" t="s">
        <v>34</v>
      </c>
      <c r="G495" t="s">
        <v>56</v>
      </c>
      <c r="H495" t="s">
        <v>57</v>
      </c>
      <c r="I495" t="s">
        <v>58</v>
      </c>
      <c r="J495" t="s">
        <v>38</v>
      </c>
      <c r="K495" t="s">
        <v>68</v>
      </c>
      <c r="L495" s="34">
        <v>20</v>
      </c>
      <c r="M495">
        <v>7200000</v>
      </c>
      <c r="N495">
        <v>11</v>
      </c>
      <c r="O495">
        <v>124.22</v>
      </c>
      <c r="Q495">
        <v>2360</v>
      </c>
      <c r="R495">
        <f>Q495*127</f>
        <v>299720</v>
      </c>
    </row>
    <row r="496" spans="1:21">
      <c r="A496" s="4">
        <v>44151</v>
      </c>
      <c r="B496" t="s">
        <v>69</v>
      </c>
      <c r="D496" t="s">
        <v>23</v>
      </c>
      <c r="E496" t="s">
        <v>24</v>
      </c>
      <c r="F496" t="s">
        <v>34</v>
      </c>
      <c r="G496" t="s">
        <v>56</v>
      </c>
      <c r="H496" t="s">
        <v>57</v>
      </c>
      <c r="I496" t="s">
        <v>58</v>
      </c>
      <c r="J496" t="s">
        <v>38</v>
      </c>
      <c r="K496" t="s">
        <v>99</v>
      </c>
      <c r="L496" s="34">
        <v>20</v>
      </c>
      <c r="M496">
        <v>7200000</v>
      </c>
      <c r="Q496">
        <v>2160</v>
      </c>
      <c r="R496">
        <f>Q496*54</f>
        <v>116640</v>
      </c>
    </row>
    <row r="497" spans="1:21">
      <c r="A497" s="4">
        <v>44151</v>
      </c>
      <c r="C497" t="s">
        <v>70</v>
      </c>
      <c r="D497" t="s">
        <v>23</v>
      </c>
      <c r="E497" t="s">
        <v>24</v>
      </c>
      <c r="F497" t="s">
        <v>199</v>
      </c>
      <c r="L497" s="34"/>
      <c r="U497" t="s">
        <v>73</v>
      </c>
    </row>
    <row r="498" spans="1:21">
      <c r="A498" s="4">
        <v>44151</v>
      </c>
      <c r="C498" t="s">
        <v>83</v>
      </c>
      <c r="D498" t="s">
        <v>23</v>
      </c>
      <c r="E498" t="s">
        <v>24</v>
      </c>
      <c r="F498" t="s">
        <v>200</v>
      </c>
      <c r="L498" s="34"/>
      <c r="U498" t="s">
        <v>114</v>
      </c>
    </row>
    <row r="499" spans="1:21">
      <c r="A499" s="4">
        <v>44151</v>
      </c>
      <c r="B499" t="s">
        <v>201</v>
      </c>
      <c r="C499" t="s">
        <v>74</v>
      </c>
      <c r="D499" t="s">
        <v>23</v>
      </c>
      <c r="E499" t="s">
        <v>24</v>
      </c>
      <c r="L499" s="34"/>
      <c r="U499" t="s">
        <v>73</v>
      </c>
    </row>
    <row r="500" spans="1:21">
      <c r="A500" s="4">
        <v>44151</v>
      </c>
      <c r="B500" t="s">
        <v>186</v>
      </c>
      <c r="C500" t="s">
        <v>77</v>
      </c>
      <c r="D500" t="s">
        <v>23</v>
      </c>
      <c r="E500" t="s">
        <v>24</v>
      </c>
      <c r="L500" s="34"/>
    </row>
    <row r="501" spans="1:21">
      <c r="A501" s="4">
        <v>44151</v>
      </c>
      <c r="B501" t="s">
        <v>78</v>
      </c>
      <c r="C501" t="s">
        <v>79</v>
      </c>
      <c r="D501" t="s">
        <v>23</v>
      </c>
      <c r="E501" t="s">
        <v>24</v>
      </c>
      <c r="L501" s="34"/>
    </row>
    <row r="502" spans="1:21">
      <c r="A502" s="4">
        <v>44151</v>
      </c>
      <c r="B502" t="s">
        <v>80</v>
      </c>
      <c r="C502" t="s">
        <v>81</v>
      </c>
      <c r="D502" t="s">
        <v>23</v>
      </c>
      <c r="E502" t="s">
        <v>24</v>
      </c>
      <c r="L502"/>
    </row>
    <row r="503" spans="1:21">
      <c r="A503" s="4">
        <v>44151</v>
      </c>
      <c r="B503" t="s">
        <v>80</v>
      </c>
      <c r="C503" t="s">
        <v>94</v>
      </c>
      <c r="D503" t="s">
        <v>23</v>
      </c>
      <c r="E503" t="s">
        <v>24</v>
      </c>
      <c r="L503"/>
    </row>
    <row r="504" spans="1:21">
      <c r="A504" s="4">
        <v>44152</v>
      </c>
      <c r="B504" t="s">
        <v>21</v>
      </c>
      <c r="C504" t="s">
        <v>64</v>
      </c>
      <c r="D504" t="s">
        <v>23</v>
      </c>
      <c r="E504" t="s">
        <v>84</v>
      </c>
      <c r="F504" t="s">
        <v>34</v>
      </c>
      <c r="G504" t="s">
        <v>152</v>
      </c>
      <c r="H504" t="s">
        <v>153</v>
      </c>
      <c r="I504" t="s">
        <v>58</v>
      </c>
      <c r="J504" t="s">
        <v>135</v>
      </c>
      <c r="K504" t="s">
        <v>60</v>
      </c>
      <c r="L504" s="34">
        <v>20</v>
      </c>
      <c r="M504">
        <v>2761000</v>
      </c>
      <c r="N504">
        <v>12</v>
      </c>
      <c r="O504">
        <v>139.12</v>
      </c>
      <c r="P504" t="s">
        <v>85</v>
      </c>
      <c r="Q504">
        <v>2190</v>
      </c>
      <c r="R504">
        <f>Q504*56</f>
        <v>122640</v>
      </c>
    </row>
    <row r="505" spans="1:21">
      <c r="A505" s="4">
        <v>44152</v>
      </c>
      <c r="B505" t="s">
        <v>42</v>
      </c>
      <c r="C505" t="s">
        <v>43</v>
      </c>
      <c r="D505" t="s">
        <v>23</v>
      </c>
      <c r="E505" t="s">
        <v>84</v>
      </c>
      <c r="F505" t="s">
        <v>167</v>
      </c>
      <c r="G505" t="s">
        <v>168</v>
      </c>
      <c r="H505" t="s">
        <v>202</v>
      </c>
      <c r="I505" t="s">
        <v>37</v>
      </c>
      <c r="J505" t="s">
        <v>29</v>
      </c>
      <c r="K505" s="34" t="s">
        <v>203</v>
      </c>
      <c r="L505" s="34">
        <v>35</v>
      </c>
      <c r="M505">
        <v>2000</v>
      </c>
      <c r="N505">
        <v>12</v>
      </c>
      <c r="O505">
        <v>139.12</v>
      </c>
      <c r="P505" t="s">
        <v>85</v>
      </c>
      <c r="Q505">
        <v>940</v>
      </c>
      <c r="R505">
        <f>(Q505*10)/2</f>
        <v>4700</v>
      </c>
    </row>
    <row r="506" spans="1:21">
      <c r="A506" s="4">
        <v>44152</v>
      </c>
      <c r="C506" t="s">
        <v>55</v>
      </c>
      <c r="D506" t="s">
        <v>23</v>
      </c>
      <c r="E506" t="s">
        <v>84</v>
      </c>
      <c r="K506" s="34"/>
      <c r="L506" s="34"/>
      <c r="N506">
        <v>12</v>
      </c>
      <c r="O506">
        <v>139.12</v>
      </c>
      <c r="P506" t="s">
        <v>85</v>
      </c>
      <c r="R506">
        <f>(Q505*10)/2</f>
        <v>4700</v>
      </c>
    </row>
    <row r="507" spans="1:21">
      <c r="A507" s="4">
        <v>44152</v>
      </c>
      <c r="B507" t="s">
        <v>106</v>
      </c>
      <c r="C507" t="s">
        <v>41</v>
      </c>
      <c r="D507" t="s">
        <v>23</v>
      </c>
      <c r="E507" t="s">
        <v>84</v>
      </c>
      <c r="F507" t="s">
        <v>34</v>
      </c>
      <c r="G507" t="s">
        <v>56</v>
      </c>
      <c r="H507" t="s">
        <v>57</v>
      </c>
      <c r="I507" t="s">
        <v>58</v>
      </c>
      <c r="J507" t="s">
        <v>38</v>
      </c>
      <c r="K507" t="s">
        <v>107</v>
      </c>
      <c r="L507" s="34">
        <v>20</v>
      </c>
      <c r="M507">
        <v>7200000</v>
      </c>
      <c r="N507">
        <v>12</v>
      </c>
      <c r="O507">
        <v>139.12</v>
      </c>
      <c r="P507" t="s">
        <v>85</v>
      </c>
      <c r="Q507">
        <v>2770</v>
      </c>
      <c r="R507">
        <f>Q507*50</f>
        <v>138500</v>
      </c>
    </row>
    <row r="508" spans="1:21">
      <c r="A508" s="4">
        <v>44152</v>
      </c>
      <c r="B508" t="s">
        <v>48</v>
      </c>
      <c r="D508" t="s">
        <v>23</v>
      </c>
      <c r="E508" t="s">
        <v>84</v>
      </c>
      <c r="F508" t="s">
        <v>34</v>
      </c>
      <c r="G508" t="s">
        <v>56</v>
      </c>
      <c r="H508" t="s">
        <v>57</v>
      </c>
      <c r="I508" t="s">
        <v>58</v>
      </c>
      <c r="J508" t="s">
        <v>38</v>
      </c>
      <c r="K508" t="s">
        <v>100</v>
      </c>
      <c r="L508" s="34">
        <v>20</v>
      </c>
      <c r="M508">
        <v>7200000</v>
      </c>
      <c r="Q508">
        <v>2490</v>
      </c>
      <c r="R508">
        <f>Q508*53</f>
        <v>131970</v>
      </c>
    </row>
    <row r="509" spans="1:21">
      <c r="A509" s="4">
        <v>44152</v>
      </c>
      <c r="B509" t="s">
        <v>54</v>
      </c>
      <c r="C509" t="s">
        <v>40</v>
      </c>
      <c r="D509" t="s">
        <v>23</v>
      </c>
      <c r="E509" t="s">
        <v>84</v>
      </c>
      <c r="F509" t="s">
        <v>34</v>
      </c>
      <c r="G509" t="s">
        <v>56</v>
      </c>
      <c r="H509" t="s">
        <v>57</v>
      </c>
      <c r="I509" t="s">
        <v>58</v>
      </c>
      <c r="J509" t="s">
        <v>38</v>
      </c>
      <c r="K509" t="s">
        <v>60</v>
      </c>
      <c r="L509" s="34">
        <v>20</v>
      </c>
      <c r="M509">
        <v>7200000</v>
      </c>
      <c r="N509">
        <v>12</v>
      </c>
      <c r="O509">
        <v>139.12</v>
      </c>
      <c r="P509" t="s">
        <v>85</v>
      </c>
      <c r="Q509">
        <v>2590</v>
      </c>
      <c r="R509">
        <f>Q509*56</f>
        <v>145040</v>
      </c>
    </row>
    <row r="510" spans="1:21">
      <c r="A510" s="4">
        <v>44152</v>
      </c>
      <c r="B510" t="s">
        <v>61</v>
      </c>
      <c r="D510" t="s">
        <v>23</v>
      </c>
      <c r="E510" t="s">
        <v>84</v>
      </c>
      <c r="F510" t="s">
        <v>34</v>
      </c>
      <c r="G510" t="s">
        <v>144</v>
      </c>
      <c r="H510" t="s">
        <v>145</v>
      </c>
      <c r="I510" t="s">
        <v>58</v>
      </c>
      <c r="J510" t="s">
        <v>135</v>
      </c>
      <c r="K510" t="s">
        <v>99</v>
      </c>
      <c r="L510" s="34">
        <v>20</v>
      </c>
      <c r="M510">
        <v>1807200</v>
      </c>
      <c r="Q510">
        <v>2180</v>
      </c>
      <c r="R510">
        <f>Q510*54</f>
        <v>117720</v>
      </c>
    </row>
    <row r="511" spans="1:21">
      <c r="A511" s="4">
        <v>44152</v>
      </c>
      <c r="B511" t="s">
        <v>63</v>
      </c>
      <c r="C511" t="s">
        <v>47</v>
      </c>
      <c r="D511" t="s">
        <v>23</v>
      </c>
      <c r="E511" t="s">
        <v>84</v>
      </c>
      <c r="F511" t="s">
        <v>34</v>
      </c>
      <c r="G511" t="s">
        <v>56</v>
      </c>
      <c r="H511" t="s">
        <v>57</v>
      </c>
      <c r="I511" t="s">
        <v>58</v>
      </c>
      <c r="J511" t="s">
        <v>38</v>
      </c>
      <c r="K511" t="s">
        <v>110</v>
      </c>
      <c r="L511" s="34">
        <v>20</v>
      </c>
      <c r="M511">
        <v>7200000</v>
      </c>
      <c r="N511">
        <v>12</v>
      </c>
      <c r="O511">
        <v>139.12</v>
      </c>
      <c r="P511" t="s">
        <v>85</v>
      </c>
      <c r="Q511">
        <v>2090</v>
      </c>
      <c r="R511">
        <f>Q511*40</f>
        <v>83600</v>
      </c>
    </row>
    <row r="512" spans="1:21">
      <c r="A512" s="4">
        <v>44152</v>
      </c>
      <c r="B512" t="s">
        <v>133</v>
      </c>
      <c r="D512" t="s">
        <v>23</v>
      </c>
      <c r="E512" t="s">
        <v>84</v>
      </c>
      <c r="F512" t="s">
        <v>34</v>
      </c>
      <c r="G512" t="s">
        <v>56</v>
      </c>
      <c r="H512" t="s">
        <v>57</v>
      </c>
      <c r="I512" t="s">
        <v>58</v>
      </c>
      <c r="J512" t="s">
        <v>38</v>
      </c>
      <c r="K512" t="s">
        <v>62</v>
      </c>
      <c r="L512" s="34">
        <v>20</v>
      </c>
      <c r="M512">
        <v>7200000</v>
      </c>
      <c r="Q512">
        <v>2830</v>
      </c>
      <c r="R512">
        <f>Q512*52</f>
        <v>147160</v>
      </c>
    </row>
    <row r="513" spans="1:21">
      <c r="A513" s="4">
        <v>44152</v>
      </c>
      <c r="B513" t="s">
        <v>67</v>
      </c>
      <c r="C513" t="s">
        <v>33</v>
      </c>
      <c r="D513" t="s">
        <v>23</v>
      </c>
      <c r="E513" t="s">
        <v>84</v>
      </c>
      <c r="F513" t="s">
        <v>34</v>
      </c>
      <c r="G513" t="s">
        <v>56</v>
      </c>
      <c r="H513" t="s">
        <v>57</v>
      </c>
      <c r="I513" t="s">
        <v>58</v>
      </c>
      <c r="J513" t="s">
        <v>38</v>
      </c>
      <c r="K513" t="s">
        <v>68</v>
      </c>
      <c r="L513" s="34">
        <v>20</v>
      </c>
      <c r="M513">
        <v>7200000</v>
      </c>
      <c r="N513">
        <v>12</v>
      </c>
      <c r="O513">
        <v>139.12</v>
      </c>
      <c r="P513" t="s">
        <v>85</v>
      </c>
      <c r="Q513">
        <v>2180</v>
      </c>
      <c r="R513">
        <f>Q513*127</f>
        <v>276860</v>
      </c>
    </row>
    <row r="514" spans="1:21">
      <c r="A514" s="4">
        <v>44152</v>
      </c>
      <c r="B514" t="s">
        <v>69</v>
      </c>
      <c r="D514" t="s">
        <v>23</v>
      </c>
      <c r="E514" t="s">
        <v>84</v>
      </c>
      <c r="F514" t="s">
        <v>34</v>
      </c>
      <c r="G514" t="s">
        <v>56</v>
      </c>
      <c r="H514" t="s">
        <v>57</v>
      </c>
      <c r="I514" t="s">
        <v>58</v>
      </c>
      <c r="J514" t="s">
        <v>38</v>
      </c>
      <c r="K514" t="s">
        <v>99</v>
      </c>
      <c r="L514" s="34">
        <v>20</v>
      </c>
      <c r="M514">
        <v>7200000</v>
      </c>
      <c r="Q514">
        <v>2280</v>
      </c>
      <c r="R514">
        <f>Q514*54</f>
        <v>123120</v>
      </c>
    </row>
    <row r="515" spans="1:21">
      <c r="A515" s="4">
        <v>44152</v>
      </c>
      <c r="C515" t="s">
        <v>95</v>
      </c>
      <c r="D515" t="s">
        <v>23</v>
      </c>
      <c r="E515" t="s">
        <v>84</v>
      </c>
      <c r="F515" t="s">
        <v>204</v>
      </c>
      <c r="L515" s="34"/>
      <c r="U515" t="s">
        <v>149</v>
      </c>
    </row>
    <row r="516" spans="1:21">
      <c r="A516" s="4">
        <v>44152</v>
      </c>
      <c r="B516" t="s">
        <v>80</v>
      </c>
      <c r="C516" t="s">
        <v>82</v>
      </c>
      <c r="D516" t="s">
        <v>23</v>
      </c>
      <c r="E516" t="s">
        <v>84</v>
      </c>
      <c r="L516" s="34"/>
    </row>
    <row r="517" spans="1:21">
      <c r="A517" s="4">
        <v>44152</v>
      </c>
      <c r="B517" t="s">
        <v>80</v>
      </c>
      <c r="C517" t="s">
        <v>22</v>
      </c>
      <c r="D517" t="s">
        <v>23</v>
      </c>
      <c r="E517" t="s">
        <v>84</v>
      </c>
    </row>
    <row r="518" spans="1:21">
      <c r="A518" s="4">
        <v>44152</v>
      </c>
      <c r="B518" t="s">
        <v>21</v>
      </c>
      <c r="C518" t="s">
        <v>86</v>
      </c>
      <c r="D518" t="s">
        <v>23</v>
      </c>
      <c r="E518" t="s">
        <v>24</v>
      </c>
      <c r="F518" t="s">
        <v>34</v>
      </c>
      <c r="G518" t="s">
        <v>152</v>
      </c>
      <c r="H518" t="s">
        <v>153</v>
      </c>
      <c r="I518" t="s">
        <v>58</v>
      </c>
      <c r="J518" t="s">
        <v>135</v>
      </c>
      <c r="K518" t="s">
        <v>60</v>
      </c>
      <c r="L518" s="34">
        <v>20</v>
      </c>
      <c r="M518">
        <v>2761000</v>
      </c>
      <c r="N518">
        <v>11</v>
      </c>
      <c r="O518">
        <v>124.22</v>
      </c>
      <c r="Q518">
        <v>2190</v>
      </c>
      <c r="R518">
        <f>Q518*56</f>
        <v>122640</v>
      </c>
      <c r="U518" t="s">
        <v>205</v>
      </c>
    </row>
    <row r="519" spans="1:21">
      <c r="A519" s="4">
        <v>44152</v>
      </c>
      <c r="B519" t="s">
        <v>42</v>
      </c>
      <c r="C519" t="s">
        <v>88</v>
      </c>
      <c r="D519" t="s">
        <v>23</v>
      </c>
      <c r="E519" t="s">
        <v>24</v>
      </c>
      <c r="F519" t="s">
        <v>167</v>
      </c>
      <c r="G519" t="s">
        <v>168</v>
      </c>
      <c r="H519" t="s">
        <v>191</v>
      </c>
      <c r="I519" t="s">
        <v>37</v>
      </c>
      <c r="J519" t="s">
        <v>29</v>
      </c>
      <c r="K519" s="34" t="s">
        <v>30</v>
      </c>
      <c r="L519" s="34">
        <v>35</v>
      </c>
      <c r="M519">
        <v>2460</v>
      </c>
      <c r="N519">
        <v>11</v>
      </c>
      <c r="O519">
        <v>124.22</v>
      </c>
      <c r="Q519">
        <v>510</v>
      </c>
      <c r="R519">
        <f>(Q519*12)/2</f>
        <v>3060</v>
      </c>
      <c r="U519" t="s">
        <v>206</v>
      </c>
    </row>
    <row r="520" spans="1:21">
      <c r="A520" s="4">
        <v>44152</v>
      </c>
      <c r="C520" t="s">
        <v>89</v>
      </c>
      <c r="D520" t="s">
        <v>23</v>
      </c>
      <c r="E520" t="s">
        <v>24</v>
      </c>
      <c r="K520" s="34"/>
      <c r="L520" s="34"/>
      <c r="N520">
        <v>11</v>
      </c>
      <c r="O520">
        <v>124.22</v>
      </c>
      <c r="R520">
        <f>(Q519*12)/2</f>
        <v>3060</v>
      </c>
    </row>
    <row r="521" spans="1:21">
      <c r="A521" s="4">
        <v>44152</v>
      </c>
      <c r="B521" t="s">
        <v>42</v>
      </c>
      <c r="C521" t="s">
        <v>88</v>
      </c>
      <c r="D521" t="s">
        <v>23</v>
      </c>
      <c r="E521" t="s">
        <v>24</v>
      </c>
      <c r="F521" t="s">
        <v>167</v>
      </c>
      <c r="G521" t="s">
        <v>168</v>
      </c>
      <c r="H521" t="s">
        <v>202</v>
      </c>
      <c r="I521" t="s">
        <v>37</v>
      </c>
      <c r="J521" t="s">
        <v>29</v>
      </c>
      <c r="K521" s="34" t="s">
        <v>203</v>
      </c>
      <c r="L521" s="34">
        <v>35</v>
      </c>
      <c r="M521">
        <v>2000</v>
      </c>
      <c r="Q521">
        <v>330</v>
      </c>
      <c r="R521">
        <f>(Q521*10)/2</f>
        <v>1650</v>
      </c>
      <c r="U521" t="s">
        <v>207</v>
      </c>
    </row>
    <row r="522" spans="1:21">
      <c r="A522" s="4">
        <v>44152</v>
      </c>
      <c r="C522" t="s">
        <v>89</v>
      </c>
      <c r="D522" t="s">
        <v>23</v>
      </c>
      <c r="E522" t="s">
        <v>24</v>
      </c>
      <c r="K522" s="34"/>
      <c r="L522" s="34"/>
      <c r="R522">
        <f>(Q521*10)/2</f>
        <v>1650</v>
      </c>
    </row>
    <row r="523" spans="1:21">
      <c r="A523" s="4">
        <v>44152</v>
      </c>
      <c r="B523" t="s">
        <v>106</v>
      </c>
      <c r="C523" t="s">
        <v>90</v>
      </c>
      <c r="D523" t="s">
        <v>23</v>
      </c>
      <c r="E523" t="s">
        <v>24</v>
      </c>
      <c r="F523" t="s">
        <v>34</v>
      </c>
      <c r="G523" t="s">
        <v>56</v>
      </c>
      <c r="H523" t="s">
        <v>57</v>
      </c>
      <c r="I523" t="s">
        <v>58</v>
      </c>
      <c r="J523" t="s">
        <v>38</v>
      </c>
      <c r="K523" t="s">
        <v>107</v>
      </c>
      <c r="L523" s="34">
        <v>24</v>
      </c>
      <c r="M523">
        <v>7200000</v>
      </c>
      <c r="N523">
        <v>11</v>
      </c>
      <c r="O523">
        <v>124.22</v>
      </c>
      <c r="Q523">
        <v>2900</v>
      </c>
      <c r="R523">
        <f>Q523*50</f>
        <v>145000</v>
      </c>
    </row>
    <row r="524" spans="1:21">
      <c r="A524" s="4">
        <v>44152</v>
      </c>
      <c r="B524" t="s">
        <v>48</v>
      </c>
      <c r="D524" t="s">
        <v>23</v>
      </c>
      <c r="E524" t="s">
        <v>24</v>
      </c>
      <c r="F524" t="s">
        <v>34</v>
      </c>
      <c r="G524" t="s">
        <v>56</v>
      </c>
      <c r="H524" t="s">
        <v>57</v>
      </c>
      <c r="I524" t="s">
        <v>58</v>
      </c>
      <c r="J524" t="s">
        <v>38</v>
      </c>
      <c r="K524" t="s">
        <v>100</v>
      </c>
      <c r="L524" s="34">
        <v>24</v>
      </c>
      <c r="M524">
        <v>7200000</v>
      </c>
      <c r="Q524">
        <v>2500</v>
      </c>
      <c r="R524">
        <f>Q524*53</f>
        <v>132500</v>
      </c>
    </row>
    <row r="525" spans="1:21">
      <c r="A525" s="4">
        <v>44152</v>
      </c>
      <c r="B525" t="s">
        <v>54</v>
      </c>
      <c r="C525" t="s">
        <v>91</v>
      </c>
      <c r="D525" t="s">
        <v>23</v>
      </c>
      <c r="E525" t="s">
        <v>24</v>
      </c>
      <c r="F525" t="s">
        <v>34</v>
      </c>
      <c r="G525" t="s">
        <v>56</v>
      </c>
      <c r="H525" t="s">
        <v>57</v>
      </c>
      <c r="I525" t="s">
        <v>58</v>
      </c>
      <c r="J525" t="s">
        <v>38</v>
      </c>
      <c r="K525" t="s">
        <v>60</v>
      </c>
      <c r="L525" s="34">
        <v>20</v>
      </c>
      <c r="M525">
        <v>7200000</v>
      </c>
      <c r="N525">
        <v>11</v>
      </c>
      <c r="O525">
        <v>124.22</v>
      </c>
      <c r="Q525">
        <v>2540</v>
      </c>
      <c r="R525">
        <f>Q525*56</f>
        <v>142240</v>
      </c>
    </row>
    <row r="526" spans="1:21">
      <c r="A526" s="4">
        <v>44152</v>
      </c>
      <c r="B526" t="s">
        <v>61</v>
      </c>
      <c r="D526" t="s">
        <v>23</v>
      </c>
      <c r="E526" t="s">
        <v>24</v>
      </c>
      <c r="F526" t="s">
        <v>34</v>
      </c>
      <c r="G526" t="s">
        <v>144</v>
      </c>
      <c r="H526" t="s">
        <v>145</v>
      </c>
      <c r="I526" t="s">
        <v>58</v>
      </c>
      <c r="J526" t="s">
        <v>135</v>
      </c>
      <c r="K526" t="s">
        <v>99</v>
      </c>
      <c r="L526" s="34">
        <v>20</v>
      </c>
      <c r="M526">
        <v>1807200</v>
      </c>
      <c r="Q526">
        <v>2200</v>
      </c>
      <c r="R526">
        <f>Q526*54</f>
        <v>118800</v>
      </c>
    </row>
    <row r="527" spans="1:21">
      <c r="A527" s="4">
        <v>44152</v>
      </c>
      <c r="B527" t="s">
        <v>63</v>
      </c>
      <c r="C527" t="s">
        <v>87</v>
      </c>
      <c r="D527" t="s">
        <v>23</v>
      </c>
      <c r="E527" t="s">
        <v>24</v>
      </c>
      <c r="F527" t="s">
        <v>34</v>
      </c>
      <c r="G527" t="s">
        <v>56</v>
      </c>
      <c r="H527" t="s">
        <v>57</v>
      </c>
      <c r="I527" t="s">
        <v>58</v>
      </c>
      <c r="J527" t="s">
        <v>38</v>
      </c>
      <c r="K527" t="s">
        <v>110</v>
      </c>
      <c r="L527" s="34">
        <v>20</v>
      </c>
      <c r="M527">
        <v>7200000</v>
      </c>
      <c r="N527">
        <v>11</v>
      </c>
      <c r="O527">
        <v>124.22</v>
      </c>
      <c r="Q527">
        <v>2200</v>
      </c>
      <c r="R527">
        <f>Q527*40</f>
        <v>88000</v>
      </c>
    </row>
    <row r="528" spans="1:21">
      <c r="A528" s="4">
        <v>44152</v>
      </c>
      <c r="B528" t="s">
        <v>133</v>
      </c>
      <c r="D528" t="s">
        <v>23</v>
      </c>
      <c r="E528" t="s">
        <v>24</v>
      </c>
      <c r="F528" t="s">
        <v>34</v>
      </c>
      <c r="G528" t="s">
        <v>56</v>
      </c>
      <c r="H528" t="s">
        <v>57</v>
      </c>
      <c r="I528" t="s">
        <v>58</v>
      </c>
      <c r="J528" t="s">
        <v>38</v>
      </c>
      <c r="K528" t="s">
        <v>62</v>
      </c>
      <c r="L528" s="34">
        <v>20</v>
      </c>
      <c r="M528">
        <v>7200000</v>
      </c>
      <c r="Q528">
        <v>2720</v>
      </c>
      <c r="R528">
        <f>Q528*52</f>
        <v>141440</v>
      </c>
    </row>
    <row r="529" spans="1:21">
      <c r="A529" s="4">
        <v>44152</v>
      </c>
      <c r="B529" t="s">
        <v>67</v>
      </c>
      <c r="C529" t="s">
        <v>92</v>
      </c>
      <c r="D529" t="s">
        <v>23</v>
      </c>
      <c r="E529" t="s">
        <v>24</v>
      </c>
      <c r="F529" t="s">
        <v>34</v>
      </c>
      <c r="G529" t="s">
        <v>56</v>
      </c>
      <c r="H529" t="s">
        <v>57</v>
      </c>
      <c r="I529" t="s">
        <v>58</v>
      </c>
      <c r="J529" t="s">
        <v>38</v>
      </c>
      <c r="K529" t="s">
        <v>68</v>
      </c>
      <c r="L529" s="34">
        <v>20</v>
      </c>
      <c r="M529">
        <v>7200000</v>
      </c>
      <c r="N529">
        <v>11</v>
      </c>
      <c r="O529">
        <v>124.22</v>
      </c>
      <c r="Q529">
        <v>2220</v>
      </c>
      <c r="R529">
        <f>Q529*127</f>
        <v>281940</v>
      </c>
    </row>
    <row r="530" spans="1:21">
      <c r="A530" s="4">
        <v>44152</v>
      </c>
      <c r="B530" t="s">
        <v>69</v>
      </c>
      <c r="D530" t="s">
        <v>23</v>
      </c>
      <c r="E530" t="s">
        <v>24</v>
      </c>
      <c r="F530" t="s">
        <v>34</v>
      </c>
      <c r="G530" t="s">
        <v>56</v>
      </c>
      <c r="H530" t="s">
        <v>57</v>
      </c>
      <c r="I530" t="s">
        <v>58</v>
      </c>
      <c r="J530" t="s">
        <v>38</v>
      </c>
      <c r="K530" t="s">
        <v>99</v>
      </c>
      <c r="L530" s="34">
        <v>20</v>
      </c>
      <c r="M530">
        <v>7200000</v>
      </c>
      <c r="Q530">
        <v>2340</v>
      </c>
      <c r="R530">
        <f>Q530*54</f>
        <v>126360</v>
      </c>
    </row>
    <row r="531" spans="1:21">
      <c r="A531" s="4">
        <v>44152</v>
      </c>
      <c r="C531" t="s">
        <v>70</v>
      </c>
      <c r="D531" t="s">
        <v>23</v>
      </c>
      <c r="E531" t="s">
        <v>24</v>
      </c>
      <c r="F531" t="s">
        <v>204</v>
      </c>
      <c r="L531" s="34"/>
      <c r="U531" t="s">
        <v>73</v>
      </c>
    </row>
    <row r="532" spans="1:21">
      <c r="A532" s="4">
        <v>44152</v>
      </c>
      <c r="C532" t="s">
        <v>83</v>
      </c>
      <c r="D532" t="s">
        <v>23</v>
      </c>
      <c r="E532" t="s">
        <v>24</v>
      </c>
      <c r="F532" t="s">
        <v>208</v>
      </c>
      <c r="L532" s="34"/>
      <c r="U532" t="s">
        <v>73</v>
      </c>
    </row>
    <row r="533" spans="1:21">
      <c r="A533" s="4">
        <v>44152</v>
      </c>
      <c r="C533" t="s">
        <v>89</v>
      </c>
      <c r="D533" t="s">
        <v>23</v>
      </c>
      <c r="E533" t="s">
        <v>24</v>
      </c>
      <c r="F533" t="s">
        <v>204</v>
      </c>
      <c r="L533" s="34"/>
      <c r="U533" t="s">
        <v>209</v>
      </c>
    </row>
    <row r="534" spans="1:21">
      <c r="A534" s="4">
        <v>44152</v>
      </c>
      <c r="C534" t="s">
        <v>88</v>
      </c>
      <c r="D534" t="s">
        <v>23</v>
      </c>
      <c r="E534" t="s">
        <v>24</v>
      </c>
      <c r="F534" t="s">
        <v>204</v>
      </c>
      <c r="L534" s="34"/>
      <c r="U534" t="s">
        <v>209</v>
      </c>
    </row>
    <row r="535" spans="1:21">
      <c r="A535" s="4">
        <v>44152</v>
      </c>
      <c r="B535" t="s">
        <v>201</v>
      </c>
      <c r="C535" t="s">
        <v>74</v>
      </c>
      <c r="D535" t="s">
        <v>23</v>
      </c>
      <c r="E535" t="s">
        <v>24</v>
      </c>
      <c r="L535" s="34"/>
      <c r="U535" t="s">
        <v>73</v>
      </c>
    </row>
    <row r="536" spans="1:21">
      <c r="A536" s="4">
        <v>44152</v>
      </c>
      <c r="B536" t="s">
        <v>186</v>
      </c>
      <c r="C536" t="s">
        <v>77</v>
      </c>
      <c r="D536" t="s">
        <v>23</v>
      </c>
      <c r="E536" t="s">
        <v>24</v>
      </c>
      <c r="L536" s="34"/>
    </row>
    <row r="537" spans="1:21">
      <c r="A537" s="4">
        <v>44152</v>
      </c>
      <c r="B537" t="s">
        <v>78</v>
      </c>
      <c r="C537" t="s">
        <v>79</v>
      </c>
      <c r="D537" t="s">
        <v>23</v>
      </c>
      <c r="E537" t="s">
        <v>24</v>
      </c>
      <c r="L537" s="34"/>
    </row>
    <row r="538" spans="1:21">
      <c r="A538" s="4">
        <v>44152</v>
      </c>
      <c r="B538" t="s">
        <v>80</v>
      </c>
      <c r="C538" t="s">
        <v>81</v>
      </c>
      <c r="D538" t="s">
        <v>23</v>
      </c>
      <c r="E538" t="s">
        <v>24</v>
      </c>
      <c r="L538"/>
    </row>
    <row r="539" spans="1:21">
      <c r="A539" s="4">
        <v>44152</v>
      </c>
      <c r="B539" t="s">
        <v>80</v>
      </c>
      <c r="C539" t="s">
        <v>94</v>
      </c>
      <c r="D539" t="s">
        <v>23</v>
      </c>
      <c r="E539" t="s">
        <v>24</v>
      </c>
      <c r="L539"/>
    </row>
    <row r="540" spans="1:21">
      <c r="A540" s="4">
        <v>44153</v>
      </c>
      <c r="B540" t="s">
        <v>21</v>
      </c>
      <c r="C540" t="s">
        <v>64</v>
      </c>
      <c r="D540" t="s">
        <v>23</v>
      </c>
      <c r="E540" t="s">
        <v>84</v>
      </c>
      <c r="F540" t="s">
        <v>34</v>
      </c>
      <c r="G540" t="s">
        <v>152</v>
      </c>
      <c r="H540" t="s">
        <v>153</v>
      </c>
      <c r="I540" t="s">
        <v>58</v>
      </c>
      <c r="J540" t="s">
        <v>135</v>
      </c>
      <c r="K540" t="s">
        <v>60</v>
      </c>
      <c r="L540" s="34">
        <v>20</v>
      </c>
      <c r="M540">
        <v>2761000</v>
      </c>
      <c r="N540">
        <v>12</v>
      </c>
      <c r="O540">
        <v>139.12</v>
      </c>
      <c r="P540" t="s">
        <v>85</v>
      </c>
      <c r="Q540">
        <v>2340</v>
      </c>
      <c r="R540">
        <f>Q540*56</f>
        <v>131040</v>
      </c>
    </row>
    <row r="541" spans="1:21">
      <c r="A541" s="4">
        <v>44153</v>
      </c>
      <c r="B541" t="s">
        <v>42</v>
      </c>
      <c r="C541" t="s">
        <v>43</v>
      </c>
      <c r="D541" t="s">
        <v>23</v>
      </c>
      <c r="E541" t="s">
        <v>84</v>
      </c>
      <c r="F541" t="s">
        <v>171</v>
      </c>
      <c r="G541" t="s">
        <v>172</v>
      </c>
      <c r="H541" t="s">
        <v>210</v>
      </c>
      <c r="I541" t="s">
        <v>37</v>
      </c>
      <c r="J541" t="s">
        <v>211</v>
      </c>
      <c r="K541" s="34" t="s">
        <v>212</v>
      </c>
      <c r="L541" s="34">
        <v>30</v>
      </c>
      <c r="M541">
        <v>5500</v>
      </c>
      <c r="N541">
        <v>12</v>
      </c>
      <c r="O541">
        <v>139.12</v>
      </c>
      <c r="P541" t="s">
        <v>85</v>
      </c>
      <c r="Q541">
        <v>1020</v>
      </c>
      <c r="R541">
        <f>(Q541*11)/2</f>
        <v>5610</v>
      </c>
    </row>
    <row r="542" spans="1:21">
      <c r="A542" s="4">
        <v>44153</v>
      </c>
      <c r="C542" t="s">
        <v>55</v>
      </c>
      <c r="D542" t="s">
        <v>23</v>
      </c>
      <c r="E542" t="s">
        <v>84</v>
      </c>
      <c r="K542" s="34"/>
      <c r="L542" s="34"/>
      <c r="N542">
        <v>12</v>
      </c>
      <c r="O542">
        <v>139.12</v>
      </c>
      <c r="P542" t="s">
        <v>85</v>
      </c>
      <c r="R542">
        <f>(Q541*11)/2</f>
        <v>5610</v>
      </c>
    </row>
    <row r="543" spans="1:21">
      <c r="A543" s="4">
        <v>44153</v>
      </c>
      <c r="B543" t="s">
        <v>106</v>
      </c>
      <c r="C543" t="s">
        <v>95</v>
      </c>
      <c r="D543" t="s">
        <v>23</v>
      </c>
      <c r="E543" t="s">
        <v>84</v>
      </c>
      <c r="F543" t="s">
        <v>34</v>
      </c>
      <c r="G543" t="s">
        <v>56</v>
      </c>
      <c r="H543" t="s">
        <v>57</v>
      </c>
      <c r="I543" t="s">
        <v>58</v>
      </c>
      <c r="J543" t="s">
        <v>38</v>
      </c>
      <c r="K543" t="s">
        <v>107</v>
      </c>
      <c r="L543" s="34">
        <v>20</v>
      </c>
      <c r="M543">
        <v>7200000</v>
      </c>
      <c r="N543">
        <v>12</v>
      </c>
      <c r="O543">
        <v>139.12</v>
      </c>
      <c r="P543" t="s">
        <v>85</v>
      </c>
      <c r="Q543">
        <v>2880</v>
      </c>
      <c r="R543">
        <f>Q543*50</f>
        <v>144000</v>
      </c>
    </row>
    <row r="544" spans="1:21">
      <c r="A544" s="4">
        <v>44153</v>
      </c>
      <c r="B544" t="s">
        <v>48</v>
      </c>
      <c r="D544" t="s">
        <v>23</v>
      </c>
      <c r="E544" t="s">
        <v>84</v>
      </c>
      <c r="F544" t="s">
        <v>34</v>
      </c>
      <c r="G544" t="s">
        <v>56</v>
      </c>
      <c r="H544" t="s">
        <v>57</v>
      </c>
      <c r="I544" t="s">
        <v>58</v>
      </c>
      <c r="J544" t="s">
        <v>38</v>
      </c>
      <c r="K544" t="s">
        <v>100</v>
      </c>
      <c r="L544" s="34">
        <v>20</v>
      </c>
      <c r="M544">
        <v>7200000</v>
      </c>
      <c r="Q544">
        <v>2420</v>
      </c>
      <c r="R544">
        <f>Q544*53</f>
        <v>128260</v>
      </c>
    </row>
    <row r="545" spans="1:21">
      <c r="A545" s="4">
        <v>44153</v>
      </c>
      <c r="B545" t="s">
        <v>98</v>
      </c>
      <c r="C545" t="s">
        <v>40</v>
      </c>
      <c r="D545" t="s">
        <v>23</v>
      </c>
      <c r="E545" t="s">
        <v>84</v>
      </c>
      <c r="F545" t="s">
        <v>34</v>
      </c>
      <c r="G545" t="s">
        <v>138</v>
      </c>
      <c r="H545" t="s">
        <v>213</v>
      </c>
      <c r="I545" t="s">
        <v>58</v>
      </c>
      <c r="J545" t="s">
        <v>111</v>
      </c>
      <c r="K545" s="35" t="s">
        <v>214</v>
      </c>
      <c r="L545" s="34">
        <v>20</v>
      </c>
      <c r="M545">
        <v>903600</v>
      </c>
      <c r="N545">
        <v>12</v>
      </c>
      <c r="O545">
        <v>139.12</v>
      </c>
      <c r="P545" t="s">
        <v>85</v>
      </c>
      <c r="Q545">
        <v>2160</v>
      </c>
      <c r="R545">
        <f>Q545*32</f>
        <v>69120</v>
      </c>
    </row>
    <row r="546" spans="1:21">
      <c r="A546" s="4">
        <v>44153</v>
      </c>
      <c r="B546" t="s">
        <v>54</v>
      </c>
      <c r="C546" t="s">
        <v>41</v>
      </c>
      <c r="D546" t="s">
        <v>23</v>
      </c>
      <c r="E546" t="s">
        <v>84</v>
      </c>
      <c r="F546" t="s">
        <v>34</v>
      </c>
      <c r="G546" t="s">
        <v>56</v>
      </c>
      <c r="H546" t="s">
        <v>57</v>
      </c>
      <c r="I546" t="s">
        <v>58</v>
      </c>
      <c r="J546" t="s">
        <v>38</v>
      </c>
      <c r="K546" t="s">
        <v>60</v>
      </c>
      <c r="L546" s="34">
        <v>20</v>
      </c>
      <c r="M546">
        <v>7200000</v>
      </c>
      <c r="N546">
        <v>12</v>
      </c>
      <c r="O546">
        <v>139.12</v>
      </c>
      <c r="P546" t="s">
        <v>85</v>
      </c>
      <c r="Q546">
        <v>2570</v>
      </c>
      <c r="R546">
        <f>Q546*56</f>
        <v>143920</v>
      </c>
    </row>
    <row r="547" spans="1:21">
      <c r="A547" s="4">
        <v>44153</v>
      </c>
      <c r="B547" t="s">
        <v>61</v>
      </c>
      <c r="D547" t="s">
        <v>23</v>
      </c>
      <c r="E547" t="s">
        <v>84</v>
      </c>
      <c r="F547" t="s">
        <v>34</v>
      </c>
      <c r="G547" t="s">
        <v>144</v>
      </c>
      <c r="H547" t="s">
        <v>145</v>
      </c>
      <c r="I547" t="s">
        <v>58</v>
      </c>
      <c r="J547" t="s">
        <v>135</v>
      </c>
      <c r="K547" t="s">
        <v>99</v>
      </c>
      <c r="L547" s="34">
        <v>20</v>
      </c>
      <c r="M547">
        <v>1807200</v>
      </c>
      <c r="Q547">
        <v>2180</v>
      </c>
      <c r="R547">
        <f>Q547*54</f>
        <v>117720</v>
      </c>
    </row>
    <row r="548" spans="1:21">
      <c r="A548" s="4">
        <v>44153</v>
      </c>
      <c r="B548" t="s">
        <v>63</v>
      </c>
      <c r="C548" t="s">
        <v>47</v>
      </c>
      <c r="D548" t="s">
        <v>23</v>
      </c>
      <c r="E548" t="s">
        <v>84</v>
      </c>
      <c r="F548" t="s">
        <v>34</v>
      </c>
      <c r="G548" t="s">
        <v>56</v>
      </c>
      <c r="H548" t="s">
        <v>57</v>
      </c>
      <c r="I548" t="s">
        <v>58</v>
      </c>
      <c r="J548" t="s">
        <v>38</v>
      </c>
      <c r="K548" t="s">
        <v>110</v>
      </c>
      <c r="L548" s="34">
        <v>20</v>
      </c>
      <c r="M548">
        <v>7200000</v>
      </c>
      <c r="N548">
        <v>12</v>
      </c>
      <c r="O548">
        <v>139.12</v>
      </c>
      <c r="P548" t="s">
        <v>85</v>
      </c>
      <c r="Q548">
        <v>2060</v>
      </c>
      <c r="R548">
        <f>Q548*40</f>
        <v>82400</v>
      </c>
    </row>
    <row r="549" spans="1:21">
      <c r="A549" s="4">
        <v>44153</v>
      </c>
      <c r="B549" t="s">
        <v>133</v>
      </c>
      <c r="D549" t="s">
        <v>23</v>
      </c>
      <c r="E549" t="s">
        <v>84</v>
      </c>
      <c r="F549" t="s">
        <v>34</v>
      </c>
      <c r="G549" t="s">
        <v>56</v>
      </c>
      <c r="H549" t="s">
        <v>57</v>
      </c>
      <c r="I549" t="s">
        <v>58</v>
      </c>
      <c r="J549" t="s">
        <v>38</v>
      </c>
      <c r="K549" t="s">
        <v>62</v>
      </c>
      <c r="L549" s="34">
        <v>20</v>
      </c>
      <c r="M549">
        <v>7200000</v>
      </c>
      <c r="Q549">
        <v>2880</v>
      </c>
      <c r="R549">
        <f>Q549*52</f>
        <v>149760</v>
      </c>
    </row>
    <row r="550" spans="1:21">
      <c r="A550" s="4">
        <v>44153</v>
      </c>
      <c r="B550" t="s">
        <v>67</v>
      </c>
      <c r="C550" t="s">
        <v>33</v>
      </c>
      <c r="D550" t="s">
        <v>23</v>
      </c>
      <c r="E550" t="s">
        <v>84</v>
      </c>
      <c r="F550" t="s">
        <v>34</v>
      </c>
      <c r="G550" t="s">
        <v>56</v>
      </c>
      <c r="H550" t="s">
        <v>57</v>
      </c>
      <c r="I550" t="s">
        <v>58</v>
      </c>
      <c r="J550" t="s">
        <v>38</v>
      </c>
      <c r="K550" t="s">
        <v>68</v>
      </c>
      <c r="L550" s="34">
        <v>20</v>
      </c>
      <c r="M550">
        <v>7200000</v>
      </c>
      <c r="N550">
        <v>12</v>
      </c>
      <c r="O550">
        <v>139.12</v>
      </c>
      <c r="P550" t="s">
        <v>85</v>
      </c>
      <c r="Q550">
        <v>2310</v>
      </c>
      <c r="R550">
        <f>Q550*127</f>
        <v>293370</v>
      </c>
    </row>
    <row r="551" spans="1:21">
      <c r="A551" s="4">
        <v>44153</v>
      </c>
      <c r="B551" t="s">
        <v>69</v>
      </c>
      <c r="D551" t="s">
        <v>23</v>
      </c>
      <c r="E551" t="s">
        <v>84</v>
      </c>
      <c r="F551" t="s">
        <v>34</v>
      </c>
      <c r="G551" t="s">
        <v>56</v>
      </c>
      <c r="H551" t="s">
        <v>57</v>
      </c>
      <c r="I551" t="s">
        <v>58</v>
      </c>
      <c r="J551" t="s">
        <v>38</v>
      </c>
      <c r="K551" t="s">
        <v>99</v>
      </c>
      <c r="L551" s="34">
        <v>20</v>
      </c>
      <c r="M551">
        <v>7200000</v>
      </c>
      <c r="Q551">
        <v>2200</v>
      </c>
      <c r="R551">
        <f>Q551*54</f>
        <v>118800</v>
      </c>
    </row>
    <row r="552" spans="1:21">
      <c r="A552" s="4">
        <v>44153</v>
      </c>
      <c r="B552" t="s">
        <v>80</v>
      </c>
      <c r="C552" t="s">
        <v>22</v>
      </c>
      <c r="D552" t="s">
        <v>23</v>
      </c>
      <c r="E552" t="s">
        <v>84</v>
      </c>
    </row>
    <row r="553" spans="1:21">
      <c r="A553" s="4">
        <v>44153</v>
      </c>
      <c r="B553" t="s">
        <v>21</v>
      </c>
      <c r="C553" t="s">
        <v>86</v>
      </c>
      <c r="D553" t="s">
        <v>23</v>
      </c>
      <c r="E553" t="s">
        <v>24</v>
      </c>
      <c r="F553" t="s">
        <v>34</v>
      </c>
      <c r="G553" t="s">
        <v>152</v>
      </c>
      <c r="H553" t="s">
        <v>153</v>
      </c>
      <c r="I553" t="s">
        <v>58</v>
      </c>
      <c r="J553" t="s">
        <v>135</v>
      </c>
      <c r="K553" t="s">
        <v>60</v>
      </c>
      <c r="L553" s="34">
        <v>20</v>
      </c>
      <c r="M553">
        <v>2761000</v>
      </c>
      <c r="N553">
        <v>11</v>
      </c>
      <c r="O553">
        <v>124.22</v>
      </c>
      <c r="Q553">
        <v>2450</v>
      </c>
      <c r="R553">
        <f>Q553*56</f>
        <v>137200</v>
      </c>
    </row>
    <row r="554" spans="1:21">
      <c r="A554" s="4">
        <v>44153</v>
      </c>
      <c r="B554" t="s">
        <v>42</v>
      </c>
      <c r="C554" t="s">
        <v>88</v>
      </c>
      <c r="D554" t="s">
        <v>23</v>
      </c>
      <c r="E554" t="s">
        <v>24</v>
      </c>
      <c r="F554" t="s">
        <v>167</v>
      </c>
      <c r="G554" t="s">
        <v>168</v>
      </c>
      <c r="H554" t="s">
        <v>202</v>
      </c>
      <c r="I554" t="s">
        <v>37</v>
      </c>
      <c r="J554" t="s">
        <v>29</v>
      </c>
      <c r="K554" s="34" t="s">
        <v>203</v>
      </c>
      <c r="L554" s="34">
        <v>35</v>
      </c>
      <c r="M554">
        <v>2000</v>
      </c>
      <c r="N554">
        <v>11</v>
      </c>
      <c r="O554">
        <v>124.22</v>
      </c>
      <c r="Q554">
        <v>1120</v>
      </c>
      <c r="R554">
        <f>(Q554*10)/2</f>
        <v>5600</v>
      </c>
      <c r="U554" t="s">
        <v>129</v>
      </c>
    </row>
    <row r="555" spans="1:21">
      <c r="A555" s="4">
        <v>44153</v>
      </c>
      <c r="C555" t="s">
        <v>89</v>
      </c>
      <c r="D555" t="s">
        <v>23</v>
      </c>
      <c r="E555" t="s">
        <v>24</v>
      </c>
      <c r="K555" s="34"/>
      <c r="L555" s="34"/>
      <c r="N555">
        <v>11</v>
      </c>
      <c r="O555">
        <v>124.22</v>
      </c>
      <c r="R555">
        <f>(Q554*10)/2</f>
        <v>5600</v>
      </c>
    </row>
    <row r="556" spans="1:21">
      <c r="A556" s="4">
        <v>44153</v>
      </c>
      <c r="B556" t="s">
        <v>106</v>
      </c>
      <c r="C556" t="s">
        <v>90</v>
      </c>
      <c r="D556" t="s">
        <v>23</v>
      </c>
      <c r="E556" t="s">
        <v>24</v>
      </c>
      <c r="F556" t="s">
        <v>34</v>
      </c>
      <c r="G556" t="s">
        <v>56</v>
      </c>
      <c r="H556" t="s">
        <v>57</v>
      </c>
      <c r="I556" t="s">
        <v>58</v>
      </c>
      <c r="J556" t="s">
        <v>38</v>
      </c>
      <c r="K556" t="s">
        <v>107</v>
      </c>
      <c r="L556" s="34">
        <v>24</v>
      </c>
      <c r="M556">
        <v>7200000</v>
      </c>
      <c r="N556">
        <v>11</v>
      </c>
      <c r="O556">
        <v>124.22</v>
      </c>
      <c r="Q556">
        <v>2850</v>
      </c>
      <c r="R556">
        <f>Q556*50</f>
        <v>142500</v>
      </c>
    </row>
    <row r="557" spans="1:21">
      <c r="A557" s="4">
        <v>44153</v>
      </c>
      <c r="B557" t="s">
        <v>48</v>
      </c>
      <c r="D557" t="s">
        <v>23</v>
      </c>
      <c r="E557" t="s">
        <v>24</v>
      </c>
      <c r="F557" t="s">
        <v>34</v>
      </c>
      <c r="G557" t="s">
        <v>56</v>
      </c>
      <c r="H557" t="s">
        <v>57</v>
      </c>
      <c r="I557" t="s">
        <v>58</v>
      </c>
      <c r="J557" t="s">
        <v>38</v>
      </c>
      <c r="K557" t="s">
        <v>100</v>
      </c>
      <c r="L557" s="34">
        <v>24</v>
      </c>
      <c r="M557">
        <v>7200000</v>
      </c>
      <c r="Q557">
        <v>2500</v>
      </c>
      <c r="R557">
        <f>Q557*53</f>
        <v>132500</v>
      </c>
    </row>
    <row r="558" spans="1:21">
      <c r="A558" s="4">
        <v>44153</v>
      </c>
      <c r="B558" t="s">
        <v>98</v>
      </c>
      <c r="C558" t="s">
        <v>87</v>
      </c>
      <c r="D558" t="s">
        <v>23</v>
      </c>
      <c r="E558" t="s">
        <v>84</v>
      </c>
      <c r="F558" t="s">
        <v>34</v>
      </c>
      <c r="G558" t="s">
        <v>138</v>
      </c>
      <c r="H558" t="s">
        <v>213</v>
      </c>
      <c r="I558" t="s">
        <v>58</v>
      </c>
      <c r="J558" t="s">
        <v>111</v>
      </c>
      <c r="K558" s="35" t="s">
        <v>214</v>
      </c>
      <c r="L558" s="34">
        <v>20</v>
      </c>
      <c r="M558">
        <v>903600</v>
      </c>
      <c r="N558">
        <v>11</v>
      </c>
      <c r="O558">
        <v>124.22</v>
      </c>
      <c r="Q558">
        <v>1110</v>
      </c>
      <c r="R558">
        <f>Q558*32</f>
        <v>35520</v>
      </c>
      <c r="U558" t="s">
        <v>215</v>
      </c>
    </row>
    <row r="559" spans="1:21">
      <c r="A559" s="4">
        <v>44153</v>
      </c>
      <c r="B559" t="s">
        <v>54</v>
      </c>
      <c r="C559" t="s">
        <v>91</v>
      </c>
      <c r="D559" t="s">
        <v>23</v>
      </c>
      <c r="E559" t="s">
        <v>24</v>
      </c>
      <c r="F559" t="s">
        <v>34</v>
      </c>
      <c r="G559" t="s">
        <v>56</v>
      </c>
      <c r="H559" t="s">
        <v>57</v>
      </c>
      <c r="I559" t="s">
        <v>58</v>
      </c>
      <c r="J559" t="s">
        <v>38</v>
      </c>
      <c r="K559" t="s">
        <v>60</v>
      </c>
      <c r="L559" s="34">
        <v>20</v>
      </c>
      <c r="M559">
        <v>7200000</v>
      </c>
      <c r="N559">
        <v>11</v>
      </c>
      <c r="O559">
        <v>124.22</v>
      </c>
      <c r="Q559">
        <v>2590</v>
      </c>
      <c r="R559">
        <f>Q559*56</f>
        <v>145040</v>
      </c>
    </row>
    <row r="560" spans="1:21">
      <c r="A560" s="4">
        <v>44153</v>
      </c>
      <c r="B560" t="s">
        <v>61</v>
      </c>
      <c r="C560" t="s">
        <v>83</v>
      </c>
      <c r="D560" t="s">
        <v>23</v>
      </c>
      <c r="E560" t="s">
        <v>24</v>
      </c>
      <c r="F560" t="s">
        <v>34</v>
      </c>
      <c r="G560" t="s">
        <v>144</v>
      </c>
      <c r="H560" t="s">
        <v>145</v>
      </c>
      <c r="I560" t="s">
        <v>58</v>
      </c>
      <c r="J560" t="s">
        <v>135</v>
      </c>
      <c r="K560" t="s">
        <v>99</v>
      </c>
      <c r="L560" s="34">
        <v>20</v>
      </c>
      <c r="M560">
        <v>1807200</v>
      </c>
      <c r="N560">
        <v>11</v>
      </c>
      <c r="O560">
        <v>124.22</v>
      </c>
      <c r="Q560">
        <v>2160</v>
      </c>
      <c r="R560">
        <f>Q560*54</f>
        <v>116640</v>
      </c>
    </row>
    <row r="561" spans="1:21">
      <c r="A561" s="4">
        <v>44153</v>
      </c>
      <c r="B561" t="s">
        <v>63</v>
      </c>
      <c r="D561" t="s">
        <v>23</v>
      </c>
      <c r="E561" t="s">
        <v>24</v>
      </c>
      <c r="F561" t="s">
        <v>34</v>
      </c>
      <c r="G561" t="s">
        <v>56</v>
      </c>
      <c r="H561" t="s">
        <v>57</v>
      </c>
      <c r="I561" t="s">
        <v>58</v>
      </c>
      <c r="J561" t="s">
        <v>38</v>
      </c>
      <c r="K561" t="s">
        <v>110</v>
      </c>
      <c r="L561" s="34">
        <v>20</v>
      </c>
      <c r="M561">
        <v>7200000</v>
      </c>
      <c r="Q561">
        <v>890</v>
      </c>
      <c r="R561">
        <f>Q561*40</f>
        <v>35600</v>
      </c>
      <c r="U561" t="s">
        <v>216</v>
      </c>
    </row>
    <row r="562" spans="1:21">
      <c r="A562" s="4">
        <v>44153</v>
      </c>
      <c r="B562" t="s">
        <v>133</v>
      </c>
      <c r="C562" t="s">
        <v>92</v>
      </c>
      <c r="D562" t="s">
        <v>23</v>
      </c>
      <c r="E562" t="s">
        <v>24</v>
      </c>
      <c r="F562" t="s">
        <v>34</v>
      </c>
      <c r="G562" t="s">
        <v>56</v>
      </c>
      <c r="H562" t="s">
        <v>57</v>
      </c>
      <c r="I562" t="s">
        <v>58</v>
      </c>
      <c r="J562" t="s">
        <v>38</v>
      </c>
      <c r="K562" t="s">
        <v>62</v>
      </c>
      <c r="L562" s="34">
        <v>20</v>
      </c>
      <c r="M562">
        <v>7200000</v>
      </c>
      <c r="N562">
        <v>11</v>
      </c>
      <c r="O562">
        <v>124.22</v>
      </c>
      <c r="Q562">
        <v>2860</v>
      </c>
      <c r="R562">
        <f>Q562*52</f>
        <v>148720</v>
      </c>
    </row>
    <row r="563" spans="1:21">
      <c r="A563" s="4">
        <v>44153</v>
      </c>
      <c r="B563" t="s">
        <v>67</v>
      </c>
      <c r="D563" t="s">
        <v>23</v>
      </c>
      <c r="E563" t="s">
        <v>24</v>
      </c>
      <c r="F563" t="s">
        <v>34</v>
      </c>
      <c r="G563" t="s">
        <v>56</v>
      </c>
      <c r="H563" t="s">
        <v>57</v>
      </c>
      <c r="I563" t="s">
        <v>58</v>
      </c>
      <c r="J563" t="s">
        <v>38</v>
      </c>
      <c r="K563" t="s">
        <v>68</v>
      </c>
      <c r="L563" s="34">
        <v>20</v>
      </c>
      <c r="M563">
        <v>7200000</v>
      </c>
      <c r="Q563">
        <v>2250</v>
      </c>
      <c r="R563">
        <f>Q563*127</f>
        <v>285750</v>
      </c>
    </row>
    <row r="564" spans="1:21">
      <c r="A564" s="4">
        <v>44153</v>
      </c>
      <c r="B564" t="s">
        <v>69</v>
      </c>
      <c r="C564" t="s">
        <v>70</v>
      </c>
      <c r="D564" t="s">
        <v>23</v>
      </c>
      <c r="E564" t="s">
        <v>24</v>
      </c>
      <c r="F564" t="s">
        <v>34</v>
      </c>
      <c r="G564" t="s">
        <v>56</v>
      </c>
      <c r="H564" t="s">
        <v>57</v>
      </c>
      <c r="I564" t="s">
        <v>58</v>
      </c>
      <c r="J564" t="s">
        <v>38</v>
      </c>
      <c r="K564" t="s">
        <v>99</v>
      </c>
      <c r="L564" s="34">
        <v>20</v>
      </c>
      <c r="M564">
        <v>7200000</v>
      </c>
      <c r="N564">
        <v>11</v>
      </c>
      <c r="O564">
        <v>124.22</v>
      </c>
      <c r="Q564">
        <v>2270</v>
      </c>
      <c r="R564">
        <f>Q564*54</f>
        <v>122580</v>
      </c>
    </row>
    <row r="565" spans="1:21">
      <c r="A565" s="4">
        <v>44153</v>
      </c>
      <c r="C565" t="s">
        <v>87</v>
      </c>
      <c r="D565" t="s">
        <v>23</v>
      </c>
      <c r="E565" t="s">
        <v>24</v>
      </c>
      <c r="F565" t="s">
        <v>193</v>
      </c>
      <c r="L565" s="34"/>
      <c r="U565" t="s">
        <v>217</v>
      </c>
    </row>
    <row r="566" spans="1:21">
      <c r="A566" s="4">
        <v>44153</v>
      </c>
      <c r="B566" t="s">
        <v>201</v>
      </c>
      <c r="C566" t="s">
        <v>74</v>
      </c>
      <c r="D566" t="s">
        <v>23</v>
      </c>
      <c r="E566" t="s">
        <v>24</v>
      </c>
      <c r="L566" s="34"/>
    </row>
    <row r="567" spans="1:21">
      <c r="A567" s="4">
        <v>44153</v>
      </c>
      <c r="B567" t="s">
        <v>186</v>
      </c>
      <c r="C567" t="s">
        <v>77</v>
      </c>
      <c r="D567" t="s">
        <v>23</v>
      </c>
      <c r="E567" t="s">
        <v>24</v>
      </c>
      <c r="L567" s="34"/>
    </row>
    <row r="568" spans="1:21">
      <c r="A568" s="4">
        <v>44153</v>
      </c>
      <c r="B568" t="s">
        <v>78</v>
      </c>
      <c r="C568" t="s">
        <v>79</v>
      </c>
      <c r="D568" t="s">
        <v>23</v>
      </c>
      <c r="E568" t="s">
        <v>24</v>
      </c>
      <c r="L568" s="34"/>
    </row>
    <row r="569" spans="1:21">
      <c r="A569" s="4">
        <v>44153</v>
      </c>
      <c r="B569" t="s">
        <v>80</v>
      </c>
      <c r="C569" t="s">
        <v>81</v>
      </c>
      <c r="D569" t="s">
        <v>23</v>
      </c>
      <c r="E569" t="s">
        <v>24</v>
      </c>
      <c r="L569"/>
    </row>
    <row r="570" spans="1:21">
      <c r="A570" s="4">
        <v>44153</v>
      </c>
      <c r="B570" t="s">
        <v>80</v>
      </c>
      <c r="C570" t="s">
        <v>94</v>
      </c>
      <c r="D570" t="s">
        <v>23</v>
      </c>
      <c r="E570" t="s">
        <v>24</v>
      </c>
      <c r="L570"/>
    </row>
    <row r="571" spans="1:21">
      <c r="A571" s="4">
        <v>44154</v>
      </c>
      <c r="B571" t="s">
        <v>21</v>
      </c>
      <c r="C571" t="s">
        <v>64</v>
      </c>
      <c r="D571" t="s">
        <v>23</v>
      </c>
      <c r="E571" t="s">
        <v>84</v>
      </c>
      <c r="F571" t="s">
        <v>34</v>
      </c>
      <c r="G571" t="s">
        <v>152</v>
      </c>
      <c r="H571" t="s">
        <v>153</v>
      </c>
      <c r="I571" t="s">
        <v>58</v>
      </c>
      <c r="J571" t="s">
        <v>135</v>
      </c>
      <c r="K571" t="s">
        <v>60</v>
      </c>
      <c r="L571" s="34">
        <v>20</v>
      </c>
      <c r="M571">
        <v>2761000</v>
      </c>
      <c r="N571">
        <v>12</v>
      </c>
      <c r="O571">
        <v>139.12</v>
      </c>
      <c r="P571" t="s">
        <v>85</v>
      </c>
      <c r="Q571">
        <v>2420</v>
      </c>
      <c r="R571">
        <f>Q571*56</f>
        <v>135520</v>
      </c>
    </row>
    <row r="572" spans="1:21">
      <c r="A572" s="4">
        <v>44154</v>
      </c>
      <c r="B572" t="s">
        <v>32</v>
      </c>
      <c r="C572" t="s">
        <v>43</v>
      </c>
      <c r="D572" t="s">
        <v>23</v>
      </c>
      <c r="E572" t="s">
        <v>84</v>
      </c>
      <c r="F572" t="s">
        <v>171</v>
      </c>
      <c r="G572" t="s">
        <v>172</v>
      </c>
      <c r="H572" t="s">
        <v>210</v>
      </c>
      <c r="I572" t="s">
        <v>37</v>
      </c>
      <c r="J572" t="s">
        <v>211</v>
      </c>
      <c r="K572" s="34" t="s">
        <v>212</v>
      </c>
      <c r="L572" s="34">
        <v>30</v>
      </c>
      <c r="M572">
        <v>5500</v>
      </c>
      <c r="N572">
        <v>12</v>
      </c>
      <c r="O572">
        <v>139.12</v>
      </c>
      <c r="P572" t="s">
        <v>85</v>
      </c>
      <c r="Q572">
        <v>1160</v>
      </c>
      <c r="R572">
        <f>(Q572*11)/2</f>
        <v>6380</v>
      </c>
    </row>
    <row r="573" spans="1:21">
      <c r="A573" s="4">
        <v>44154</v>
      </c>
      <c r="C573" t="s">
        <v>55</v>
      </c>
      <c r="D573" t="s">
        <v>23</v>
      </c>
      <c r="E573" t="s">
        <v>84</v>
      </c>
      <c r="K573" s="34"/>
      <c r="L573" s="34"/>
      <c r="N573">
        <v>12</v>
      </c>
      <c r="O573">
        <v>139.12</v>
      </c>
      <c r="P573" t="s">
        <v>85</v>
      </c>
      <c r="R573">
        <f>(Q572*11)/2</f>
        <v>6380</v>
      </c>
    </row>
    <row r="574" spans="1:21">
      <c r="A574" s="4">
        <v>44154</v>
      </c>
      <c r="B574" t="s">
        <v>42</v>
      </c>
      <c r="C574" t="s">
        <v>87</v>
      </c>
      <c r="D574" t="s">
        <v>23</v>
      </c>
      <c r="E574" t="s">
        <v>84</v>
      </c>
      <c r="F574" t="s">
        <v>218</v>
      </c>
      <c r="G574" t="s">
        <v>219</v>
      </c>
      <c r="H574" t="s">
        <v>220</v>
      </c>
      <c r="I574" t="s">
        <v>37</v>
      </c>
      <c r="J574" t="s">
        <v>221</v>
      </c>
      <c r="K574" s="34" t="s">
        <v>222</v>
      </c>
      <c r="L574" s="34">
        <v>27</v>
      </c>
      <c r="M574">
        <v>11100</v>
      </c>
      <c r="N574">
        <v>12</v>
      </c>
      <c r="O574">
        <v>139.12</v>
      </c>
      <c r="P574" t="s">
        <v>85</v>
      </c>
      <c r="Q574">
        <v>1070</v>
      </c>
      <c r="R574">
        <f>Q574*7</f>
        <v>7490</v>
      </c>
      <c r="U574" t="s">
        <v>223</v>
      </c>
    </row>
    <row r="575" spans="1:21">
      <c r="A575" s="4">
        <v>44154</v>
      </c>
      <c r="B575" t="s">
        <v>106</v>
      </c>
      <c r="C575" t="s">
        <v>41</v>
      </c>
      <c r="D575" t="s">
        <v>23</v>
      </c>
      <c r="E575" t="s">
        <v>84</v>
      </c>
      <c r="F575" t="s">
        <v>34</v>
      </c>
      <c r="G575" t="s">
        <v>56</v>
      </c>
      <c r="H575" t="s">
        <v>57</v>
      </c>
      <c r="I575" t="s">
        <v>58</v>
      </c>
      <c r="J575" t="s">
        <v>38</v>
      </c>
      <c r="K575" t="s">
        <v>107</v>
      </c>
      <c r="L575" s="34">
        <v>20</v>
      </c>
      <c r="M575">
        <v>7200000</v>
      </c>
      <c r="N575">
        <v>12</v>
      </c>
      <c r="O575">
        <v>139.12</v>
      </c>
      <c r="P575" t="s">
        <v>85</v>
      </c>
      <c r="Q575">
        <v>2720</v>
      </c>
      <c r="R575">
        <f>Q575*50</f>
        <v>136000</v>
      </c>
    </row>
    <row r="576" spans="1:21">
      <c r="A576" s="4">
        <v>44154</v>
      </c>
      <c r="B576" t="s">
        <v>48</v>
      </c>
      <c r="D576" t="s">
        <v>23</v>
      </c>
      <c r="E576" t="s">
        <v>84</v>
      </c>
      <c r="F576" t="s">
        <v>34</v>
      </c>
      <c r="G576" t="s">
        <v>56</v>
      </c>
      <c r="H576" t="s">
        <v>57</v>
      </c>
      <c r="I576" t="s">
        <v>58</v>
      </c>
      <c r="J576" t="s">
        <v>38</v>
      </c>
      <c r="K576" t="s">
        <v>100</v>
      </c>
      <c r="L576" s="34">
        <v>20</v>
      </c>
      <c r="M576">
        <v>7200000</v>
      </c>
      <c r="Q576">
        <v>2470</v>
      </c>
      <c r="R576">
        <f>Q576*53</f>
        <v>130910</v>
      </c>
    </row>
    <row r="577" spans="1:21">
      <c r="A577" s="4">
        <v>44154</v>
      </c>
      <c r="B577" t="s">
        <v>54</v>
      </c>
      <c r="D577" t="s">
        <v>23</v>
      </c>
      <c r="E577" t="s">
        <v>84</v>
      </c>
      <c r="F577" t="s">
        <v>34</v>
      </c>
      <c r="G577" t="s">
        <v>56</v>
      </c>
      <c r="H577" t="s">
        <v>57</v>
      </c>
      <c r="I577" t="s">
        <v>58</v>
      </c>
      <c r="J577" t="s">
        <v>38</v>
      </c>
      <c r="K577" t="s">
        <v>60</v>
      </c>
      <c r="L577" s="34">
        <v>20</v>
      </c>
      <c r="M577">
        <v>7200000</v>
      </c>
      <c r="Q577">
        <v>2500</v>
      </c>
      <c r="R577">
        <f>Q577*56</f>
        <v>140000</v>
      </c>
    </row>
    <row r="578" spans="1:21">
      <c r="A578" s="4">
        <v>44154</v>
      </c>
      <c r="B578" t="s">
        <v>98</v>
      </c>
      <c r="C578" t="s">
        <v>33</v>
      </c>
      <c r="D578" t="s">
        <v>23</v>
      </c>
      <c r="E578" t="s">
        <v>84</v>
      </c>
      <c r="F578" t="s">
        <v>25</v>
      </c>
      <c r="G578" t="s">
        <v>26</v>
      </c>
      <c r="H578" t="s">
        <v>27</v>
      </c>
      <c r="I578" t="s">
        <v>28</v>
      </c>
      <c r="J578" t="s">
        <v>29</v>
      </c>
      <c r="K578" s="35" t="s">
        <v>30</v>
      </c>
      <c r="L578" s="34">
        <v>27</v>
      </c>
      <c r="M578">
        <v>10900</v>
      </c>
      <c r="N578">
        <v>12</v>
      </c>
      <c r="O578">
        <v>139.12</v>
      </c>
      <c r="P578" t="s">
        <v>85</v>
      </c>
      <c r="Q578">
        <v>1100</v>
      </c>
      <c r="R578">
        <f>(Q578*12)/2</f>
        <v>6600</v>
      </c>
      <c r="U578" t="s">
        <v>224</v>
      </c>
    </row>
    <row r="579" spans="1:21">
      <c r="A579" s="4">
        <v>44154</v>
      </c>
      <c r="C579" t="s">
        <v>95</v>
      </c>
      <c r="D579" t="s">
        <v>23</v>
      </c>
      <c r="E579" t="s">
        <v>84</v>
      </c>
      <c r="K579" s="35"/>
      <c r="L579" s="34"/>
      <c r="N579">
        <v>12</v>
      </c>
      <c r="O579">
        <v>139.12</v>
      </c>
      <c r="P579" t="s">
        <v>85</v>
      </c>
      <c r="R579">
        <f>(Q578*12)/2</f>
        <v>6600</v>
      </c>
    </row>
    <row r="580" spans="1:21">
      <c r="A580" s="4">
        <v>44154</v>
      </c>
      <c r="B580" t="s">
        <v>61</v>
      </c>
      <c r="C580" t="s">
        <v>47</v>
      </c>
      <c r="D580" t="s">
        <v>23</v>
      </c>
      <c r="E580" t="s">
        <v>84</v>
      </c>
      <c r="F580" t="s">
        <v>34</v>
      </c>
      <c r="G580" t="s">
        <v>144</v>
      </c>
      <c r="H580" t="s">
        <v>145</v>
      </c>
      <c r="I580" t="s">
        <v>58</v>
      </c>
      <c r="J580" t="s">
        <v>135</v>
      </c>
      <c r="K580" t="s">
        <v>99</v>
      </c>
      <c r="L580" s="34">
        <v>20</v>
      </c>
      <c r="M580">
        <v>1807200</v>
      </c>
      <c r="N580">
        <v>12</v>
      </c>
      <c r="O580">
        <v>139.12</v>
      </c>
      <c r="P580" t="s">
        <v>85</v>
      </c>
      <c r="Q580">
        <v>2190</v>
      </c>
      <c r="R580">
        <f>Q580*54</f>
        <v>118260</v>
      </c>
    </row>
    <row r="581" spans="1:21">
      <c r="A581" s="4">
        <v>44154</v>
      </c>
      <c r="B581" t="s">
        <v>63</v>
      </c>
      <c r="D581" t="s">
        <v>23</v>
      </c>
      <c r="E581" t="s">
        <v>84</v>
      </c>
      <c r="F581" t="s">
        <v>34</v>
      </c>
      <c r="G581" t="s">
        <v>56</v>
      </c>
      <c r="H581" t="s">
        <v>57</v>
      </c>
      <c r="I581" t="s">
        <v>58</v>
      </c>
      <c r="J581" t="s">
        <v>38</v>
      </c>
      <c r="K581" t="s">
        <v>110</v>
      </c>
      <c r="L581" s="34">
        <v>20</v>
      </c>
      <c r="M581">
        <v>7200000</v>
      </c>
      <c r="Q581">
        <v>1850</v>
      </c>
      <c r="R581">
        <f>Q581*40</f>
        <v>74000</v>
      </c>
    </row>
    <row r="582" spans="1:21">
      <c r="A582" s="4">
        <v>44154</v>
      </c>
      <c r="B582" t="s">
        <v>133</v>
      </c>
      <c r="D582" t="s">
        <v>23</v>
      </c>
      <c r="E582" t="s">
        <v>84</v>
      </c>
      <c r="F582" t="s">
        <v>34</v>
      </c>
      <c r="G582" t="s">
        <v>56</v>
      </c>
      <c r="H582" t="s">
        <v>57</v>
      </c>
      <c r="I582" t="s">
        <v>58</v>
      </c>
      <c r="J582" t="s">
        <v>38</v>
      </c>
      <c r="K582" t="s">
        <v>62</v>
      </c>
      <c r="L582" s="34">
        <v>20</v>
      </c>
      <c r="M582">
        <v>7200000</v>
      </c>
      <c r="Q582">
        <v>2920</v>
      </c>
      <c r="R582">
        <f>Q582*52</f>
        <v>151840</v>
      </c>
    </row>
    <row r="583" spans="1:21">
      <c r="A583" s="4">
        <v>44154</v>
      </c>
      <c r="B583" t="s">
        <v>67</v>
      </c>
      <c r="C583" t="s">
        <v>86</v>
      </c>
      <c r="D583" t="s">
        <v>23</v>
      </c>
      <c r="E583" t="s">
        <v>84</v>
      </c>
      <c r="F583" t="s">
        <v>34</v>
      </c>
      <c r="G583" t="s">
        <v>56</v>
      </c>
      <c r="H583" t="s">
        <v>57</v>
      </c>
      <c r="I583" t="s">
        <v>58</v>
      </c>
      <c r="J583" t="s">
        <v>38</v>
      </c>
      <c r="K583" t="s">
        <v>68</v>
      </c>
      <c r="L583" s="34">
        <v>20</v>
      </c>
      <c r="M583">
        <v>7200000</v>
      </c>
      <c r="N583">
        <v>12</v>
      </c>
      <c r="O583">
        <v>139.12</v>
      </c>
      <c r="P583" t="s">
        <v>85</v>
      </c>
      <c r="Q583">
        <v>2370</v>
      </c>
      <c r="R583">
        <f>Q583*127</f>
        <v>300990</v>
      </c>
    </row>
    <row r="584" spans="1:21">
      <c r="A584" s="4">
        <v>44154</v>
      </c>
      <c r="B584" t="s">
        <v>69</v>
      </c>
      <c r="D584" t="s">
        <v>23</v>
      </c>
      <c r="E584" t="s">
        <v>84</v>
      </c>
      <c r="F584" t="s">
        <v>34</v>
      </c>
      <c r="G584" t="s">
        <v>56</v>
      </c>
      <c r="H584" t="s">
        <v>57</v>
      </c>
      <c r="I584" t="s">
        <v>58</v>
      </c>
      <c r="J584" t="s">
        <v>38</v>
      </c>
      <c r="K584" t="s">
        <v>99</v>
      </c>
      <c r="L584" s="34">
        <v>20</v>
      </c>
      <c r="M584">
        <v>7200000</v>
      </c>
      <c r="Q584">
        <v>2200</v>
      </c>
      <c r="R584">
        <f>Q584*54</f>
        <v>118800</v>
      </c>
    </row>
    <row r="585" spans="1:21">
      <c r="A585" s="4">
        <v>44154</v>
      </c>
      <c r="C585" t="s">
        <v>87</v>
      </c>
      <c r="D585" t="s">
        <v>23</v>
      </c>
      <c r="E585" t="s">
        <v>84</v>
      </c>
      <c r="F585" t="s">
        <v>225</v>
      </c>
      <c r="L585" s="34"/>
      <c r="U585" t="s">
        <v>226</v>
      </c>
    </row>
    <row r="586" spans="1:21">
      <c r="A586" s="4">
        <v>44154</v>
      </c>
      <c r="C586" t="s">
        <v>33</v>
      </c>
      <c r="D586" t="s">
        <v>23</v>
      </c>
      <c r="E586" t="s">
        <v>84</v>
      </c>
      <c r="F586" t="s">
        <v>225</v>
      </c>
      <c r="L586" s="34"/>
      <c r="U586" t="s">
        <v>163</v>
      </c>
    </row>
    <row r="587" spans="1:21">
      <c r="A587" s="4">
        <v>44154</v>
      </c>
      <c r="C587" t="s">
        <v>95</v>
      </c>
      <c r="D587" t="s">
        <v>23</v>
      </c>
      <c r="E587" t="s">
        <v>84</v>
      </c>
      <c r="F587" t="s">
        <v>225</v>
      </c>
      <c r="L587" s="34"/>
      <c r="U587" t="s">
        <v>163</v>
      </c>
    </row>
    <row r="588" spans="1:21">
      <c r="A588" s="4">
        <v>44154</v>
      </c>
      <c r="B588" t="s">
        <v>80</v>
      </c>
      <c r="C588" t="s">
        <v>22</v>
      </c>
      <c r="D588" t="s">
        <v>23</v>
      </c>
      <c r="E588" t="s">
        <v>84</v>
      </c>
    </row>
    <row r="589" spans="1:21">
      <c r="A589" s="4">
        <v>44154</v>
      </c>
      <c r="B589" t="s">
        <v>80</v>
      </c>
      <c r="C589" t="s">
        <v>94</v>
      </c>
      <c r="D589" t="s">
        <v>23</v>
      </c>
      <c r="E589" t="s">
        <v>84</v>
      </c>
    </row>
    <row r="590" spans="1:21">
      <c r="A590" s="4">
        <v>44154</v>
      </c>
      <c r="B590" t="s">
        <v>21</v>
      </c>
      <c r="C590" t="s">
        <v>40</v>
      </c>
      <c r="D590" t="s">
        <v>23</v>
      </c>
      <c r="E590" t="s">
        <v>24</v>
      </c>
      <c r="F590" t="s">
        <v>34</v>
      </c>
      <c r="G590" t="s">
        <v>152</v>
      </c>
      <c r="H590" t="s">
        <v>153</v>
      </c>
      <c r="I590" t="s">
        <v>58</v>
      </c>
      <c r="J590" t="s">
        <v>135</v>
      </c>
      <c r="K590" t="s">
        <v>60</v>
      </c>
      <c r="L590" s="34">
        <v>20</v>
      </c>
      <c r="M590">
        <v>2761000</v>
      </c>
      <c r="N590">
        <v>11</v>
      </c>
      <c r="O590">
        <v>124.22</v>
      </c>
      <c r="Q590">
        <v>2200</v>
      </c>
      <c r="R590">
        <f>Q590*56</f>
        <v>123200</v>
      </c>
    </row>
    <row r="591" spans="1:21">
      <c r="A591" s="4">
        <v>44154</v>
      </c>
      <c r="B591" t="s">
        <v>32</v>
      </c>
      <c r="C591" t="s">
        <v>88</v>
      </c>
      <c r="D591" t="s">
        <v>23</v>
      </c>
      <c r="E591" t="s">
        <v>24</v>
      </c>
      <c r="F591" t="s">
        <v>171</v>
      </c>
      <c r="G591" t="s">
        <v>172</v>
      </c>
      <c r="H591" t="s">
        <v>210</v>
      </c>
      <c r="I591" t="s">
        <v>37</v>
      </c>
      <c r="J591" t="s">
        <v>211</v>
      </c>
      <c r="K591" s="34" t="s">
        <v>212</v>
      </c>
      <c r="L591" s="34">
        <v>30</v>
      </c>
      <c r="M591">
        <v>5500</v>
      </c>
      <c r="N591">
        <v>11</v>
      </c>
      <c r="O591">
        <v>124.22</v>
      </c>
      <c r="Q591">
        <v>450</v>
      </c>
      <c r="R591">
        <f>(Q591*11)/2</f>
        <v>2475</v>
      </c>
      <c r="U591" t="s">
        <v>227</v>
      </c>
    </row>
    <row r="592" spans="1:21">
      <c r="A592" s="4">
        <v>44154</v>
      </c>
      <c r="C592" t="s">
        <v>89</v>
      </c>
      <c r="D592" t="s">
        <v>23</v>
      </c>
      <c r="E592" t="s">
        <v>24</v>
      </c>
      <c r="K592" s="34"/>
      <c r="L592" s="34"/>
      <c r="N592">
        <v>11</v>
      </c>
      <c r="O592">
        <v>124.22</v>
      </c>
      <c r="R592">
        <f>(Q591*11)/2</f>
        <v>2475</v>
      </c>
    </row>
    <row r="593" spans="1:21">
      <c r="A593" s="4">
        <v>44154</v>
      </c>
      <c r="B593" t="s">
        <v>106</v>
      </c>
      <c r="C593" t="s">
        <v>90</v>
      </c>
      <c r="D593" t="s">
        <v>23</v>
      </c>
      <c r="E593" t="s">
        <v>24</v>
      </c>
      <c r="F593" t="s">
        <v>34</v>
      </c>
      <c r="G593" t="s">
        <v>56</v>
      </c>
      <c r="H593" t="s">
        <v>57</v>
      </c>
      <c r="I593" t="s">
        <v>58</v>
      </c>
      <c r="J593" t="s">
        <v>38</v>
      </c>
      <c r="K593" t="s">
        <v>107</v>
      </c>
      <c r="L593" s="34">
        <v>24</v>
      </c>
      <c r="M593">
        <v>7200000</v>
      </c>
      <c r="N593">
        <v>11</v>
      </c>
      <c r="O593">
        <v>124.22</v>
      </c>
      <c r="Q593">
        <v>2840</v>
      </c>
      <c r="R593">
        <f>Q593*50</f>
        <v>142000</v>
      </c>
    </row>
    <row r="594" spans="1:21">
      <c r="A594" s="4">
        <v>44154</v>
      </c>
      <c r="B594" t="s">
        <v>48</v>
      </c>
      <c r="C594" t="s">
        <v>86</v>
      </c>
      <c r="D594" t="s">
        <v>23</v>
      </c>
      <c r="E594" t="s">
        <v>24</v>
      </c>
      <c r="F594" t="s">
        <v>34</v>
      </c>
      <c r="G594" t="s">
        <v>56</v>
      </c>
      <c r="H594" t="s">
        <v>57</v>
      </c>
      <c r="I594" t="s">
        <v>58</v>
      </c>
      <c r="J594" t="s">
        <v>38</v>
      </c>
      <c r="K594" t="s">
        <v>100</v>
      </c>
      <c r="L594" s="34">
        <v>24</v>
      </c>
      <c r="M594">
        <v>7200000</v>
      </c>
      <c r="N594">
        <v>11</v>
      </c>
      <c r="O594">
        <v>124.22</v>
      </c>
      <c r="Q594">
        <v>2470</v>
      </c>
      <c r="R594">
        <f>Q594*53</f>
        <v>130910</v>
      </c>
    </row>
    <row r="595" spans="1:21">
      <c r="A595" s="4">
        <v>44154</v>
      </c>
      <c r="B595" t="s">
        <v>54</v>
      </c>
      <c r="C595" t="s">
        <v>228</v>
      </c>
      <c r="D595" t="s">
        <v>23</v>
      </c>
      <c r="E595" t="s">
        <v>24</v>
      </c>
      <c r="F595" t="s">
        <v>34</v>
      </c>
      <c r="G595" t="s">
        <v>56</v>
      </c>
      <c r="H595" t="s">
        <v>57</v>
      </c>
      <c r="I595" t="s">
        <v>58</v>
      </c>
      <c r="J595" t="s">
        <v>38</v>
      </c>
      <c r="K595" t="s">
        <v>60</v>
      </c>
      <c r="L595" s="34">
        <v>20</v>
      </c>
      <c r="M595">
        <v>7200000</v>
      </c>
      <c r="N595">
        <v>11</v>
      </c>
      <c r="O595">
        <v>124.22</v>
      </c>
      <c r="Q595">
        <v>2500</v>
      </c>
      <c r="R595">
        <f>Q595*56</f>
        <v>140000</v>
      </c>
    </row>
    <row r="596" spans="1:21">
      <c r="A596" s="4">
        <v>44154</v>
      </c>
      <c r="B596" t="s">
        <v>61</v>
      </c>
      <c r="C596" t="s">
        <v>91</v>
      </c>
      <c r="D596" t="s">
        <v>23</v>
      </c>
      <c r="E596" t="s">
        <v>24</v>
      </c>
      <c r="F596" t="s">
        <v>34</v>
      </c>
      <c r="G596" t="s">
        <v>144</v>
      </c>
      <c r="H596" t="s">
        <v>145</v>
      </c>
      <c r="I596" t="s">
        <v>58</v>
      </c>
      <c r="J596" t="s">
        <v>135</v>
      </c>
      <c r="K596" t="s">
        <v>99</v>
      </c>
      <c r="L596" s="34">
        <v>20</v>
      </c>
      <c r="M596">
        <v>1807200</v>
      </c>
      <c r="N596">
        <v>11</v>
      </c>
      <c r="O596">
        <v>124.22</v>
      </c>
      <c r="Q596">
        <v>2210</v>
      </c>
      <c r="R596">
        <f>Q596*54</f>
        <v>119340</v>
      </c>
    </row>
    <row r="597" spans="1:21">
      <c r="A597" s="4">
        <v>44154</v>
      </c>
      <c r="B597" t="s">
        <v>63</v>
      </c>
      <c r="C597" t="s">
        <v>92</v>
      </c>
      <c r="D597" t="s">
        <v>23</v>
      </c>
      <c r="E597" t="s">
        <v>24</v>
      </c>
      <c r="F597" t="s">
        <v>34</v>
      </c>
      <c r="G597" t="s">
        <v>56</v>
      </c>
      <c r="H597" t="s">
        <v>57</v>
      </c>
      <c r="I597" t="s">
        <v>58</v>
      </c>
      <c r="J597" t="s">
        <v>38</v>
      </c>
      <c r="K597" t="s">
        <v>110</v>
      </c>
      <c r="L597" s="34">
        <v>20</v>
      </c>
      <c r="M597">
        <v>7200000</v>
      </c>
      <c r="N597">
        <v>11</v>
      </c>
      <c r="O597">
        <v>124.22</v>
      </c>
      <c r="Q597">
        <v>1980</v>
      </c>
      <c r="R597">
        <f>Q597*40</f>
        <v>79200</v>
      </c>
    </row>
    <row r="598" spans="1:21">
      <c r="A598" s="4">
        <v>44154</v>
      </c>
      <c r="B598" t="s">
        <v>133</v>
      </c>
      <c r="C598" t="s">
        <v>87</v>
      </c>
      <c r="D598" t="s">
        <v>23</v>
      </c>
      <c r="E598" t="s">
        <v>24</v>
      </c>
      <c r="F598" t="s">
        <v>34</v>
      </c>
      <c r="G598" t="s">
        <v>56</v>
      </c>
      <c r="H598" t="s">
        <v>57</v>
      </c>
      <c r="I598" t="s">
        <v>58</v>
      </c>
      <c r="J598" t="s">
        <v>38</v>
      </c>
      <c r="K598" t="s">
        <v>62</v>
      </c>
      <c r="L598" s="34">
        <v>20</v>
      </c>
      <c r="M598">
        <v>7200000</v>
      </c>
      <c r="N598">
        <v>11</v>
      </c>
      <c r="O598">
        <v>124.22</v>
      </c>
      <c r="Q598">
        <v>2760</v>
      </c>
      <c r="R598">
        <f>Q598*52</f>
        <v>143520</v>
      </c>
    </row>
    <row r="599" spans="1:21">
      <c r="A599" s="4">
        <v>44154</v>
      </c>
      <c r="B599" t="s">
        <v>67</v>
      </c>
      <c r="C599" t="s">
        <v>82</v>
      </c>
      <c r="D599" t="s">
        <v>23</v>
      </c>
      <c r="E599" t="s">
        <v>24</v>
      </c>
      <c r="F599" t="s">
        <v>34</v>
      </c>
      <c r="G599" t="s">
        <v>56</v>
      </c>
      <c r="H599" t="s">
        <v>57</v>
      </c>
      <c r="I599" t="s">
        <v>58</v>
      </c>
      <c r="J599" t="s">
        <v>38</v>
      </c>
      <c r="K599" t="s">
        <v>68</v>
      </c>
      <c r="L599" s="34">
        <v>20</v>
      </c>
      <c r="M599">
        <v>7200000</v>
      </c>
      <c r="N599">
        <v>11</v>
      </c>
      <c r="O599">
        <v>124.22</v>
      </c>
      <c r="Q599">
        <v>2330</v>
      </c>
      <c r="R599">
        <f>Q599*127</f>
        <v>295910</v>
      </c>
    </row>
    <row r="600" spans="1:21">
      <c r="A600" s="4">
        <v>44154</v>
      </c>
      <c r="B600" t="s">
        <v>69</v>
      </c>
      <c r="C600" t="s">
        <v>70</v>
      </c>
      <c r="D600" t="s">
        <v>23</v>
      </c>
      <c r="E600" t="s">
        <v>24</v>
      </c>
      <c r="F600" t="s">
        <v>34</v>
      </c>
      <c r="G600" t="s">
        <v>56</v>
      </c>
      <c r="H600" t="s">
        <v>57</v>
      </c>
      <c r="I600" t="s">
        <v>58</v>
      </c>
      <c r="J600" t="s">
        <v>38</v>
      </c>
      <c r="K600" t="s">
        <v>99</v>
      </c>
      <c r="L600" s="34">
        <v>20</v>
      </c>
      <c r="M600">
        <v>7200000</v>
      </c>
      <c r="N600">
        <v>11</v>
      </c>
      <c r="O600">
        <v>124.22</v>
      </c>
      <c r="Q600">
        <v>2260</v>
      </c>
      <c r="R600">
        <f>Q600*54</f>
        <v>122040</v>
      </c>
    </row>
    <row r="601" spans="1:21">
      <c r="A601" s="4">
        <v>44154</v>
      </c>
      <c r="C601" t="s">
        <v>89</v>
      </c>
      <c r="D601" t="s">
        <v>23</v>
      </c>
      <c r="E601" t="s">
        <v>24</v>
      </c>
      <c r="F601" t="s">
        <v>229</v>
      </c>
      <c r="L601" s="34"/>
      <c r="U601" t="s">
        <v>230</v>
      </c>
    </row>
    <row r="602" spans="1:21">
      <c r="A602" s="4">
        <v>44154</v>
      </c>
      <c r="C602" t="s">
        <v>88</v>
      </c>
      <c r="D602" t="s">
        <v>23</v>
      </c>
      <c r="E602" t="s">
        <v>24</v>
      </c>
      <c r="F602" t="s">
        <v>229</v>
      </c>
      <c r="L602" s="34"/>
      <c r="U602" t="s">
        <v>230</v>
      </c>
    </row>
    <row r="603" spans="1:21">
      <c r="A603" s="4">
        <v>44154</v>
      </c>
      <c r="C603" t="s">
        <v>86</v>
      </c>
      <c r="D603" t="s">
        <v>23</v>
      </c>
      <c r="E603" t="s">
        <v>24</v>
      </c>
      <c r="F603" t="s">
        <v>231</v>
      </c>
      <c r="L603" s="34"/>
      <c r="U603" t="s">
        <v>232</v>
      </c>
    </row>
    <row r="604" spans="1:21">
      <c r="A604" s="4">
        <v>44154</v>
      </c>
      <c r="C604" t="s">
        <v>87</v>
      </c>
      <c r="D604" t="s">
        <v>23</v>
      </c>
      <c r="E604" t="s">
        <v>24</v>
      </c>
      <c r="F604" t="s">
        <v>231</v>
      </c>
      <c r="L604" s="34"/>
      <c r="U604" t="s">
        <v>232</v>
      </c>
    </row>
    <row r="605" spans="1:21">
      <c r="A605" s="4">
        <v>44154</v>
      </c>
      <c r="C605" t="s">
        <v>94</v>
      </c>
      <c r="D605" t="s">
        <v>23</v>
      </c>
      <c r="E605" t="s">
        <v>24</v>
      </c>
      <c r="F605" t="s">
        <v>231</v>
      </c>
      <c r="L605" s="34"/>
      <c r="U605" t="s">
        <v>232</v>
      </c>
    </row>
    <row r="606" spans="1:21">
      <c r="A606" s="4">
        <v>44154</v>
      </c>
      <c r="B606" t="s">
        <v>201</v>
      </c>
      <c r="C606" t="s">
        <v>74</v>
      </c>
      <c r="D606" t="s">
        <v>23</v>
      </c>
      <c r="E606" t="s">
        <v>24</v>
      </c>
      <c r="L606" s="34"/>
    </row>
    <row r="607" spans="1:21">
      <c r="A607" s="4">
        <v>44154</v>
      </c>
      <c r="B607" t="s">
        <v>186</v>
      </c>
      <c r="C607" t="s">
        <v>77</v>
      </c>
      <c r="D607" t="s">
        <v>23</v>
      </c>
      <c r="E607" t="s">
        <v>24</v>
      </c>
      <c r="L607" s="34"/>
    </row>
    <row r="608" spans="1:21">
      <c r="A608" s="4">
        <v>44154</v>
      </c>
      <c r="B608" t="s">
        <v>78</v>
      </c>
      <c r="C608" t="s">
        <v>79</v>
      </c>
      <c r="D608" t="s">
        <v>23</v>
      </c>
      <c r="E608" t="s">
        <v>24</v>
      </c>
      <c r="L608" s="34"/>
    </row>
    <row r="609" spans="1:21">
      <c r="A609" s="4">
        <v>44154</v>
      </c>
      <c r="B609" t="s">
        <v>80</v>
      </c>
      <c r="C609" t="s">
        <v>81</v>
      </c>
      <c r="D609" t="s">
        <v>23</v>
      </c>
      <c r="E609" t="s">
        <v>24</v>
      </c>
      <c r="L609"/>
    </row>
    <row r="610" spans="1:21">
      <c r="A610" s="4">
        <v>44154</v>
      </c>
      <c r="B610" t="s">
        <v>80</v>
      </c>
      <c r="C610" t="s">
        <v>94</v>
      </c>
      <c r="D610" t="s">
        <v>23</v>
      </c>
      <c r="E610" t="s">
        <v>24</v>
      </c>
      <c r="L610"/>
    </row>
    <row r="611" spans="1:21">
      <c r="A611" s="4">
        <v>44154</v>
      </c>
      <c r="B611" t="s">
        <v>80</v>
      </c>
      <c r="C611" t="s">
        <v>83</v>
      </c>
      <c r="D611" t="s">
        <v>23</v>
      </c>
      <c r="E611" t="s">
        <v>24</v>
      </c>
    </row>
    <row r="612" spans="1:21">
      <c r="A612" s="4">
        <v>44155</v>
      </c>
      <c r="B612" t="s">
        <v>21</v>
      </c>
      <c r="C612" t="s">
        <v>64</v>
      </c>
      <c r="D612" t="s">
        <v>23</v>
      </c>
      <c r="E612" t="s">
        <v>84</v>
      </c>
      <c r="F612" t="s">
        <v>34</v>
      </c>
      <c r="G612" t="s">
        <v>152</v>
      </c>
      <c r="H612" t="s">
        <v>153</v>
      </c>
      <c r="I612" t="s">
        <v>58</v>
      </c>
      <c r="J612" t="s">
        <v>135</v>
      </c>
      <c r="K612" t="s">
        <v>60</v>
      </c>
      <c r="L612" s="34">
        <v>20</v>
      </c>
      <c r="M612">
        <v>2761000</v>
      </c>
      <c r="N612">
        <v>12</v>
      </c>
      <c r="O612">
        <v>139.12</v>
      </c>
      <c r="P612" t="s">
        <v>85</v>
      </c>
      <c r="Q612">
        <v>2430</v>
      </c>
      <c r="R612">
        <f>Q612*56</f>
        <v>136080</v>
      </c>
    </row>
    <row r="613" spans="1:21">
      <c r="A613" s="4">
        <v>44155</v>
      </c>
      <c r="B613" t="s">
        <v>32</v>
      </c>
      <c r="C613" t="s">
        <v>43</v>
      </c>
      <c r="D613" t="s">
        <v>23</v>
      </c>
      <c r="E613" t="s">
        <v>84</v>
      </c>
      <c r="F613" t="s">
        <v>171</v>
      </c>
      <c r="G613" t="s">
        <v>172</v>
      </c>
      <c r="H613" t="s">
        <v>210</v>
      </c>
      <c r="I613" t="s">
        <v>37</v>
      </c>
      <c r="J613" t="s">
        <v>211</v>
      </c>
      <c r="K613" s="34" t="s">
        <v>212</v>
      </c>
      <c r="L613" s="34">
        <v>30</v>
      </c>
      <c r="M613">
        <v>5500</v>
      </c>
      <c r="N613">
        <v>12</v>
      </c>
      <c r="O613">
        <v>139.12</v>
      </c>
      <c r="P613" t="s">
        <v>85</v>
      </c>
      <c r="Q613">
        <v>1390</v>
      </c>
      <c r="R613">
        <f>(Q613*11)/2</f>
        <v>7645</v>
      </c>
    </row>
    <row r="614" spans="1:21">
      <c r="A614" s="4">
        <v>44155</v>
      </c>
      <c r="C614" t="s">
        <v>55</v>
      </c>
      <c r="D614" t="s">
        <v>23</v>
      </c>
      <c r="E614" t="s">
        <v>84</v>
      </c>
      <c r="K614" s="34"/>
      <c r="L614" s="34"/>
      <c r="N614">
        <v>12</v>
      </c>
      <c r="O614">
        <v>139.12</v>
      </c>
      <c r="P614" t="s">
        <v>85</v>
      </c>
      <c r="R614">
        <f>(Q613*11)/2</f>
        <v>7645</v>
      </c>
    </row>
    <row r="615" spans="1:21">
      <c r="A615" s="4">
        <v>44155</v>
      </c>
      <c r="B615" t="s">
        <v>42</v>
      </c>
      <c r="C615" t="s">
        <v>87</v>
      </c>
      <c r="D615" t="s">
        <v>23</v>
      </c>
      <c r="E615" t="s">
        <v>84</v>
      </c>
      <c r="F615" t="s">
        <v>218</v>
      </c>
      <c r="G615" t="s">
        <v>219</v>
      </c>
      <c r="H615" t="s">
        <v>220</v>
      </c>
      <c r="I615" t="s">
        <v>37</v>
      </c>
      <c r="J615" t="s">
        <v>221</v>
      </c>
      <c r="K615" s="34" t="s">
        <v>222</v>
      </c>
      <c r="L615" s="34">
        <v>27</v>
      </c>
      <c r="M615">
        <v>11100</v>
      </c>
      <c r="N615">
        <v>12</v>
      </c>
      <c r="O615">
        <v>139.12</v>
      </c>
      <c r="P615" t="s">
        <v>85</v>
      </c>
      <c r="Q615">
        <v>1560</v>
      </c>
      <c r="R615">
        <f>Q615*7</f>
        <v>10920</v>
      </c>
    </row>
    <row r="616" spans="1:21">
      <c r="A616" s="4">
        <v>44155</v>
      </c>
      <c r="B616" t="s">
        <v>106</v>
      </c>
      <c r="C616" t="s">
        <v>95</v>
      </c>
      <c r="D616" t="s">
        <v>23</v>
      </c>
      <c r="E616" t="s">
        <v>84</v>
      </c>
      <c r="F616" t="s">
        <v>34</v>
      </c>
      <c r="G616" t="s">
        <v>56</v>
      </c>
      <c r="H616" t="s">
        <v>57</v>
      </c>
      <c r="I616" t="s">
        <v>58</v>
      </c>
      <c r="J616" t="s">
        <v>38</v>
      </c>
      <c r="K616" t="s">
        <v>107</v>
      </c>
      <c r="L616" s="34">
        <v>20</v>
      </c>
      <c r="M616">
        <v>7200000</v>
      </c>
      <c r="N616">
        <v>12</v>
      </c>
      <c r="O616">
        <v>139.12</v>
      </c>
      <c r="P616" t="s">
        <v>85</v>
      </c>
      <c r="Q616">
        <v>2860</v>
      </c>
      <c r="R616">
        <f>Q616*50</f>
        <v>143000</v>
      </c>
    </row>
    <row r="617" spans="1:21">
      <c r="A617" s="4">
        <v>44155</v>
      </c>
      <c r="B617" t="s">
        <v>48</v>
      </c>
      <c r="D617" t="s">
        <v>23</v>
      </c>
      <c r="E617" t="s">
        <v>84</v>
      </c>
      <c r="F617" t="s">
        <v>34</v>
      </c>
      <c r="G617" t="s">
        <v>56</v>
      </c>
      <c r="H617" t="s">
        <v>57</v>
      </c>
      <c r="I617" t="s">
        <v>58</v>
      </c>
      <c r="J617" t="s">
        <v>38</v>
      </c>
      <c r="K617" t="s">
        <v>100</v>
      </c>
      <c r="L617" s="34">
        <v>20</v>
      </c>
      <c r="M617">
        <v>7200000</v>
      </c>
      <c r="Q617">
        <v>2420</v>
      </c>
      <c r="R617">
        <f>Q617*53</f>
        <v>128260</v>
      </c>
    </row>
    <row r="618" spans="1:21">
      <c r="A618" s="4">
        <v>44155</v>
      </c>
      <c r="B618" t="s">
        <v>98</v>
      </c>
      <c r="C618" t="s">
        <v>33</v>
      </c>
      <c r="D618" t="s">
        <v>23</v>
      </c>
      <c r="E618" t="s">
        <v>84</v>
      </c>
      <c r="F618" t="s">
        <v>34</v>
      </c>
      <c r="G618" t="s">
        <v>138</v>
      </c>
      <c r="H618" t="s">
        <v>233</v>
      </c>
      <c r="I618" t="s">
        <v>58</v>
      </c>
      <c r="J618" t="s">
        <v>111</v>
      </c>
      <c r="K618" t="s">
        <v>214</v>
      </c>
      <c r="L618" s="34">
        <v>22</v>
      </c>
      <c r="M618">
        <v>903600</v>
      </c>
      <c r="N618">
        <v>12</v>
      </c>
      <c r="O618">
        <v>139.12</v>
      </c>
      <c r="P618" t="s">
        <v>85</v>
      </c>
      <c r="Q618">
        <v>1410</v>
      </c>
      <c r="R618">
        <f>Q618*32</f>
        <v>45120</v>
      </c>
      <c r="U618" t="s">
        <v>224</v>
      </c>
    </row>
    <row r="619" spans="1:21">
      <c r="A619" s="4">
        <v>44155</v>
      </c>
      <c r="B619" t="s">
        <v>54</v>
      </c>
      <c r="C619" t="s">
        <v>41</v>
      </c>
      <c r="D619" t="s">
        <v>23</v>
      </c>
      <c r="E619" t="s">
        <v>84</v>
      </c>
      <c r="F619" t="s">
        <v>34</v>
      </c>
      <c r="G619" t="s">
        <v>56</v>
      </c>
      <c r="H619" t="s">
        <v>57</v>
      </c>
      <c r="I619" t="s">
        <v>58</v>
      </c>
      <c r="J619" t="s">
        <v>38</v>
      </c>
      <c r="K619" t="s">
        <v>60</v>
      </c>
      <c r="L619" s="34">
        <v>20</v>
      </c>
      <c r="M619">
        <v>7200000</v>
      </c>
      <c r="N619">
        <v>12</v>
      </c>
      <c r="O619">
        <v>139.12</v>
      </c>
      <c r="P619" t="s">
        <v>85</v>
      </c>
      <c r="Q619">
        <v>2630</v>
      </c>
      <c r="R619">
        <f>Q619*56</f>
        <v>147280</v>
      </c>
    </row>
    <row r="620" spans="1:21">
      <c r="A620" s="4">
        <v>44155</v>
      </c>
      <c r="B620" t="s">
        <v>61</v>
      </c>
      <c r="D620" t="s">
        <v>23</v>
      </c>
      <c r="E620" t="s">
        <v>84</v>
      </c>
      <c r="F620" t="s">
        <v>34</v>
      </c>
      <c r="G620" t="s">
        <v>144</v>
      </c>
      <c r="H620" t="s">
        <v>145</v>
      </c>
      <c r="I620" t="s">
        <v>58</v>
      </c>
      <c r="J620" t="s">
        <v>135</v>
      </c>
      <c r="K620" t="s">
        <v>99</v>
      </c>
      <c r="L620" s="34">
        <v>20</v>
      </c>
      <c r="M620">
        <v>1807200</v>
      </c>
      <c r="Q620">
        <v>2180</v>
      </c>
      <c r="R620">
        <f>Q620*54</f>
        <v>117720</v>
      </c>
    </row>
    <row r="621" spans="1:21">
      <c r="A621" s="4">
        <v>44155</v>
      </c>
      <c r="B621" t="s">
        <v>63</v>
      </c>
      <c r="C621" t="s">
        <v>47</v>
      </c>
      <c r="D621" t="s">
        <v>23</v>
      </c>
      <c r="E621" t="s">
        <v>84</v>
      </c>
      <c r="F621" t="s">
        <v>34</v>
      </c>
      <c r="G621" t="s">
        <v>56</v>
      </c>
      <c r="H621" t="s">
        <v>57</v>
      </c>
      <c r="I621" t="s">
        <v>58</v>
      </c>
      <c r="J621" t="s">
        <v>38</v>
      </c>
      <c r="K621" t="s">
        <v>110</v>
      </c>
      <c r="L621" s="34">
        <v>20</v>
      </c>
      <c r="M621">
        <v>7200000</v>
      </c>
      <c r="N621">
        <v>12</v>
      </c>
      <c r="O621">
        <v>139.12</v>
      </c>
      <c r="P621" t="s">
        <v>85</v>
      </c>
      <c r="Q621">
        <v>2010</v>
      </c>
      <c r="R621">
        <f>Q621*40</f>
        <v>80400</v>
      </c>
    </row>
    <row r="622" spans="1:21">
      <c r="A622" s="4">
        <v>44155</v>
      </c>
      <c r="B622" t="s">
        <v>133</v>
      </c>
      <c r="D622" t="s">
        <v>23</v>
      </c>
      <c r="E622" t="s">
        <v>84</v>
      </c>
      <c r="F622" t="s">
        <v>34</v>
      </c>
      <c r="G622" t="s">
        <v>56</v>
      </c>
      <c r="H622" t="s">
        <v>57</v>
      </c>
      <c r="I622" t="s">
        <v>58</v>
      </c>
      <c r="J622" t="s">
        <v>38</v>
      </c>
      <c r="K622" t="s">
        <v>62</v>
      </c>
      <c r="L622" s="34">
        <v>20</v>
      </c>
      <c r="M622">
        <v>7200000</v>
      </c>
      <c r="Q622">
        <v>2870</v>
      </c>
      <c r="R622">
        <f>Q622*52</f>
        <v>149240</v>
      </c>
    </row>
    <row r="623" spans="1:21">
      <c r="A623" s="4">
        <v>44155</v>
      </c>
      <c r="B623" t="s">
        <v>67</v>
      </c>
      <c r="C623" t="s">
        <v>86</v>
      </c>
      <c r="D623" t="s">
        <v>23</v>
      </c>
      <c r="E623" t="s">
        <v>84</v>
      </c>
      <c r="F623" t="s">
        <v>34</v>
      </c>
      <c r="G623" t="s">
        <v>56</v>
      </c>
      <c r="H623" t="s">
        <v>57</v>
      </c>
      <c r="I623" t="s">
        <v>58</v>
      </c>
      <c r="J623" t="s">
        <v>38</v>
      </c>
      <c r="K623" t="s">
        <v>68</v>
      </c>
      <c r="L623" s="34">
        <v>20</v>
      </c>
      <c r="M623">
        <v>7200000</v>
      </c>
      <c r="N623">
        <v>12</v>
      </c>
      <c r="O623">
        <v>139.12</v>
      </c>
      <c r="P623" t="s">
        <v>85</v>
      </c>
      <c r="Q623">
        <v>2260</v>
      </c>
      <c r="R623">
        <f>Q623*127</f>
        <v>287020</v>
      </c>
    </row>
    <row r="624" spans="1:21">
      <c r="A624" s="4">
        <v>44155</v>
      </c>
      <c r="B624" t="s">
        <v>69</v>
      </c>
      <c r="D624" t="s">
        <v>23</v>
      </c>
      <c r="E624" t="s">
        <v>84</v>
      </c>
      <c r="F624" t="s">
        <v>34</v>
      </c>
      <c r="G624" t="s">
        <v>56</v>
      </c>
      <c r="H624" t="s">
        <v>57</v>
      </c>
      <c r="I624" t="s">
        <v>58</v>
      </c>
      <c r="J624" t="s">
        <v>38</v>
      </c>
      <c r="K624" t="s">
        <v>99</v>
      </c>
      <c r="L624" s="34">
        <v>20</v>
      </c>
      <c r="M624">
        <v>7200000</v>
      </c>
      <c r="Q624">
        <v>2250</v>
      </c>
      <c r="R624">
        <f>Q624*54</f>
        <v>121500</v>
      </c>
      <c r="U624" t="s">
        <v>163</v>
      </c>
    </row>
    <row r="625" spans="1:21">
      <c r="A625" s="4">
        <v>44155</v>
      </c>
      <c r="C625" t="s">
        <v>33</v>
      </c>
      <c r="D625" t="s">
        <v>23</v>
      </c>
      <c r="E625" t="s">
        <v>84</v>
      </c>
      <c r="F625" t="s">
        <v>234</v>
      </c>
      <c r="L625" s="34"/>
    </row>
    <row r="626" spans="1:21">
      <c r="A626" s="4">
        <v>44155</v>
      </c>
      <c r="B626" t="s">
        <v>80</v>
      </c>
      <c r="C626" t="s">
        <v>22</v>
      </c>
      <c r="D626" t="s">
        <v>23</v>
      </c>
      <c r="E626" t="s">
        <v>84</v>
      </c>
    </row>
    <row r="627" spans="1:21">
      <c r="A627" s="4">
        <v>44155</v>
      </c>
      <c r="B627" t="s">
        <v>80</v>
      </c>
      <c r="C627" t="s">
        <v>94</v>
      </c>
      <c r="D627" t="s">
        <v>23</v>
      </c>
      <c r="E627" t="s">
        <v>84</v>
      </c>
    </row>
    <row r="628" spans="1:21">
      <c r="A628" s="4">
        <v>44155</v>
      </c>
      <c r="B628" t="s">
        <v>21</v>
      </c>
      <c r="C628" t="s">
        <v>40</v>
      </c>
      <c r="D628" t="s">
        <v>23</v>
      </c>
      <c r="E628" t="s">
        <v>24</v>
      </c>
      <c r="F628" t="s">
        <v>34</v>
      </c>
      <c r="G628" t="s">
        <v>152</v>
      </c>
      <c r="H628" t="s">
        <v>153</v>
      </c>
      <c r="I628" t="s">
        <v>58</v>
      </c>
      <c r="J628" t="s">
        <v>135</v>
      </c>
      <c r="K628" t="s">
        <v>60</v>
      </c>
      <c r="L628" s="34">
        <v>20</v>
      </c>
      <c r="M628">
        <v>2761000</v>
      </c>
      <c r="N628">
        <v>11</v>
      </c>
      <c r="O628">
        <v>124.22</v>
      </c>
      <c r="Q628">
        <v>2320</v>
      </c>
      <c r="R628">
        <f>Q628*56</f>
        <v>129920</v>
      </c>
    </row>
    <row r="629" spans="1:21">
      <c r="A629" s="4">
        <v>44155</v>
      </c>
      <c r="B629" t="s">
        <v>32</v>
      </c>
      <c r="C629" t="s">
        <v>88</v>
      </c>
      <c r="D629" t="s">
        <v>23</v>
      </c>
      <c r="E629" t="s">
        <v>24</v>
      </c>
      <c r="F629" t="s">
        <v>171</v>
      </c>
      <c r="G629" t="s">
        <v>172</v>
      </c>
      <c r="H629" t="s">
        <v>210</v>
      </c>
      <c r="I629" t="s">
        <v>37</v>
      </c>
      <c r="J629" t="s">
        <v>211</v>
      </c>
      <c r="K629" s="34" t="s">
        <v>212</v>
      </c>
      <c r="L629" s="34">
        <v>30</v>
      </c>
      <c r="M629">
        <v>5500</v>
      </c>
      <c r="N629">
        <v>11</v>
      </c>
      <c r="O629">
        <v>124.22</v>
      </c>
      <c r="Q629">
        <v>1370</v>
      </c>
      <c r="R629">
        <f>(Q629*11)/2</f>
        <v>7535</v>
      </c>
    </row>
    <row r="630" spans="1:21">
      <c r="A630" s="4">
        <v>44155</v>
      </c>
      <c r="C630" t="s">
        <v>89</v>
      </c>
      <c r="D630" t="s">
        <v>23</v>
      </c>
      <c r="E630" t="s">
        <v>24</v>
      </c>
      <c r="K630" s="34"/>
      <c r="L630" s="34"/>
      <c r="N630">
        <v>11</v>
      </c>
      <c r="O630">
        <v>124.22</v>
      </c>
      <c r="R630">
        <f>(Q629*11)/2</f>
        <v>7535</v>
      </c>
    </row>
    <row r="631" spans="1:21">
      <c r="A631" s="4">
        <v>44155</v>
      </c>
      <c r="B631" t="s">
        <v>42</v>
      </c>
      <c r="C631" t="s">
        <v>92</v>
      </c>
      <c r="D631" t="s">
        <v>23</v>
      </c>
      <c r="E631" t="s">
        <v>24</v>
      </c>
      <c r="F631" t="s">
        <v>218</v>
      </c>
      <c r="G631" t="s">
        <v>219</v>
      </c>
      <c r="H631" t="s">
        <v>220</v>
      </c>
      <c r="I631" t="s">
        <v>37</v>
      </c>
      <c r="J631" t="s">
        <v>221</v>
      </c>
      <c r="K631" s="34" t="s">
        <v>222</v>
      </c>
      <c r="L631" s="34">
        <v>27</v>
      </c>
      <c r="M631">
        <v>11100</v>
      </c>
      <c r="N631">
        <v>11</v>
      </c>
      <c r="O631">
        <v>124.22</v>
      </c>
      <c r="Q631">
        <v>1550</v>
      </c>
      <c r="R631">
        <f>Q631*7</f>
        <v>10850</v>
      </c>
    </row>
    <row r="632" spans="1:21">
      <c r="A632" s="4">
        <v>44155</v>
      </c>
      <c r="B632" t="s">
        <v>106</v>
      </c>
      <c r="C632" t="s">
        <v>90</v>
      </c>
      <c r="D632" t="s">
        <v>23</v>
      </c>
      <c r="E632" t="s">
        <v>24</v>
      </c>
      <c r="F632" t="s">
        <v>34</v>
      </c>
      <c r="G632" t="s">
        <v>56</v>
      </c>
      <c r="H632" t="s">
        <v>57</v>
      </c>
      <c r="I632" t="s">
        <v>58</v>
      </c>
      <c r="J632" t="s">
        <v>38</v>
      </c>
      <c r="K632" t="s">
        <v>107</v>
      </c>
      <c r="L632" s="34">
        <v>24</v>
      </c>
      <c r="M632">
        <v>7200000</v>
      </c>
      <c r="N632">
        <v>11</v>
      </c>
      <c r="O632">
        <v>124.22</v>
      </c>
      <c r="Q632">
        <v>2780</v>
      </c>
      <c r="R632">
        <f>Q632*50</f>
        <v>139000</v>
      </c>
    </row>
    <row r="633" spans="1:21">
      <c r="A633" s="4">
        <v>44155</v>
      </c>
      <c r="B633" t="s">
        <v>48</v>
      </c>
      <c r="D633" t="s">
        <v>23</v>
      </c>
      <c r="E633" t="s">
        <v>24</v>
      </c>
      <c r="F633" t="s">
        <v>34</v>
      </c>
      <c r="G633" t="s">
        <v>56</v>
      </c>
      <c r="H633" t="s">
        <v>57</v>
      </c>
      <c r="I633" t="s">
        <v>58</v>
      </c>
      <c r="J633" t="s">
        <v>38</v>
      </c>
      <c r="K633" t="s">
        <v>100</v>
      </c>
      <c r="L633" s="34">
        <v>24</v>
      </c>
      <c r="M633">
        <v>7200000</v>
      </c>
      <c r="Q633">
        <v>2470</v>
      </c>
      <c r="R633">
        <f>Q633*53</f>
        <v>130910</v>
      </c>
    </row>
    <row r="634" spans="1:21">
      <c r="A634" s="4">
        <v>44155</v>
      </c>
      <c r="B634" t="s">
        <v>98</v>
      </c>
      <c r="C634" t="s">
        <v>228</v>
      </c>
      <c r="D634" t="s">
        <v>23</v>
      </c>
      <c r="E634" t="s">
        <v>24</v>
      </c>
      <c r="F634" t="s">
        <v>25</v>
      </c>
      <c r="G634" t="s">
        <v>26</v>
      </c>
      <c r="H634" t="s">
        <v>27</v>
      </c>
      <c r="I634" t="s">
        <v>28</v>
      </c>
      <c r="J634" t="s">
        <v>29</v>
      </c>
      <c r="K634" t="s">
        <v>30</v>
      </c>
      <c r="L634" s="34">
        <v>27</v>
      </c>
      <c r="M634">
        <v>10900</v>
      </c>
      <c r="N634">
        <v>11</v>
      </c>
      <c r="O634">
        <v>124.22</v>
      </c>
      <c r="Q634">
        <v>600</v>
      </c>
      <c r="R634">
        <f>Q634*12</f>
        <v>7200</v>
      </c>
      <c r="U634" t="s">
        <v>235</v>
      </c>
    </row>
    <row r="635" spans="1:21">
      <c r="A635" s="4">
        <v>44155</v>
      </c>
      <c r="B635" t="s">
        <v>54</v>
      </c>
      <c r="D635" t="s">
        <v>23</v>
      </c>
      <c r="E635" t="s">
        <v>24</v>
      </c>
      <c r="F635" t="s">
        <v>34</v>
      </c>
      <c r="G635" t="s">
        <v>56</v>
      </c>
      <c r="H635" t="s">
        <v>57</v>
      </c>
      <c r="I635" t="s">
        <v>58</v>
      </c>
      <c r="J635" t="s">
        <v>38</v>
      </c>
      <c r="K635" t="s">
        <v>60</v>
      </c>
      <c r="L635" s="34">
        <v>20</v>
      </c>
      <c r="M635">
        <v>7200000</v>
      </c>
      <c r="Q635">
        <v>2460</v>
      </c>
      <c r="R635">
        <f>Q635*56</f>
        <v>137760</v>
      </c>
    </row>
    <row r="636" spans="1:21">
      <c r="A636" s="4">
        <v>44155</v>
      </c>
      <c r="B636" t="s">
        <v>61</v>
      </c>
      <c r="C636" t="s">
        <v>91</v>
      </c>
      <c r="D636" t="s">
        <v>23</v>
      </c>
      <c r="E636" t="s">
        <v>24</v>
      </c>
      <c r="F636" t="s">
        <v>34</v>
      </c>
      <c r="G636" t="s">
        <v>144</v>
      </c>
      <c r="H636" t="s">
        <v>145</v>
      </c>
      <c r="I636" t="s">
        <v>58</v>
      </c>
      <c r="J636" t="s">
        <v>135</v>
      </c>
      <c r="K636" t="s">
        <v>99</v>
      </c>
      <c r="L636" s="34">
        <v>20</v>
      </c>
      <c r="M636">
        <v>1807200</v>
      </c>
      <c r="N636">
        <v>11</v>
      </c>
      <c r="O636">
        <v>124.22</v>
      </c>
      <c r="Q636">
        <v>2210</v>
      </c>
      <c r="R636">
        <f>Q636*54</f>
        <v>119340</v>
      </c>
    </row>
    <row r="637" spans="1:21">
      <c r="A637" s="4">
        <v>44155</v>
      </c>
      <c r="B637" t="s">
        <v>63</v>
      </c>
      <c r="D637" t="s">
        <v>23</v>
      </c>
      <c r="E637" t="s">
        <v>24</v>
      </c>
      <c r="F637" t="s">
        <v>34</v>
      </c>
      <c r="G637" t="s">
        <v>56</v>
      </c>
      <c r="H637" t="s">
        <v>57</v>
      </c>
      <c r="I637" t="s">
        <v>58</v>
      </c>
      <c r="J637" t="s">
        <v>38</v>
      </c>
      <c r="K637" t="s">
        <v>110</v>
      </c>
      <c r="L637" s="34">
        <v>20</v>
      </c>
      <c r="M637">
        <v>7200000</v>
      </c>
      <c r="Q637">
        <v>1960</v>
      </c>
      <c r="R637">
        <f>Q637*40</f>
        <v>78400</v>
      </c>
    </row>
    <row r="638" spans="1:21">
      <c r="A638" s="4">
        <v>44155</v>
      </c>
      <c r="B638" t="s">
        <v>133</v>
      </c>
      <c r="D638" t="s">
        <v>23</v>
      </c>
      <c r="E638" t="s">
        <v>24</v>
      </c>
      <c r="F638" t="s">
        <v>34</v>
      </c>
      <c r="G638" t="s">
        <v>56</v>
      </c>
      <c r="H638" t="s">
        <v>57</v>
      </c>
      <c r="I638" t="s">
        <v>58</v>
      </c>
      <c r="J638" t="s">
        <v>38</v>
      </c>
      <c r="K638" t="s">
        <v>62</v>
      </c>
      <c r="L638" s="34">
        <v>20</v>
      </c>
      <c r="M638">
        <v>7200000</v>
      </c>
      <c r="Q638">
        <v>2830</v>
      </c>
      <c r="R638">
        <f>Q638*52</f>
        <v>147160</v>
      </c>
    </row>
    <row r="639" spans="1:21">
      <c r="A639" s="4">
        <v>44155</v>
      </c>
      <c r="B639" t="s">
        <v>67</v>
      </c>
      <c r="C639" t="s">
        <v>82</v>
      </c>
      <c r="D639" t="s">
        <v>23</v>
      </c>
      <c r="E639" t="s">
        <v>24</v>
      </c>
      <c r="F639" t="s">
        <v>34</v>
      </c>
      <c r="G639" t="s">
        <v>56</v>
      </c>
      <c r="H639" t="s">
        <v>57</v>
      </c>
      <c r="I639" t="s">
        <v>58</v>
      </c>
      <c r="J639" t="s">
        <v>38</v>
      </c>
      <c r="K639" t="s">
        <v>68</v>
      </c>
      <c r="L639" s="34">
        <v>20</v>
      </c>
      <c r="M639">
        <v>7200000</v>
      </c>
      <c r="N639">
        <v>11</v>
      </c>
      <c r="O639">
        <v>124.22</v>
      </c>
      <c r="Q639">
        <v>2340</v>
      </c>
      <c r="R639">
        <f>Q639*127</f>
        <v>297180</v>
      </c>
    </row>
    <row r="640" spans="1:21">
      <c r="A640" s="4">
        <v>44155</v>
      </c>
      <c r="B640" t="s">
        <v>69</v>
      </c>
      <c r="D640" t="s">
        <v>23</v>
      </c>
      <c r="E640" t="s">
        <v>24</v>
      </c>
      <c r="F640" t="s">
        <v>34</v>
      </c>
      <c r="G640" t="s">
        <v>56</v>
      </c>
      <c r="H640" t="s">
        <v>57</v>
      </c>
      <c r="I640" t="s">
        <v>58</v>
      </c>
      <c r="J640" t="s">
        <v>38</v>
      </c>
      <c r="K640" t="s">
        <v>99</v>
      </c>
      <c r="L640" s="34">
        <v>20</v>
      </c>
      <c r="M640">
        <v>7200000</v>
      </c>
      <c r="Q640">
        <v>2270</v>
      </c>
      <c r="R640">
        <f>Q640*54</f>
        <v>122580</v>
      </c>
    </row>
    <row r="641" spans="1:21">
      <c r="A641" s="4">
        <v>44155</v>
      </c>
      <c r="C641" t="s">
        <v>70</v>
      </c>
      <c r="D641" t="s">
        <v>23</v>
      </c>
      <c r="E641" t="s">
        <v>24</v>
      </c>
      <c r="F641" t="s">
        <v>72</v>
      </c>
      <c r="L641" s="34"/>
      <c r="U641" t="s">
        <v>73</v>
      </c>
    </row>
    <row r="642" spans="1:21">
      <c r="A642" s="4">
        <v>44155</v>
      </c>
      <c r="C642" t="s">
        <v>228</v>
      </c>
      <c r="D642" t="s">
        <v>23</v>
      </c>
      <c r="E642" t="s">
        <v>24</v>
      </c>
      <c r="F642" t="s">
        <v>236</v>
      </c>
      <c r="L642" s="34"/>
      <c r="U642" t="s">
        <v>116</v>
      </c>
    </row>
    <row r="643" spans="1:21">
      <c r="A643" s="4">
        <v>44155</v>
      </c>
      <c r="B643" t="s">
        <v>201</v>
      </c>
      <c r="C643" t="s">
        <v>74</v>
      </c>
      <c r="D643" t="s">
        <v>23</v>
      </c>
      <c r="E643" t="s">
        <v>24</v>
      </c>
      <c r="L643" s="34"/>
    </row>
    <row r="644" spans="1:21">
      <c r="A644" s="4">
        <v>44155</v>
      </c>
      <c r="B644" t="s">
        <v>186</v>
      </c>
      <c r="C644" t="s">
        <v>77</v>
      </c>
      <c r="D644" t="s">
        <v>23</v>
      </c>
      <c r="E644" t="s">
        <v>24</v>
      </c>
      <c r="L644" s="34"/>
    </row>
    <row r="645" spans="1:21">
      <c r="A645" s="4">
        <v>44155</v>
      </c>
      <c r="B645" t="s">
        <v>78</v>
      </c>
      <c r="C645" t="s">
        <v>79</v>
      </c>
      <c r="D645" t="s">
        <v>23</v>
      </c>
      <c r="E645" t="s">
        <v>24</v>
      </c>
      <c r="L645" s="34"/>
    </row>
    <row r="646" spans="1:21">
      <c r="A646" s="4">
        <v>44155</v>
      </c>
      <c r="B646" t="s">
        <v>80</v>
      </c>
      <c r="C646" t="s">
        <v>81</v>
      </c>
      <c r="D646" t="s">
        <v>23</v>
      </c>
      <c r="E646" t="s">
        <v>24</v>
      </c>
      <c r="L646"/>
    </row>
    <row r="647" spans="1:21">
      <c r="A647" s="4">
        <v>44155</v>
      </c>
      <c r="B647" t="s">
        <v>80</v>
      </c>
      <c r="C647" t="s">
        <v>83</v>
      </c>
      <c r="D647" t="s">
        <v>23</v>
      </c>
      <c r="E647" t="s">
        <v>24</v>
      </c>
    </row>
    <row r="648" spans="1:21">
      <c r="A648" s="4">
        <v>44156</v>
      </c>
      <c r="B648" t="s">
        <v>21</v>
      </c>
      <c r="C648" t="s">
        <v>64</v>
      </c>
      <c r="D648" t="s">
        <v>23</v>
      </c>
      <c r="E648" t="s">
        <v>84</v>
      </c>
      <c r="F648" t="s">
        <v>34</v>
      </c>
      <c r="G648" t="s">
        <v>152</v>
      </c>
      <c r="H648" t="s">
        <v>153</v>
      </c>
      <c r="I648" t="s">
        <v>58</v>
      </c>
      <c r="J648" t="s">
        <v>135</v>
      </c>
      <c r="K648" t="s">
        <v>60</v>
      </c>
      <c r="L648" s="34">
        <v>20</v>
      </c>
      <c r="M648">
        <v>2761000</v>
      </c>
      <c r="N648">
        <v>12</v>
      </c>
      <c r="O648">
        <f>N648*19.88</f>
        <v>238.56</v>
      </c>
      <c r="P648" t="s">
        <v>85</v>
      </c>
      <c r="Q648">
        <v>2350</v>
      </c>
      <c r="R648">
        <f>Q648*56</f>
        <v>131600</v>
      </c>
    </row>
    <row r="649" spans="1:21">
      <c r="A649" s="4">
        <v>44156</v>
      </c>
      <c r="B649" t="s">
        <v>32</v>
      </c>
      <c r="C649" t="s">
        <v>43</v>
      </c>
      <c r="D649" t="s">
        <v>23</v>
      </c>
      <c r="E649" t="s">
        <v>84</v>
      </c>
      <c r="F649" t="s">
        <v>171</v>
      </c>
      <c r="G649" t="s">
        <v>172</v>
      </c>
      <c r="H649" t="s">
        <v>210</v>
      </c>
      <c r="I649" t="s">
        <v>37</v>
      </c>
      <c r="J649" t="s">
        <v>211</v>
      </c>
      <c r="K649" s="34" t="s">
        <v>174</v>
      </c>
      <c r="L649" s="34">
        <v>30</v>
      </c>
      <c r="M649">
        <v>5500</v>
      </c>
      <c r="N649">
        <v>12</v>
      </c>
      <c r="O649">
        <f t="shared" ref="O649:O657" si="3">N649*19.88</f>
        <v>238.56</v>
      </c>
      <c r="P649" t="s">
        <v>85</v>
      </c>
      <c r="Q649">
        <v>1300</v>
      </c>
      <c r="R649">
        <f>Q649*2</f>
        <v>2600</v>
      </c>
      <c r="U649" t="s">
        <v>237</v>
      </c>
    </row>
    <row r="650" spans="1:21">
      <c r="A650" s="4">
        <v>44156</v>
      </c>
      <c r="B650" t="s">
        <v>42</v>
      </c>
      <c r="C650" t="s">
        <v>87</v>
      </c>
      <c r="D650" t="s">
        <v>23</v>
      </c>
      <c r="E650" t="s">
        <v>84</v>
      </c>
      <c r="F650" t="s">
        <v>218</v>
      </c>
      <c r="G650" t="s">
        <v>219</v>
      </c>
      <c r="H650" t="s">
        <v>220</v>
      </c>
      <c r="I650" t="s">
        <v>37</v>
      </c>
      <c r="J650" t="s">
        <v>221</v>
      </c>
      <c r="K650" s="34" t="s">
        <v>222</v>
      </c>
      <c r="L650" s="34">
        <v>27</v>
      </c>
      <c r="M650">
        <v>11100</v>
      </c>
      <c r="N650">
        <v>12</v>
      </c>
      <c r="O650">
        <f t="shared" si="3"/>
        <v>238.56</v>
      </c>
      <c r="P650" t="s">
        <v>85</v>
      </c>
      <c r="Q650">
        <v>1620</v>
      </c>
      <c r="R650">
        <f>Q650*7</f>
        <v>11340</v>
      </c>
    </row>
    <row r="651" spans="1:21">
      <c r="A651" s="4">
        <v>44156</v>
      </c>
      <c r="B651" t="s">
        <v>106</v>
      </c>
      <c r="C651" t="s">
        <v>95</v>
      </c>
      <c r="D651" t="s">
        <v>23</v>
      </c>
      <c r="E651" t="s">
        <v>84</v>
      </c>
      <c r="F651" t="s">
        <v>34</v>
      </c>
      <c r="G651" t="s">
        <v>56</v>
      </c>
      <c r="H651" t="s">
        <v>57</v>
      </c>
      <c r="I651" t="s">
        <v>58</v>
      </c>
      <c r="J651" t="s">
        <v>221</v>
      </c>
      <c r="K651" t="s">
        <v>107</v>
      </c>
      <c r="L651" s="34">
        <v>20</v>
      </c>
      <c r="M651">
        <v>7200000</v>
      </c>
      <c r="N651">
        <v>12</v>
      </c>
      <c r="O651">
        <f t="shared" si="3"/>
        <v>238.56</v>
      </c>
      <c r="P651" t="s">
        <v>85</v>
      </c>
      <c r="Q651">
        <v>2900</v>
      </c>
      <c r="R651">
        <f>Q651*50</f>
        <v>145000</v>
      </c>
    </row>
    <row r="652" spans="1:21">
      <c r="A652" s="4">
        <v>44156</v>
      </c>
      <c r="B652" t="s">
        <v>48</v>
      </c>
      <c r="D652" t="s">
        <v>23</v>
      </c>
      <c r="E652" t="s">
        <v>84</v>
      </c>
      <c r="F652" t="s">
        <v>34</v>
      </c>
      <c r="G652" t="s">
        <v>56</v>
      </c>
      <c r="H652" t="s">
        <v>57</v>
      </c>
      <c r="I652" t="s">
        <v>58</v>
      </c>
      <c r="J652" t="s">
        <v>221</v>
      </c>
      <c r="K652" t="s">
        <v>100</v>
      </c>
      <c r="L652" s="34">
        <v>20</v>
      </c>
      <c r="M652">
        <v>7200000</v>
      </c>
      <c r="Q652">
        <v>2480</v>
      </c>
      <c r="R652">
        <f>Q652*53</f>
        <v>131440</v>
      </c>
    </row>
    <row r="653" spans="1:21">
      <c r="A653" s="4">
        <v>44156</v>
      </c>
      <c r="B653" t="s">
        <v>98</v>
      </c>
      <c r="C653" t="s">
        <v>33</v>
      </c>
      <c r="D653" t="s">
        <v>23</v>
      </c>
      <c r="E653" t="s">
        <v>84</v>
      </c>
      <c r="F653" t="s">
        <v>34</v>
      </c>
      <c r="G653" t="s">
        <v>138</v>
      </c>
      <c r="H653" t="s">
        <v>233</v>
      </c>
      <c r="I653" t="s">
        <v>58</v>
      </c>
      <c r="J653" t="s">
        <v>111</v>
      </c>
      <c r="K653" t="s">
        <v>214</v>
      </c>
      <c r="L653" s="34">
        <v>22</v>
      </c>
      <c r="M653">
        <v>903600</v>
      </c>
      <c r="N653">
        <v>12</v>
      </c>
      <c r="O653">
        <f t="shared" si="3"/>
        <v>238.56</v>
      </c>
      <c r="P653" t="s">
        <v>85</v>
      </c>
      <c r="Q653">
        <v>1950</v>
      </c>
      <c r="R653">
        <f>Q653*32</f>
        <v>62400</v>
      </c>
    </row>
    <row r="654" spans="1:21">
      <c r="A654" s="4">
        <v>44156</v>
      </c>
      <c r="B654" t="s">
        <v>54</v>
      </c>
      <c r="D654" t="s">
        <v>23</v>
      </c>
      <c r="E654" t="s">
        <v>84</v>
      </c>
      <c r="F654" t="s">
        <v>34</v>
      </c>
      <c r="G654" t="s">
        <v>56</v>
      </c>
      <c r="H654" t="s">
        <v>57</v>
      </c>
      <c r="I654" t="s">
        <v>58</v>
      </c>
      <c r="J654" t="s">
        <v>221</v>
      </c>
      <c r="K654" t="s">
        <v>60</v>
      </c>
      <c r="L654" s="34">
        <v>20</v>
      </c>
      <c r="M654">
        <v>7200000</v>
      </c>
      <c r="Q654">
        <v>2640</v>
      </c>
      <c r="R654">
        <f>Q654*56</f>
        <v>147840</v>
      </c>
    </row>
    <row r="655" spans="1:21">
      <c r="A655" s="4">
        <v>44156</v>
      </c>
      <c r="B655" t="s">
        <v>61</v>
      </c>
      <c r="C655" t="s">
        <v>41</v>
      </c>
      <c r="D655" t="s">
        <v>23</v>
      </c>
      <c r="E655" t="s">
        <v>84</v>
      </c>
      <c r="F655" t="s">
        <v>34</v>
      </c>
      <c r="G655" t="s">
        <v>144</v>
      </c>
      <c r="H655" t="s">
        <v>145</v>
      </c>
      <c r="I655" t="s">
        <v>58</v>
      </c>
      <c r="J655" t="s">
        <v>135</v>
      </c>
      <c r="K655" t="s">
        <v>99</v>
      </c>
      <c r="L655" s="34">
        <v>20</v>
      </c>
      <c r="M655">
        <v>1807200</v>
      </c>
      <c r="N655">
        <v>12</v>
      </c>
      <c r="O655">
        <f t="shared" si="3"/>
        <v>238.56</v>
      </c>
      <c r="P655" t="s">
        <v>85</v>
      </c>
      <c r="Q655">
        <v>2150</v>
      </c>
      <c r="R655">
        <f>Q655*54</f>
        <v>116100</v>
      </c>
    </row>
    <row r="656" spans="1:21">
      <c r="A656" s="4">
        <v>44156</v>
      </c>
      <c r="B656" t="s">
        <v>133</v>
      </c>
      <c r="D656" t="s">
        <v>23</v>
      </c>
      <c r="E656" t="s">
        <v>84</v>
      </c>
      <c r="F656" t="s">
        <v>34</v>
      </c>
      <c r="G656" t="s">
        <v>56</v>
      </c>
      <c r="H656" t="s">
        <v>57</v>
      </c>
      <c r="I656" t="s">
        <v>58</v>
      </c>
      <c r="J656" t="s">
        <v>221</v>
      </c>
      <c r="K656" t="s">
        <v>62</v>
      </c>
      <c r="L656" s="34">
        <v>20</v>
      </c>
      <c r="M656">
        <v>7200000</v>
      </c>
      <c r="Q656">
        <v>2610</v>
      </c>
      <c r="R656">
        <f>Q656*52</f>
        <v>135720</v>
      </c>
    </row>
    <row r="657" spans="1:21">
      <c r="A657" s="4">
        <v>44156</v>
      </c>
      <c r="B657" t="s">
        <v>67</v>
      </c>
      <c r="C657" t="s">
        <v>86</v>
      </c>
      <c r="D657" t="s">
        <v>23</v>
      </c>
      <c r="E657" t="s">
        <v>84</v>
      </c>
      <c r="F657" t="s">
        <v>34</v>
      </c>
      <c r="G657" t="s">
        <v>56</v>
      </c>
      <c r="H657" t="s">
        <v>57</v>
      </c>
      <c r="I657" t="s">
        <v>58</v>
      </c>
      <c r="J657" t="s">
        <v>221</v>
      </c>
      <c r="K657" t="s">
        <v>68</v>
      </c>
      <c r="L657" s="34">
        <v>20</v>
      </c>
      <c r="M657">
        <v>7200000</v>
      </c>
      <c r="N657">
        <v>12</v>
      </c>
      <c r="O657">
        <f t="shared" si="3"/>
        <v>238.56</v>
      </c>
      <c r="P657" t="s">
        <v>85</v>
      </c>
      <c r="Q657">
        <v>2410</v>
      </c>
      <c r="R657">
        <f>Q657*127</f>
        <v>306070</v>
      </c>
    </row>
    <row r="658" spans="1:21">
      <c r="A658" s="4">
        <v>44156</v>
      </c>
      <c r="B658" t="s">
        <v>69</v>
      </c>
      <c r="D658" t="s">
        <v>23</v>
      </c>
      <c r="E658" t="s">
        <v>84</v>
      </c>
      <c r="F658" t="s">
        <v>34</v>
      </c>
      <c r="G658" t="s">
        <v>56</v>
      </c>
      <c r="H658" t="s">
        <v>57</v>
      </c>
      <c r="I658" t="s">
        <v>58</v>
      </c>
      <c r="J658" t="s">
        <v>221</v>
      </c>
      <c r="K658" t="s">
        <v>99</v>
      </c>
      <c r="L658" s="34">
        <v>20</v>
      </c>
      <c r="M658">
        <v>7200000</v>
      </c>
      <c r="Q658">
        <v>2230</v>
      </c>
      <c r="R658">
        <f>Q658*54</f>
        <v>120420</v>
      </c>
    </row>
    <row r="659" spans="1:21">
      <c r="A659" s="4">
        <v>44156</v>
      </c>
      <c r="C659" t="s">
        <v>47</v>
      </c>
      <c r="D659" t="s">
        <v>23</v>
      </c>
      <c r="E659" t="s">
        <v>84</v>
      </c>
      <c r="F659" t="s">
        <v>238</v>
      </c>
      <c r="L659" s="34"/>
      <c r="U659" t="s">
        <v>149</v>
      </c>
    </row>
    <row r="660" spans="1:21">
      <c r="A660" s="4">
        <v>44156</v>
      </c>
      <c r="C660" t="s">
        <v>55</v>
      </c>
      <c r="D660" t="s">
        <v>23</v>
      </c>
      <c r="E660" t="s">
        <v>84</v>
      </c>
      <c r="F660" t="s">
        <v>238</v>
      </c>
      <c r="L660" s="34"/>
      <c r="U660" t="s">
        <v>149</v>
      </c>
    </row>
    <row r="661" spans="1:21">
      <c r="A661" s="4">
        <v>44156</v>
      </c>
      <c r="B661" t="s">
        <v>80</v>
      </c>
      <c r="C661" t="s">
        <v>22</v>
      </c>
      <c r="D661" t="s">
        <v>23</v>
      </c>
      <c r="E661" t="s">
        <v>84</v>
      </c>
    </row>
    <row r="662" spans="1:21">
      <c r="A662" s="4">
        <v>44156</v>
      </c>
      <c r="B662" t="s">
        <v>80</v>
      </c>
      <c r="C662" t="s">
        <v>94</v>
      </c>
      <c r="D662" t="s">
        <v>23</v>
      </c>
      <c r="E662" t="s">
        <v>84</v>
      </c>
    </row>
    <row r="663" spans="1:21">
      <c r="A663" s="4">
        <v>44156</v>
      </c>
      <c r="B663" t="s">
        <v>21</v>
      </c>
      <c r="C663" t="s">
        <v>90</v>
      </c>
      <c r="D663" t="s">
        <v>23</v>
      </c>
      <c r="E663" t="s">
        <v>24</v>
      </c>
      <c r="F663" t="s">
        <v>34</v>
      </c>
      <c r="G663" t="s">
        <v>152</v>
      </c>
      <c r="H663" t="s">
        <v>153</v>
      </c>
      <c r="I663" t="s">
        <v>58</v>
      </c>
      <c r="J663" t="s">
        <v>135</v>
      </c>
      <c r="K663" t="s">
        <v>60</v>
      </c>
      <c r="L663" s="34">
        <v>20</v>
      </c>
      <c r="M663">
        <v>2761000</v>
      </c>
      <c r="N663">
        <v>11</v>
      </c>
      <c r="O663">
        <f>N663*19.88</f>
        <v>218.67999999999998</v>
      </c>
      <c r="Q663">
        <v>2280</v>
      </c>
      <c r="R663">
        <f>Q663*56</f>
        <v>127680</v>
      </c>
    </row>
    <row r="664" spans="1:21">
      <c r="A664" s="4">
        <v>44156</v>
      </c>
      <c r="B664" t="s">
        <v>32</v>
      </c>
      <c r="C664" t="s">
        <v>88</v>
      </c>
      <c r="D664" t="s">
        <v>23</v>
      </c>
      <c r="E664" t="s">
        <v>24</v>
      </c>
      <c r="F664" t="s">
        <v>171</v>
      </c>
      <c r="G664" t="s">
        <v>172</v>
      </c>
      <c r="H664" t="s">
        <v>210</v>
      </c>
      <c r="I664" t="s">
        <v>37</v>
      </c>
      <c r="J664" t="s">
        <v>211</v>
      </c>
      <c r="K664" s="34" t="s">
        <v>212</v>
      </c>
      <c r="L664" s="34">
        <v>30</v>
      </c>
      <c r="M664">
        <v>5500</v>
      </c>
      <c r="N664">
        <v>11</v>
      </c>
      <c r="O664">
        <f>N664*19.88</f>
        <v>218.67999999999998</v>
      </c>
      <c r="Q664">
        <v>1200</v>
      </c>
      <c r="R664">
        <f>(Q664*11)/2</f>
        <v>6600</v>
      </c>
    </row>
    <row r="665" spans="1:21">
      <c r="A665" s="4">
        <v>44156</v>
      </c>
      <c r="C665" t="s">
        <v>89</v>
      </c>
      <c r="D665" t="s">
        <v>23</v>
      </c>
      <c r="E665" t="s">
        <v>24</v>
      </c>
      <c r="K665" s="34"/>
      <c r="L665" s="34"/>
      <c r="N665">
        <v>11</v>
      </c>
      <c r="O665">
        <f>N665*19.88</f>
        <v>218.67999999999998</v>
      </c>
      <c r="R665">
        <f>(Q664*11)/2</f>
        <v>6600</v>
      </c>
    </row>
    <row r="666" spans="1:21">
      <c r="A666" s="4">
        <v>44156</v>
      </c>
      <c r="B666" t="s">
        <v>42</v>
      </c>
      <c r="C666" t="s">
        <v>92</v>
      </c>
      <c r="D666" t="s">
        <v>23</v>
      </c>
      <c r="E666" t="s">
        <v>24</v>
      </c>
      <c r="F666" t="s">
        <v>218</v>
      </c>
      <c r="G666" t="s">
        <v>219</v>
      </c>
      <c r="H666" t="s">
        <v>220</v>
      </c>
      <c r="I666" t="s">
        <v>37</v>
      </c>
      <c r="J666" t="s">
        <v>221</v>
      </c>
      <c r="K666" s="34" t="s">
        <v>222</v>
      </c>
      <c r="L666" s="34">
        <v>27</v>
      </c>
      <c r="M666">
        <v>11100</v>
      </c>
      <c r="N666">
        <v>11</v>
      </c>
      <c r="O666">
        <f>N666*19.88</f>
        <v>218.67999999999998</v>
      </c>
      <c r="Q666">
        <v>1600</v>
      </c>
      <c r="R666">
        <f>Q666*7</f>
        <v>11200</v>
      </c>
    </row>
    <row r="667" spans="1:21">
      <c r="A667" s="4">
        <v>44156</v>
      </c>
      <c r="B667" t="s">
        <v>106</v>
      </c>
      <c r="C667" t="s">
        <v>90</v>
      </c>
      <c r="D667" t="s">
        <v>23</v>
      </c>
      <c r="E667" t="s">
        <v>24</v>
      </c>
      <c r="F667" t="s">
        <v>34</v>
      </c>
      <c r="G667" t="s">
        <v>56</v>
      </c>
      <c r="H667" t="s">
        <v>57</v>
      </c>
      <c r="I667" t="s">
        <v>58</v>
      </c>
      <c r="J667" t="s">
        <v>38</v>
      </c>
      <c r="K667" t="s">
        <v>107</v>
      </c>
      <c r="L667" s="34">
        <v>24</v>
      </c>
      <c r="M667">
        <v>7200000</v>
      </c>
      <c r="Q667">
        <v>1000</v>
      </c>
      <c r="R667">
        <f>Q667*50</f>
        <v>50000</v>
      </c>
      <c r="U667" t="s">
        <v>112</v>
      </c>
    </row>
    <row r="668" spans="1:21">
      <c r="A668" s="4">
        <v>44156</v>
      </c>
      <c r="D668" t="s">
        <v>23</v>
      </c>
      <c r="E668" t="s">
        <v>24</v>
      </c>
      <c r="F668" t="s">
        <v>34</v>
      </c>
      <c r="G668" t="s">
        <v>56</v>
      </c>
      <c r="H668" t="s">
        <v>57</v>
      </c>
      <c r="I668" t="s">
        <v>58</v>
      </c>
      <c r="J668" t="s">
        <v>221</v>
      </c>
      <c r="K668" t="s">
        <v>107</v>
      </c>
      <c r="L668" s="34">
        <v>24</v>
      </c>
      <c r="M668">
        <v>7200000</v>
      </c>
      <c r="Q668">
        <v>1820</v>
      </c>
      <c r="R668">
        <f>Q668*50</f>
        <v>91000</v>
      </c>
    </row>
    <row r="669" spans="1:21">
      <c r="A669" s="4">
        <v>44156</v>
      </c>
      <c r="B669" t="s">
        <v>48</v>
      </c>
      <c r="D669" t="s">
        <v>23</v>
      </c>
      <c r="E669" t="s">
        <v>24</v>
      </c>
      <c r="F669" t="s">
        <v>34</v>
      </c>
      <c r="G669" t="s">
        <v>56</v>
      </c>
      <c r="H669" t="s">
        <v>57</v>
      </c>
      <c r="I669" t="s">
        <v>58</v>
      </c>
      <c r="J669" t="s">
        <v>38</v>
      </c>
      <c r="K669" t="s">
        <v>100</v>
      </c>
      <c r="L669" s="34">
        <v>24</v>
      </c>
      <c r="M669">
        <v>7200000</v>
      </c>
      <c r="Q669">
        <v>670</v>
      </c>
      <c r="R669">
        <f>Q669*53</f>
        <v>35510</v>
      </c>
      <c r="U669" t="s">
        <v>112</v>
      </c>
    </row>
    <row r="670" spans="1:21">
      <c r="A670" s="4">
        <v>44156</v>
      </c>
      <c r="D670" t="s">
        <v>23</v>
      </c>
      <c r="E670" t="s">
        <v>24</v>
      </c>
      <c r="F670" t="s">
        <v>34</v>
      </c>
      <c r="G670" t="s">
        <v>56</v>
      </c>
      <c r="H670" t="s">
        <v>57</v>
      </c>
      <c r="I670" t="s">
        <v>58</v>
      </c>
      <c r="J670" t="s">
        <v>221</v>
      </c>
      <c r="K670" t="s">
        <v>100</v>
      </c>
      <c r="L670" s="34">
        <v>24</v>
      </c>
      <c r="M670">
        <v>7200000</v>
      </c>
      <c r="Q670">
        <v>1740</v>
      </c>
      <c r="R670">
        <f>Q670*53</f>
        <v>92220</v>
      </c>
    </row>
    <row r="671" spans="1:21">
      <c r="A671" s="4">
        <v>44156</v>
      </c>
      <c r="B671" t="s">
        <v>98</v>
      </c>
      <c r="C671" t="s">
        <v>40</v>
      </c>
      <c r="D671" t="s">
        <v>23</v>
      </c>
      <c r="E671" t="s">
        <v>24</v>
      </c>
      <c r="F671" t="s">
        <v>34</v>
      </c>
      <c r="G671" t="s">
        <v>138</v>
      </c>
      <c r="H671" t="s">
        <v>233</v>
      </c>
      <c r="I671" t="s">
        <v>58</v>
      </c>
      <c r="J671" t="s">
        <v>111</v>
      </c>
      <c r="K671" t="s">
        <v>214</v>
      </c>
      <c r="L671" s="34">
        <v>22</v>
      </c>
      <c r="M671">
        <v>903600</v>
      </c>
      <c r="N671">
        <v>11</v>
      </c>
      <c r="O671">
        <f t="shared" ref="O671:O675" si="4">N671*19.88</f>
        <v>218.67999999999998</v>
      </c>
      <c r="Q671">
        <v>1880</v>
      </c>
      <c r="R671">
        <f>Q671*32</f>
        <v>60160</v>
      </c>
    </row>
    <row r="672" spans="1:21">
      <c r="A672" s="4">
        <v>44156</v>
      </c>
      <c r="B672" t="s">
        <v>54</v>
      </c>
      <c r="C672" t="s">
        <v>91</v>
      </c>
      <c r="D672" t="s">
        <v>23</v>
      </c>
      <c r="E672" t="s">
        <v>24</v>
      </c>
      <c r="F672" t="s">
        <v>34</v>
      </c>
      <c r="G672" t="s">
        <v>56</v>
      </c>
      <c r="H672" t="s">
        <v>57</v>
      </c>
      <c r="I672" t="s">
        <v>58</v>
      </c>
      <c r="J672" t="s">
        <v>221</v>
      </c>
      <c r="K672" t="s">
        <v>60</v>
      </c>
      <c r="L672" s="34">
        <v>20</v>
      </c>
      <c r="M672">
        <v>7200000</v>
      </c>
      <c r="N672">
        <v>11</v>
      </c>
      <c r="O672">
        <f t="shared" si="4"/>
        <v>218.67999999999998</v>
      </c>
      <c r="Q672">
        <v>2500</v>
      </c>
      <c r="R672">
        <f>Q672*56</f>
        <v>140000</v>
      </c>
    </row>
    <row r="673" spans="1:21">
      <c r="A673" s="4">
        <v>44156</v>
      </c>
      <c r="B673" t="s">
        <v>61</v>
      </c>
      <c r="D673" t="s">
        <v>23</v>
      </c>
      <c r="E673" t="s">
        <v>24</v>
      </c>
      <c r="F673" t="s">
        <v>34</v>
      </c>
      <c r="G673" t="s">
        <v>144</v>
      </c>
      <c r="H673" t="s">
        <v>145</v>
      </c>
      <c r="I673" t="s">
        <v>58</v>
      </c>
      <c r="J673" t="s">
        <v>135</v>
      </c>
      <c r="K673" t="s">
        <v>99</v>
      </c>
      <c r="L673" s="34">
        <v>20</v>
      </c>
      <c r="M673">
        <v>1807200</v>
      </c>
      <c r="Q673">
        <v>2200</v>
      </c>
      <c r="R673">
        <f>Q673*54</f>
        <v>118800</v>
      </c>
    </row>
    <row r="674" spans="1:21">
      <c r="A674" s="4">
        <v>44156</v>
      </c>
      <c r="B674" t="s">
        <v>63</v>
      </c>
      <c r="D674" t="s">
        <v>23</v>
      </c>
      <c r="E674" t="s">
        <v>24</v>
      </c>
      <c r="F674" t="s">
        <v>34</v>
      </c>
      <c r="G674" t="s">
        <v>56</v>
      </c>
      <c r="H674" t="s">
        <v>57</v>
      </c>
      <c r="I674" t="s">
        <v>58</v>
      </c>
      <c r="J674" t="s">
        <v>221</v>
      </c>
      <c r="K674" t="s">
        <v>110</v>
      </c>
      <c r="L674" s="34">
        <v>20</v>
      </c>
      <c r="M674">
        <v>7200000</v>
      </c>
      <c r="Q674">
        <v>1700</v>
      </c>
      <c r="R674">
        <f>Q674*40</f>
        <v>68000</v>
      </c>
      <c r="U674" t="s">
        <v>239</v>
      </c>
    </row>
    <row r="675" spans="1:21">
      <c r="A675" s="4">
        <v>44156</v>
      </c>
      <c r="B675" t="s">
        <v>133</v>
      </c>
      <c r="C675" t="s">
        <v>228</v>
      </c>
      <c r="D675" t="s">
        <v>23</v>
      </c>
      <c r="E675" t="s">
        <v>24</v>
      </c>
      <c r="F675" t="s">
        <v>34</v>
      </c>
      <c r="G675" t="s">
        <v>56</v>
      </c>
      <c r="H675" t="s">
        <v>57</v>
      </c>
      <c r="I675" t="s">
        <v>58</v>
      </c>
      <c r="J675" t="s">
        <v>38</v>
      </c>
      <c r="K675" t="s">
        <v>62</v>
      </c>
      <c r="L675" s="34">
        <v>20</v>
      </c>
      <c r="M675">
        <v>7200000</v>
      </c>
      <c r="N675">
        <v>11</v>
      </c>
      <c r="O675">
        <f t="shared" si="4"/>
        <v>218.67999999999998</v>
      </c>
      <c r="Q675">
        <v>540</v>
      </c>
      <c r="R675">
        <f>Q675*52</f>
        <v>28080</v>
      </c>
    </row>
    <row r="676" spans="1:21">
      <c r="A676" s="4">
        <v>44156</v>
      </c>
      <c r="D676" t="s">
        <v>23</v>
      </c>
      <c r="E676" t="s">
        <v>24</v>
      </c>
      <c r="F676" t="s">
        <v>34</v>
      </c>
      <c r="G676" t="s">
        <v>56</v>
      </c>
      <c r="H676" t="s">
        <v>57</v>
      </c>
      <c r="I676" t="s">
        <v>58</v>
      </c>
      <c r="J676" t="s">
        <v>221</v>
      </c>
      <c r="K676" t="s">
        <v>62</v>
      </c>
      <c r="L676" s="34">
        <v>20</v>
      </c>
      <c r="M676">
        <v>7200000</v>
      </c>
      <c r="Q676">
        <v>2100</v>
      </c>
      <c r="R676">
        <f>Q676*52</f>
        <v>109200</v>
      </c>
    </row>
    <row r="677" spans="1:21">
      <c r="A677" s="4">
        <v>44156</v>
      </c>
      <c r="B677" t="s">
        <v>67</v>
      </c>
      <c r="D677" t="s">
        <v>23</v>
      </c>
      <c r="E677" t="s">
        <v>24</v>
      </c>
      <c r="F677" t="s">
        <v>34</v>
      </c>
      <c r="G677" t="s">
        <v>56</v>
      </c>
      <c r="H677" t="s">
        <v>57</v>
      </c>
      <c r="I677" t="s">
        <v>58</v>
      </c>
      <c r="J677" t="s">
        <v>221</v>
      </c>
      <c r="K677" t="s">
        <v>68</v>
      </c>
      <c r="L677" s="34">
        <v>20</v>
      </c>
      <c r="M677">
        <v>7200000</v>
      </c>
      <c r="Q677">
        <v>2150</v>
      </c>
      <c r="R677">
        <f>Q677*127</f>
        <v>273050</v>
      </c>
      <c r="U677" t="s">
        <v>240</v>
      </c>
    </row>
    <row r="678" spans="1:21">
      <c r="A678" s="4">
        <v>44156</v>
      </c>
      <c r="B678" t="s">
        <v>69</v>
      </c>
      <c r="D678" t="s">
        <v>23</v>
      </c>
      <c r="E678" t="s">
        <v>24</v>
      </c>
      <c r="F678" t="s">
        <v>34</v>
      </c>
      <c r="G678" t="s">
        <v>56</v>
      </c>
      <c r="H678" t="s">
        <v>57</v>
      </c>
      <c r="I678" t="s">
        <v>58</v>
      </c>
      <c r="J678" t="s">
        <v>221</v>
      </c>
      <c r="K678" t="s">
        <v>99</v>
      </c>
      <c r="L678" s="34">
        <v>20</v>
      </c>
      <c r="M678">
        <v>7200000</v>
      </c>
      <c r="Q678">
        <v>2190</v>
      </c>
      <c r="R678">
        <f>Q678*54</f>
        <v>118260</v>
      </c>
    </row>
    <row r="679" spans="1:21">
      <c r="A679" s="4">
        <v>44156</v>
      </c>
      <c r="C679" t="s">
        <v>70</v>
      </c>
      <c r="D679" t="s">
        <v>23</v>
      </c>
      <c r="E679" t="s">
        <v>24</v>
      </c>
      <c r="F679" t="s">
        <v>72</v>
      </c>
      <c r="L679" s="34"/>
      <c r="U679" t="s">
        <v>73</v>
      </c>
    </row>
    <row r="680" spans="1:21">
      <c r="A680" s="4">
        <v>44156</v>
      </c>
      <c r="B680" t="s">
        <v>201</v>
      </c>
      <c r="C680" t="s">
        <v>74</v>
      </c>
      <c r="D680" t="s">
        <v>23</v>
      </c>
      <c r="E680" t="s">
        <v>24</v>
      </c>
      <c r="L680" s="34"/>
    </row>
    <row r="681" spans="1:21">
      <c r="A681" s="4">
        <v>44156</v>
      </c>
      <c r="B681" t="s">
        <v>186</v>
      </c>
      <c r="C681" t="s">
        <v>77</v>
      </c>
      <c r="D681" t="s">
        <v>23</v>
      </c>
      <c r="E681" t="s">
        <v>24</v>
      </c>
      <c r="L681" s="34"/>
    </row>
    <row r="682" spans="1:21">
      <c r="A682" s="4">
        <v>44156</v>
      </c>
      <c r="B682" t="s">
        <v>78</v>
      </c>
      <c r="C682" t="s">
        <v>79</v>
      </c>
      <c r="D682" t="s">
        <v>23</v>
      </c>
      <c r="E682" t="s">
        <v>24</v>
      </c>
      <c r="L682" s="34"/>
    </row>
    <row r="683" spans="1:21">
      <c r="A683" s="4">
        <v>44156</v>
      </c>
      <c r="B683" t="s">
        <v>80</v>
      </c>
      <c r="C683" t="s">
        <v>81</v>
      </c>
      <c r="D683" t="s">
        <v>23</v>
      </c>
      <c r="E683" t="s">
        <v>24</v>
      </c>
      <c r="L683"/>
    </row>
    <row r="684" spans="1:21">
      <c r="A684" s="4">
        <v>44156</v>
      </c>
      <c r="B684" t="s">
        <v>80</v>
      </c>
      <c r="C684" t="s">
        <v>83</v>
      </c>
      <c r="D684" t="s">
        <v>23</v>
      </c>
      <c r="E684" t="s">
        <v>24</v>
      </c>
    </row>
    <row r="685" spans="1:21">
      <c r="A685" s="4">
        <v>44156</v>
      </c>
      <c r="B685" t="s">
        <v>80</v>
      </c>
      <c r="C685" t="s">
        <v>82</v>
      </c>
      <c r="D685" t="s">
        <v>23</v>
      </c>
      <c r="E685" t="s">
        <v>24</v>
      </c>
    </row>
    <row r="686" spans="1:21">
      <c r="A686" s="4">
        <v>44157</v>
      </c>
      <c r="B686" t="s">
        <v>21</v>
      </c>
      <c r="C686" t="s">
        <v>64</v>
      </c>
      <c r="D686" t="s">
        <v>23</v>
      </c>
      <c r="E686" t="s">
        <v>84</v>
      </c>
      <c r="F686" t="s">
        <v>34</v>
      </c>
      <c r="G686" t="s">
        <v>152</v>
      </c>
      <c r="H686" t="s">
        <v>153</v>
      </c>
      <c r="I686" t="s">
        <v>58</v>
      </c>
      <c r="J686" t="s">
        <v>135</v>
      </c>
      <c r="K686" t="s">
        <v>60</v>
      </c>
      <c r="L686" s="34">
        <v>20</v>
      </c>
      <c r="M686">
        <v>2761000</v>
      </c>
      <c r="N686">
        <v>12</v>
      </c>
      <c r="O686">
        <f>N686*19.88</f>
        <v>238.56</v>
      </c>
      <c r="P686" t="s">
        <v>85</v>
      </c>
      <c r="Q686">
        <v>2520</v>
      </c>
      <c r="R686">
        <f>Q686*56</f>
        <v>141120</v>
      </c>
    </row>
    <row r="687" spans="1:21">
      <c r="A687" s="4">
        <v>44157</v>
      </c>
      <c r="B687" t="s">
        <v>32</v>
      </c>
      <c r="C687" t="s">
        <v>43</v>
      </c>
      <c r="D687" t="s">
        <v>23</v>
      </c>
      <c r="E687" t="s">
        <v>84</v>
      </c>
      <c r="F687" t="s">
        <v>171</v>
      </c>
      <c r="G687" t="s">
        <v>172</v>
      </c>
      <c r="H687" t="s">
        <v>241</v>
      </c>
      <c r="I687" t="s">
        <v>37</v>
      </c>
      <c r="J687" t="s">
        <v>242</v>
      </c>
      <c r="K687" s="34" t="s">
        <v>243</v>
      </c>
      <c r="L687" s="34">
        <v>31</v>
      </c>
      <c r="M687">
        <v>5500</v>
      </c>
      <c r="N687">
        <v>12</v>
      </c>
      <c r="O687">
        <f>N687*19.88</f>
        <v>238.56</v>
      </c>
      <c r="P687" t="s">
        <v>85</v>
      </c>
      <c r="Q687">
        <v>840</v>
      </c>
      <c r="R687">
        <f>(Q687*14)/2</f>
        <v>5880</v>
      </c>
      <c r="U687" t="s">
        <v>223</v>
      </c>
    </row>
    <row r="688" spans="1:21">
      <c r="A688" s="4">
        <v>44157</v>
      </c>
      <c r="C688" t="s">
        <v>55</v>
      </c>
      <c r="D688" t="s">
        <v>23</v>
      </c>
      <c r="E688" t="s">
        <v>84</v>
      </c>
      <c r="K688" s="34"/>
      <c r="L688" s="34"/>
      <c r="N688">
        <v>12</v>
      </c>
      <c r="O688">
        <f>N688*19.88</f>
        <v>238.56</v>
      </c>
      <c r="P688" t="s">
        <v>85</v>
      </c>
      <c r="R688">
        <f>(Q687*14)/2</f>
        <v>5880</v>
      </c>
    </row>
    <row r="689" spans="1:21">
      <c r="A689" s="4">
        <v>44157</v>
      </c>
      <c r="B689" t="s">
        <v>42</v>
      </c>
      <c r="C689" t="s">
        <v>87</v>
      </c>
      <c r="D689" t="s">
        <v>23</v>
      </c>
      <c r="E689" t="s">
        <v>84</v>
      </c>
      <c r="F689" t="s">
        <v>218</v>
      </c>
      <c r="G689" t="s">
        <v>219</v>
      </c>
      <c r="H689" t="s">
        <v>220</v>
      </c>
      <c r="I689" t="s">
        <v>37</v>
      </c>
      <c r="J689" t="s">
        <v>221</v>
      </c>
      <c r="K689" s="34" t="s">
        <v>222</v>
      </c>
      <c r="L689" s="34">
        <v>27</v>
      </c>
      <c r="M689">
        <v>11100</v>
      </c>
      <c r="N689">
        <v>12</v>
      </c>
      <c r="O689">
        <f>N689*19.88</f>
        <v>238.56</v>
      </c>
      <c r="P689" t="s">
        <v>85</v>
      </c>
      <c r="Q689">
        <v>1660</v>
      </c>
      <c r="R689">
        <f>Q689*7</f>
        <v>11620</v>
      </c>
    </row>
    <row r="690" spans="1:21">
      <c r="A690" s="4">
        <v>44157</v>
      </c>
      <c r="B690" t="s">
        <v>106</v>
      </c>
      <c r="C690" t="s">
        <v>64</v>
      </c>
      <c r="D690" t="s">
        <v>23</v>
      </c>
      <c r="E690" t="s">
        <v>84</v>
      </c>
      <c r="F690" t="s">
        <v>34</v>
      </c>
      <c r="G690" t="s">
        <v>56</v>
      </c>
      <c r="H690" t="s">
        <v>57</v>
      </c>
      <c r="I690" t="s">
        <v>58</v>
      </c>
      <c r="J690" t="s">
        <v>221</v>
      </c>
      <c r="K690" t="s">
        <v>107</v>
      </c>
      <c r="L690" s="34">
        <v>20</v>
      </c>
      <c r="M690">
        <v>7200000</v>
      </c>
      <c r="Q690">
        <v>2700</v>
      </c>
      <c r="R690">
        <f>Q690*50</f>
        <v>135000</v>
      </c>
    </row>
    <row r="691" spans="1:21">
      <c r="A691" s="4">
        <v>44157</v>
      </c>
      <c r="B691" t="s">
        <v>48</v>
      </c>
      <c r="D691" t="s">
        <v>23</v>
      </c>
      <c r="E691" t="s">
        <v>84</v>
      </c>
      <c r="F691" t="s">
        <v>34</v>
      </c>
      <c r="G691" t="s">
        <v>56</v>
      </c>
      <c r="H691" t="s">
        <v>57</v>
      </c>
      <c r="I691" t="s">
        <v>58</v>
      </c>
      <c r="J691" t="s">
        <v>221</v>
      </c>
      <c r="K691" t="s">
        <v>100</v>
      </c>
      <c r="L691" s="34">
        <v>20</v>
      </c>
      <c r="M691">
        <v>7200000</v>
      </c>
      <c r="Q691">
        <v>2390</v>
      </c>
      <c r="R691">
        <f>Q691*53</f>
        <v>126670</v>
      </c>
    </row>
    <row r="692" spans="1:21">
      <c r="A692" s="4">
        <v>44157</v>
      </c>
      <c r="B692" t="s">
        <v>98</v>
      </c>
      <c r="C692" t="s">
        <v>47</v>
      </c>
      <c r="D692" t="s">
        <v>23</v>
      </c>
      <c r="E692" t="s">
        <v>84</v>
      </c>
      <c r="F692" t="s">
        <v>34</v>
      </c>
      <c r="G692" t="s">
        <v>138</v>
      </c>
      <c r="H692" t="s">
        <v>233</v>
      </c>
      <c r="I692" t="s">
        <v>58</v>
      </c>
      <c r="J692" t="s">
        <v>111</v>
      </c>
      <c r="K692" t="s">
        <v>214</v>
      </c>
      <c r="L692" s="34">
        <v>22</v>
      </c>
      <c r="M692">
        <v>903600</v>
      </c>
      <c r="N692">
        <v>12</v>
      </c>
      <c r="O692">
        <f t="shared" ref="O692:O696" si="5">N692*19.88</f>
        <v>238.56</v>
      </c>
      <c r="P692" t="s">
        <v>85</v>
      </c>
      <c r="Q692">
        <v>1970</v>
      </c>
      <c r="R692">
        <f>Q692*32</f>
        <v>63040</v>
      </c>
    </row>
    <row r="693" spans="1:21">
      <c r="A693" s="4">
        <v>44157</v>
      </c>
      <c r="B693" t="s">
        <v>54</v>
      </c>
      <c r="C693" t="s">
        <v>95</v>
      </c>
      <c r="D693" t="s">
        <v>23</v>
      </c>
      <c r="E693" t="s">
        <v>84</v>
      </c>
      <c r="F693" t="s">
        <v>34</v>
      </c>
      <c r="G693" t="s">
        <v>56</v>
      </c>
      <c r="H693" t="s">
        <v>57</v>
      </c>
      <c r="I693" t="s">
        <v>58</v>
      </c>
      <c r="J693" t="s">
        <v>221</v>
      </c>
      <c r="K693" t="s">
        <v>60</v>
      </c>
      <c r="L693" s="34">
        <v>20</v>
      </c>
      <c r="M693">
        <v>7200000</v>
      </c>
      <c r="N693">
        <v>12</v>
      </c>
      <c r="O693">
        <f t="shared" si="5"/>
        <v>238.56</v>
      </c>
      <c r="P693" t="s">
        <v>85</v>
      </c>
      <c r="Q693">
        <v>2590</v>
      </c>
      <c r="R693">
        <f>Q693*56</f>
        <v>145040</v>
      </c>
    </row>
    <row r="694" spans="1:21">
      <c r="A694" s="4">
        <v>44157</v>
      </c>
      <c r="B694" t="s">
        <v>61</v>
      </c>
      <c r="D694" t="s">
        <v>23</v>
      </c>
      <c r="E694" t="s">
        <v>84</v>
      </c>
      <c r="F694" t="s">
        <v>34</v>
      </c>
      <c r="G694" t="s">
        <v>144</v>
      </c>
      <c r="H694" t="s">
        <v>145</v>
      </c>
      <c r="I694" t="s">
        <v>58</v>
      </c>
      <c r="J694" t="s">
        <v>221</v>
      </c>
      <c r="K694" t="s">
        <v>99</v>
      </c>
      <c r="L694" s="34">
        <v>20</v>
      </c>
      <c r="M694">
        <v>1807200</v>
      </c>
      <c r="Q694">
        <v>2180</v>
      </c>
      <c r="R694">
        <f>Q694*54</f>
        <v>117720</v>
      </c>
    </row>
    <row r="695" spans="1:21">
      <c r="A695" s="4">
        <v>44157</v>
      </c>
      <c r="B695" t="s">
        <v>63</v>
      </c>
      <c r="D695" t="s">
        <v>23</v>
      </c>
      <c r="E695" t="s">
        <v>84</v>
      </c>
      <c r="F695" t="s">
        <v>34</v>
      </c>
      <c r="G695" t="s">
        <v>56</v>
      </c>
      <c r="H695" t="s">
        <v>57</v>
      </c>
      <c r="I695" t="s">
        <v>58</v>
      </c>
      <c r="J695" t="s">
        <v>221</v>
      </c>
      <c r="K695" t="s">
        <v>110</v>
      </c>
      <c r="L695" s="34">
        <v>20</v>
      </c>
      <c r="M695">
        <v>7200000</v>
      </c>
      <c r="Q695">
        <v>2020</v>
      </c>
      <c r="R695">
        <f>Q695*40</f>
        <v>80800</v>
      </c>
    </row>
    <row r="696" spans="1:21">
      <c r="A696" s="4">
        <v>44157</v>
      </c>
      <c r="B696" t="s">
        <v>133</v>
      </c>
      <c r="C696" t="s">
        <v>86</v>
      </c>
      <c r="D696" t="s">
        <v>23</v>
      </c>
      <c r="E696" t="s">
        <v>84</v>
      </c>
      <c r="F696" t="s">
        <v>34</v>
      </c>
      <c r="G696" t="s">
        <v>56</v>
      </c>
      <c r="H696" t="s">
        <v>57</v>
      </c>
      <c r="I696" t="s">
        <v>58</v>
      </c>
      <c r="J696" t="s">
        <v>221</v>
      </c>
      <c r="K696" t="s">
        <v>62</v>
      </c>
      <c r="L696" s="34">
        <v>20</v>
      </c>
      <c r="M696">
        <v>7200000</v>
      </c>
      <c r="N696">
        <v>12</v>
      </c>
      <c r="O696">
        <f t="shared" si="5"/>
        <v>238.56</v>
      </c>
      <c r="P696" t="s">
        <v>85</v>
      </c>
      <c r="Q696">
        <v>2730</v>
      </c>
      <c r="R696">
        <f>Q696*52</f>
        <v>141960</v>
      </c>
    </row>
    <row r="697" spans="1:21">
      <c r="A697" s="4">
        <v>44157</v>
      </c>
      <c r="B697" t="s">
        <v>67</v>
      </c>
      <c r="D697" t="s">
        <v>23</v>
      </c>
      <c r="E697" t="s">
        <v>84</v>
      </c>
      <c r="F697" t="s">
        <v>34</v>
      </c>
      <c r="G697" t="s">
        <v>56</v>
      </c>
      <c r="H697" t="s">
        <v>57</v>
      </c>
      <c r="I697" t="s">
        <v>58</v>
      </c>
      <c r="J697" t="s">
        <v>221</v>
      </c>
      <c r="K697" t="s">
        <v>68</v>
      </c>
      <c r="L697" s="34">
        <v>20</v>
      </c>
      <c r="M697">
        <v>7200000</v>
      </c>
      <c r="Q697">
        <v>2320</v>
      </c>
      <c r="R697">
        <f>Q697*127</f>
        <v>294640</v>
      </c>
    </row>
    <row r="698" spans="1:21">
      <c r="A698" s="4">
        <v>44157</v>
      </c>
      <c r="C698" t="s">
        <v>43</v>
      </c>
      <c r="D698" t="s">
        <v>23</v>
      </c>
      <c r="E698" t="s">
        <v>84</v>
      </c>
      <c r="F698" t="s">
        <v>234</v>
      </c>
      <c r="L698" s="34"/>
      <c r="U698" t="s">
        <v>226</v>
      </c>
    </row>
    <row r="699" spans="1:21">
      <c r="A699" s="4">
        <v>44157</v>
      </c>
      <c r="C699" t="s">
        <v>55</v>
      </c>
      <c r="D699" t="s">
        <v>23</v>
      </c>
      <c r="E699" t="s">
        <v>84</v>
      </c>
      <c r="F699" t="s">
        <v>234</v>
      </c>
      <c r="L699" s="34"/>
      <c r="U699" t="s">
        <v>226</v>
      </c>
    </row>
    <row r="700" spans="1:21">
      <c r="A700" s="4">
        <v>44157</v>
      </c>
      <c r="B700" t="s">
        <v>80</v>
      </c>
      <c r="C700" t="s">
        <v>33</v>
      </c>
      <c r="D700" t="s">
        <v>23</v>
      </c>
      <c r="E700" t="s">
        <v>84</v>
      </c>
    </row>
    <row r="701" spans="1:21">
      <c r="A701" s="4">
        <v>44157</v>
      </c>
      <c r="B701" t="s">
        <v>80</v>
      </c>
      <c r="C701" t="s">
        <v>94</v>
      </c>
      <c r="D701" t="s">
        <v>23</v>
      </c>
      <c r="E701" t="s">
        <v>84</v>
      </c>
    </row>
    <row r="702" spans="1:21">
      <c r="A702" s="4">
        <v>44157</v>
      </c>
      <c r="B702" t="s">
        <v>21</v>
      </c>
      <c r="C702" t="s">
        <v>90</v>
      </c>
      <c r="D702" t="s">
        <v>23</v>
      </c>
      <c r="E702" t="s">
        <v>24</v>
      </c>
      <c r="F702" t="s">
        <v>34</v>
      </c>
      <c r="G702" t="s">
        <v>152</v>
      </c>
      <c r="H702" t="s">
        <v>153</v>
      </c>
      <c r="I702" t="s">
        <v>58</v>
      </c>
      <c r="J702" t="s">
        <v>135</v>
      </c>
      <c r="K702" t="s">
        <v>60</v>
      </c>
      <c r="L702" s="34">
        <v>20</v>
      </c>
      <c r="M702">
        <v>2761000</v>
      </c>
      <c r="N702">
        <v>11</v>
      </c>
      <c r="O702">
        <f>N702*19.88</f>
        <v>218.67999999999998</v>
      </c>
      <c r="Q702">
        <v>2490</v>
      </c>
      <c r="R702">
        <f>Q702*56</f>
        <v>139440</v>
      </c>
    </row>
    <row r="703" spans="1:21">
      <c r="A703" s="4">
        <v>44157</v>
      </c>
      <c r="B703" t="s">
        <v>42</v>
      </c>
      <c r="C703" t="s">
        <v>92</v>
      </c>
      <c r="D703" t="s">
        <v>23</v>
      </c>
      <c r="E703" t="s">
        <v>24</v>
      </c>
      <c r="F703" t="s">
        <v>218</v>
      </c>
      <c r="G703" t="s">
        <v>219</v>
      </c>
      <c r="H703" t="s">
        <v>220</v>
      </c>
      <c r="I703" t="s">
        <v>37</v>
      </c>
      <c r="J703" t="s">
        <v>221</v>
      </c>
      <c r="K703" s="34" t="s">
        <v>222</v>
      </c>
      <c r="L703" s="34">
        <v>27</v>
      </c>
      <c r="M703">
        <v>11100</v>
      </c>
      <c r="N703">
        <v>11</v>
      </c>
      <c r="O703">
        <f>N703*19.88</f>
        <v>218.67999999999998</v>
      </c>
      <c r="Q703">
        <v>1630</v>
      </c>
      <c r="R703">
        <f>Q703*7</f>
        <v>11410</v>
      </c>
    </row>
    <row r="704" spans="1:21">
      <c r="A704" s="4">
        <v>44157</v>
      </c>
      <c r="B704" t="s">
        <v>106</v>
      </c>
      <c r="C704" t="s">
        <v>88</v>
      </c>
      <c r="D704" t="s">
        <v>23</v>
      </c>
      <c r="E704" t="s">
        <v>24</v>
      </c>
      <c r="F704" t="s">
        <v>34</v>
      </c>
      <c r="G704" t="s">
        <v>56</v>
      </c>
      <c r="H704" t="s">
        <v>57</v>
      </c>
      <c r="I704" t="s">
        <v>58</v>
      </c>
      <c r="J704" t="s">
        <v>221</v>
      </c>
      <c r="K704" t="s">
        <v>107</v>
      </c>
      <c r="L704" s="34">
        <v>20</v>
      </c>
      <c r="M704">
        <v>7200000</v>
      </c>
      <c r="N704">
        <v>11</v>
      </c>
      <c r="O704">
        <f>N704*19.88</f>
        <v>218.67999999999998</v>
      </c>
      <c r="Q704">
        <v>2750</v>
      </c>
      <c r="R704">
        <f>Q704*50</f>
        <v>137500</v>
      </c>
    </row>
    <row r="705" spans="1:21">
      <c r="A705" s="4">
        <v>44157</v>
      </c>
      <c r="B705" t="s">
        <v>48</v>
      </c>
      <c r="D705" t="s">
        <v>23</v>
      </c>
      <c r="E705" t="s">
        <v>24</v>
      </c>
      <c r="F705" t="s">
        <v>34</v>
      </c>
      <c r="G705" t="s">
        <v>56</v>
      </c>
      <c r="H705" t="s">
        <v>57</v>
      </c>
      <c r="I705" t="s">
        <v>58</v>
      </c>
      <c r="J705" t="s">
        <v>221</v>
      </c>
      <c r="K705" t="s">
        <v>100</v>
      </c>
      <c r="L705" s="34">
        <v>20</v>
      </c>
      <c r="M705">
        <v>7200000</v>
      </c>
      <c r="Q705">
        <v>2490</v>
      </c>
      <c r="R705">
        <f>Q705*53</f>
        <v>131970</v>
      </c>
    </row>
    <row r="706" spans="1:21">
      <c r="A706" s="4">
        <v>44157</v>
      </c>
      <c r="B706" t="s">
        <v>98</v>
      </c>
      <c r="C706" t="s">
        <v>40</v>
      </c>
      <c r="D706" t="s">
        <v>23</v>
      </c>
      <c r="E706" t="s">
        <v>24</v>
      </c>
      <c r="F706" t="s">
        <v>34</v>
      </c>
      <c r="G706" t="s">
        <v>138</v>
      </c>
      <c r="H706" t="s">
        <v>233</v>
      </c>
      <c r="I706" t="s">
        <v>58</v>
      </c>
      <c r="J706" t="s">
        <v>111</v>
      </c>
      <c r="K706" t="s">
        <v>214</v>
      </c>
      <c r="L706" s="34">
        <v>22</v>
      </c>
      <c r="M706">
        <v>903600</v>
      </c>
      <c r="N706">
        <v>11</v>
      </c>
      <c r="O706">
        <f t="shared" ref="O706:O710" si="6">N706*19.88</f>
        <v>218.67999999999998</v>
      </c>
      <c r="Q706">
        <v>1970</v>
      </c>
      <c r="R706">
        <f>Q706*32</f>
        <v>63040</v>
      </c>
    </row>
    <row r="707" spans="1:21">
      <c r="A707" s="4">
        <v>44157</v>
      </c>
      <c r="B707" t="s">
        <v>54</v>
      </c>
      <c r="C707" t="s">
        <v>91</v>
      </c>
      <c r="D707" t="s">
        <v>23</v>
      </c>
      <c r="E707" t="s">
        <v>24</v>
      </c>
      <c r="F707" t="s">
        <v>34</v>
      </c>
      <c r="G707" t="s">
        <v>56</v>
      </c>
      <c r="H707" t="s">
        <v>57</v>
      </c>
      <c r="I707" t="s">
        <v>58</v>
      </c>
      <c r="J707" t="s">
        <v>221</v>
      </c>
      <c r="K707" t="s">
        <v>60</v>
      </c>
      <c r="L707" s="34">
        <v>20</v>
      </c>
      <c r="M707">
        <v>7200000</v>
      </c>
      <c r="N707">
        <v>11</v>
      </c>
      <c r="O707">
        <f t="shared" si="6"/>
        <v>218.67999999999998</v>
      </c>
      <c r="Q707">
        <v>2660</v>
      </c>
      <c r="R707">
        <f>Q707*56</f>
        <v>148960</v>
      </c>
    </row>
    <row r="708" spans="1:21">
      <c r="A708" s="4">
        <v>44157</v>
      </c>
      <c r="B708" t="s">
        <v>61</v>
      </c>
      <c r="D708" t="s">
        <v>23</v>
      </c>
      <c r="E708" t="s">
        <v>24</v>
      </c>
      <c r="F708" t="s">
        <v>34</v>
      </c>
      <c r="G708" t="s">
        <v>144</v>
      </c>
      <c r="H708" t="s">
        <v>145</v>
      </c>
      <c r="I708" t="s">
        <v>58</v>
      </c>
      <c r="J708" t="s">
        <v>221</v>
      </c>
      <c r="K708" t="s">
        <v>99</v>
      </c>
      <c r="L708" s="34">
        <v>20</v>
      </c>
      <c r="M708">
        <v>1807200</v>
      </c>
      <c r="Q708">
        <v>2270</v>
      </c>
      <c r="R708">
        <f>Q708*54</f>
        <v>122580</v>
      </c>
    </row>
    <row r="709" spans="1:21">
      <c r="A709" s="4">
        <v>44157</v>
      </c>
      <c r="B709" t="s">
        <v>63</v>
      </c>
      <c r="C709" t="s">
        <v>228</v>
      </c>
      <c r="D709" t="s">
        <v>23</v>
      </c>
      <c r="E709" t="s">
        <v>24</v>
      </c>
      <c r="F709" t="s">
        <v>34</v>
      </c>
      <c r="G709" t="s">
        <v>56</v>
      </c>
      <c r="H709" t="s">
        <v>57</v>
      </c>
      <c r="I709" t="s">
        <v>58</v>
      </c>
      <c r="J709" t="s">
        <v>221</v>
      </c>
      <c r="K709" t="s">
        <v>110</v>
      </c>
      <c r="L709" s="34">
        <v>20</v>
      </c>
      <c r="M709">
        <v>7200000</v>
      </c>
      <c r="Q709">
        <v>1660</v>
      </c>
      <c r="R709">
        <f>Q709*40</f>
        <v>66400</v>
      </c>
      <c r="U709" t="s">
        <v>244</v>
      </c>
    </row>
    <row r="710" spans="1:21">
      <c r="A710" s="4">
        <v>44157</v>
      </c>
      <c r="B710" t="s">
        <v>133</v>
      </c>
      <c r="D710" t="s">
        <v>23</v>
      </c>
      <c r="E710" t="s">
        <v>24</v>
      </c>
      <c r="F710" t="s">
        <v>34</v>
      </c>
      <c r="G710" t="s">
        <v>56</v>
      </c>
      <c r="H710" t="s">
        <v>57</v>
      </c>
      <c r="I710" t="s">
        <v>58</v>
      </c>
      <c r="J710" t="s">
        <v>221</v>
      </c>
      <c r="K710" t="s">
        <v>62</v>
      </c>
      <c r="L710" s="34">
        <v>20</v>
      </c>
      <c r="M710">
        <v>7200000</v>
      </c>
      <c r="N710">
        <v>11</v>
      </c>
      <c r="O710">
        <f t="shared" si="6"/>
        <v>218.67999999999998</v>
      </c>
      <c r="Q710">
        <v>2680</v>
      </c>
      <c r="R710">
        <f>Q710*52</f>
        <v>139360</v>
      </c>
    </row>
    <row r="711" spans="1:21">
      <c r="A711" s="4">
        <v>44157</v>
      </c>
      <c r="B711" t="s">
        <v>67</v>
      </c>
      <c r="D711" t="s">
        <v>23</v>
      </c>
      <c r="E711" t="s">
        <v>24</v>
      </c>
      <c r="F711" t="s">
        <v>34</v>
      </c>
      <c r="G711" t="s">
        <v>56</v>
      </c>
      <c r="H711" t="s">
        <v>57</v>
      </c>
      <c r="I711" t="s">
        <v>58</v>
      </c>
      <c r="J711" t="s">
        <v>221</v>
      </c>
      <c r="K711" t="s">
        <v>68</v>
      </c>
      <c r="L711" s="34">
        <v>20</v>
      </c>
      <c r="M711">
        <v>7200000</v>
      </c>
      <c r="Q711">
        <v>1400</v>
      </c>
      <c r="R711">
        <f>Q711*127</f>
        <v>177800</v>
      </c>
      <c r="U711" t="s">
        <v>245</v>
      </c>
    </row>
    <row r="712" spans="1:21">
      <c r="A712" s="4">
        <v>44157</v>
      </c>
      <c r="B712" t="s">
        <v>69</v>
      </c>
      <c r="D712" t="s">
        <v>23</v>
      </c>
      <c r="E712" t="s">
        <v>24</v>
      </c>
      <c r="F712" t="s">
        <v>34</v>
      </c>
      <c r="G712" t="s">
        <v>56</v>
      </c>
      <c r="H712" t="s">
        <v>57</v>
      </c>
      <c r="I712" t="s">
        <v>58</v>
      </c>
      <c r="J712" t="s">
        <v>221</v>
      </c>
      <c r="K712" t="s">
        <v>99</v>
      </c>
      <c r="L712" s="34">
        <v>20</v>
      </c>
      <c r="M712">
        <v>7200000</v>
      </c>
      <c r="Q712">
        <v>300</v>
      </c>
      <c r="R712">
        <f>Q712*54</f>
        <v>16200</v>
      </c>
      <c r="U712" t="s">
        <v>246</v>
      </c>
    </row>
    <row r="713" spans="1:21">
      <c r="A713" s="4">
        <v>44157</v>
      </c>
      <c r="C713" t="s">
        <v>70</v>
      </c>
      <c r="D713" t="s">
        <v>23</v>
      </c>
      <c r="E713" t="s">
        <v>24</v>
      </c>
      <c r="F713" t="s">
        <v>247</v>
      </c>
      <c r="L713" s="34"/>
      <c r="U713" t="s">
        <v>177</v>
      </c>
    </row>
    <row r="714" spans="1:21">
      <c r="A714" s="4">
        <v>44157</v>
      </c>
      <c r="C714" t="s">
        <v>89</v>
      </c>
      <c r="D714" t="s">
        <v>23</v>
      </c>
      <c r="E714" t="s">
        <v>24</v>
      </c>
      <c r="F714" t="s">
        <v>247</v>
      </c>
      <c r="L714" s="34"/>
      <c r="U714" t="s">
        <v>73</v>
      </c>
    </row>
    <row r="715" spans="1:21">
      <c r="A715" s="4">
        <v>44157</v>
      </c>
      <c r="C715" t="s">
        <v>70</v>
      </c>
      <c r="D715" t="s">
        <v>23</v>
      </c>
      <c r="E715" t="s">
        <v>24</v>
      </c>
      <c r="F715" t="s">
        <v>248</v>
      </c>
      <c r="L715" s="34"/>
      <c r="U715" t="s">
        <v>249</v>
      </c>
    </row>
    <row r="716" spans="1:21">
      <c r="A716" s="4">
        <v>44157</v>
      </c>
      <c r="B716" t="s">
        <v>201</v>
      </c>
      <c r="C716" t="s">
        <v>74</v>
      </c>
      <c r="D716" t="s">
        <v>23</v>
      </c>
      <c r="E716" t="s">
        <v>24</v>
      </c>
      <c r="L716" s="34"/>
    </row>
    <row r="717" spans="1:21">
      <c r="A717" s="4">
        <v>44157</v>
      </c>
      <c r="B717" t="s">
        <v>186</v>
      </c>
      <c r="C717" t="s">
        <v>77</v>
      </c>
      <c r="D717" t="s">
        <v>23</v>
      </c>
      <c r="E717" t="s">
        <v>24</v>
      </c>
      <c r="L717" s="34"/>
    </row>
    <row r="718" spans="1:21">
      <c r="A718" s="4">
        <v>44157</v>
      </c>
      <c r="B718" t="s">
        <v>78</v>
      </c>
      <c r="C718" t="s">
        <v>79</v>
      </c>
      <c r="D718" t="s">
        <v>23</v>
      </c>
      <c r="E718" t="s">
        <v>24</v>
      </c>
      <c r="L718" s="34"/>
    </row>
    <row r="719" spans="1:21">
      <c r="A719" s="4">
        <v>44157</v>
      </c>
      <c r="B719" t="s">
        <v>80</v>
      </c>
      <c r="C719" t="s">
        <v>81</v>
      </c>
      <c r="D719" t="s">
        <v>23</v>
      </c>
      <c r="E719" t="s">
        <v>24</v>
      </c>
      <c r="L719"/>
    </row>
    <row r="720" spans="1:21">
      <c r="A720" s="4">
        <v>44157</v>
      </c>
      <c r="B720" t="s">
        <v>80</v>
      </c>
      <c r="C720" t="s">
        <v>83</v>
      </c>
      <c r="D720" t="s">
        <v>23</v>
      </c>
      <c r="E720" t="s">
        <v>24</v>
      </c>
    </row>
    <row r="721" spans="1:21">
      <c r="A721" s="4">
        <v>44157</v>
      </c>
      <c r="B721" t="s">
        <v>80</v>
      </c>
      <c r="C721" t="s">
        <v>82</v>
      </c>
      <c r="D721" t="s">
        <v>23</v>
      </c>
      <c r="E721" t="s">
        <v>24</v>
      </c>
    </row>
    <row r="722" spans="1:21">
      <c r="A722" s="4">
        <v>44158</v>
      </c>
      <c r="B722" t="s">
        <v>21</v>
      </c>
      <c r="C722" t="s">
        <v>64</v>
      </c>
      <c r="D722" t="s">
        <v>23</v>
      </c>
      <c r="E722" t="s">
        <v>84</v>
      </c>
      <c r="F722" t="s">
        <v>34</v>
      </c>
      <c r="G722" t="s">
        <v>152</v>
      </c>
      <c r="H722" t="s">
        <v>153</v>
      </c>
      <c r="I722" t="s">
        <v>58</v>
      </c>
      <c r="J722" t="s">
        <v>135</v>
      </c>
      <c r="K722" t="s">
        <v>60</v>
      </c>
      <c r="L722" s="34">
        <v>20</v>
      </c>
      <c r="M722">
        <v>2761000</v>
      </c>
      <c r="N722">
        <v>12</v>
      </c>
      <c r="O722">
        <v>139.12</v>
      </c>
      <c r="P722" t="s">
        <v>85</v>
      </c>
      <c r="Q722">
        <v>2530</v>
      </c>
      <c r="R722">
        <f>Q722*56</f>
        <v>141680</v>
      </c>
    </row>
    <row r="723" spans="1:21">
      <c r="A723" s="4">
        <v>44158</v>
      </c>
      <c r="B723" t="s">
        <v>32</v>
      </c>
      <c r="C723" t="s">
        <v>43</v>
      </c>
      <c r="D723" t="s">
        <v>23</v>
      </c>
      <c r="E723" t="s">
        <v>84</v>
      </c>
      <c r="F723" t="s">
        <v>171</v>
      </c>
      <c r="G723" t="s">
        <v>172</v>
      </c>
      <c r="H723" t="s">
        <v>241</v>
      </c>
      <c r="I723" t="s">
        <v>37</v>
      </c>
      <c r="J723" t="s">
        <v>242</v>
      </c>
      <c r="K723" s="34" t="s">
        <v>243</v>
      </c>
      <c r="L723" s="34">
        <v>31</v>
      </c>
      <c r="M723">
        <v>5500</v>
      </c>
      <c r="N723">
        <v>12</v>
      </c>
      <c r="O723">
        <v>139.12</v>
      </c>
      <c r="P723" t="s">
        <v>85</v>
      </c>
      <c r="Q723">
        <v>1120</v>
      </c>
      <c r="R723">
        <f>(Q723*14)/2</f>
        <v>7840</v>
      </c>
      <c r="U723" t="s">
        <v>104</v>
      </c>
    </row>
    <row r="724" spans="1:21">
      <c r="A724" s="4">
        <v>44158</v>
      </c>
      <c r="C724" t="s">
        <v>55</v>
      </c>
      <c r="D724" t="s">
        <v>23</v>
      </c>
      <c r="E724" t="s">
        <v>84</v>
      </c>
      <c r="K724" s="34"/>
      <c r="L724" s="34"/>
      <c r="N724">
        <v>12</v>
      </c>
      <c r="O724">
        <v>139.12</v>
      </c>
      <c r="P724" t="s">
        <v>85</v>
      </c>
      <c r="R724">
        <f>(Q723*14)/2</f>
        <v>7840</v>
      </c>
    </row>
    <row r="725" spans="1:21">
      <c r="A725" s="4">
        <v>44158</v>
      </c>
      <c r="B725" t="s">
        <v>42</v>
      </c>
      <c r="C725" t="s">
        <v>33</v>
      </c>
      <c r="D725" t="s">
        <v>23</v>
      </c>
      <c r="E725" t="s">
        <v>84</v>
      </c>
      <c r="F725" t="s">
        <v>218</v>
      </c>
      <c r="G725" t="s">
        <v>219</v>
      </c>
      <c r="H725" t="s">
        <v>250</v>
      </c>
      <c r="I725" t="s">
        <v>37</v>
      </c>
      <c r="J725" t="s">
        <v>221</v>
      </c>
      <c r="K725" s="34" t="s">
        <v>30</v>
      </c>
      <c r="L725" s="34">
        <v>32</v>
      </c>
      <c r="M725">
        <v>11100</v>
      </c>
      <c r="N725">
        <v>12</v>
      </c>
      <c r="O725">
        <v>139.12</v>
      </c>
      <c r="P725" t="s">
        <v>85</v>
      </c>
      <c r="Q725">
        <v>770</v>
      </c>
      <c r="R725">
        <f>(Q725*12)/2</f>
        <v>4620</v>
      </c>
      <c r="U725" t="s">
        <v>251</v>
      </c>
    </row>
    <row r="726" spans="1:21">
      <c r="A726" s="4">
        <v>44158</v>
      </c>
      <c r="C726" t="s">
        <v>41</v>
      </c>
      <c r="D726" t="s">
        <v>23</v>
      </c>
      <c r="E726" t="s">
        <v>84</v>
      </c>
      <c r="K726" s="34"/>
      <c r="L726" s="34"/>
      <c r="M726">
        <v>5650</v>
      </c>
      <c r="N726">
        <v>12</v>
      </c>
      <c r="O726">
        <v>139.12</v>
      </c>
      <c r="P726" t="s">
        <v>85</v>
      </c>
      <c r="R726">
        <f>(Q725*12)/2</f>
        <v>4620</v>
      </c>
    </row>
    <row r="727" spans="1:21">
      <c r="A727" s="4">
        <v>44158</v>
      </c>
      <c r="B727" t="s">
        <v>106</v>
      </c>
      <c r="C727" t="s">
        <v>64</v>
      </c>
      <c r="D727" t="s">
        <v>23</v>
      </c>
      <c r="E727" t="s">
        <v>84</v>
      </c>
      <c r="F727" t="s">
        <v>34</v>
      </c>
      <c r="G727" t="s">
        <v>56</v>
      </c>
      <c r="H727" t="s">
        <v>57</v>
      </c>
      <c r="I727" t="s">
        <v>58</v>
      </c>
      <c r="J727" t="s">
        <v>221</v>
      </c>
      <c r="K727" t="s">
        <v>107</v>
      </c>
      <c r="L727" s="34">
        <v>20</v>
      </c>
      <c r="M727">
        <v>7200000</v>
      </c>
      <c r="Q727">
        <v>3060</v>
      </c>
      <c r="R727">
        <f>Q727*50</f>
        <v>153000</v>
      </c>
    </row>
    <row r="728" spans="1:21">
      <c r="A728" s="4">
        <v>44158</v>
      </c>
      <c r="B728" t="s">
        <v>48</v>
      </c>
      <c r="C728" t="s">
        <v>95</v>
      </c>
      <c r="D728" t="s">
        <v>23</v>
      </c>
      <c r="E728" t="s">
        <v>84</v>
      </c>
      <c r="F728" t="s">
        <v>34</v>
      </c>
      <c r="G728" t="s">
        <v>56</v>
      </c>
      <c r="H728" t="s">
        <v>57</v>
      </c>
      <c r="I728" t="s">
        <v>58</v>
      </c>
      <c r="J728" t="s">
        <v>221</v>
      </c>
      <c r="K728" t="s">
        <v>100</v>
      </c>
      <c r="L728" s="34">
        <v>20</v>
      </c>
      <c r="M728">
        <v>7200000</v>
      </c>
      <c r="N728">
        <v>12</v>
      </c>
      <c r="O728">
        <v>139.12</v>
      </c>
      <c r="P728" t="s">
        <v>85</v>
      </c>
      <c r="Q728">
        <v>2460</v>
      </c>
      <c r="R728">
        <f>Q728*53</f>
        <v>130380</v>
      </c>
    </row>
    <row r="729" spans="1:21">
      <c r="A729" s="4">
        <v>44158</v>
      </c>
      <c r="B729" t="s">
        <v>98</v>
      </c>
      <c r="C729" t="s">
        <v>87</v>
      </c>
      <c r="D729" t="s">
        <v>23</v>
      </c>
      <c r="E729" t="s">
        <v>84</v>
      </c>
      <c r="F729" t="s">
        <v>34</v>
      </c>
      <c r="G729" t="s">
        <v>138</v>
      </c>
      <c r="H729" t="s">
        <v>213</v>
      </c>
      <c r="I729" t="s">
        <v>58</v>
      </c>
      <c r="J729" t="s">
        <v>111</v>
      </c>
      <c r="K729" t="s">
        <v>214</v>
      </c>
      <c r="L729" s="34">
        <v>22</v>
      </c>
      <c r="M729">
        <v>903600</v>
      </c>
      <c r="N729">
        <v>12</v>
      </c>
      <c r="O729">
        <v>139.12</v>
      </c>
      <c r="P729" t="s">
        <v>85</v>
      </c>
      <c r="Q729">
        <v>1950</v>
      </c>
      <c r="R729">
        <f>Q729*32</f>
        <v>62400</v>
      </c>
    </row>
    <row r="730" spans="1:21">
      <c r="A730" s="4">
        <v>44158</v>
      </c>
      <c r="B730" t="s">
        <v>54</v>
      </c>
      <c r="C730" t="s">
        <v>95</v>
      </c>
      <c r="D730" t="s">
        <v>23</v>
      </c>
      <c r="E730" t="s">
        <v>84</v>
      </c>
      <c r="F730" t="s">
        <v>34</v>
      </c>
      <c r="G730" t="s">
        <v>56</v>
      </c>
      <c r="H730" t="s">
        <v>57</v>
      </c>
      <c r="I730" t="s">
        <v>58</v>
      </c>
      <c r="J730" t="s">
        <v>221</v>
      </c>
      <c r="K730" t="s">
        <v>60</v>
      </c>
      <c r="L730" s="34">
        <v>20</v>
      </c>
      <c r="M730">
        <v>7200000</v>
      </c>
      <c r="Q730">
        <v>2610</v>
      </c>
      <c r="R730">
        <f>Q730*56</f>
        <v>146160</v>
      </c>
    </row>
    <row r="731" spans="1:21">
      <c r="A731" s="4">
        <v>44158</v>
      </c>
      <c r="B731" t="s">
        <v>61</v>
      </c>
      <c r="D731" t="s">
        <v>23</v>
      </c>
      <c r="E731" t="s">
        <v>84</v>
      </c>
      <c r="F731" t="s">
        <v>34</v>
      </c>
      <c r="G731" t="s">
        <v>144</v>
      </c>
      <c r="H731" t="s">
        <v>145</v>
      </c>
      <c r="I731" t="s">
        <v>58</v>
      </c>
      <c r="J731" t="s">
        <v>221</v>
      </c>
      <c r="K731" t="s">
        <v>99</v>
      </c>
      <c r="L731" s="34">
        <v>20</v>
      </c>
      <c r="M731">
        <v>1807200</v>
      </c>
      <c r="Q731">
        <v>2300</v>
      </c>
      <c r="R731">
        <f>Q731*54</f>
        <v>124200</v>
      </c>
    </row>
    <row r="732" spans="1:21">
      <c r="A732" s="4">
        <v>44158</v>
      </c>
      <c r="B732" t="s">
        <v>63</v>
      </c>
      <c r="C732" t="s">
        <v>47</v>
      </c>
      <c r="D732" t="s">
        <v>23</v>
      </c>
      <c r="E732" t="s">
        <v>84</v>
      </c>
      <c r="F732" t="s">
        <v>34</v>
      </c>
      <c r="G732" t="s">
        <v>56</v>
      </c>
      <c r="H732" t="s">
        <v>57</v>
      </c>
      <c r="I732" t="s">
        <v>58</v>
      </c>
      <c r="J732" t="s">
        <v>221</v>
      </c>
      <c r="K732" t="s">
        <v>110</v>
      </c>
      <c r="L732" s="34">
        <v>20</v>
      </c>
      <c r="M732">
        <v>7200000</v>
      </c>
      <c r="N732">
        <v>12</v>
      </c>
      <c r="O732">
        <v>139.12</v>
      </c>
      <c r="P732" t="s">
        <v>85</v>
      </c>
      <c r="Q732">
        <v>2070</v>
      </c>
      <c r="R732">
        <f>Q732*40</f>
        <v>82800</v>
      </c>
    </row>
    <row r="733" spans="1:21">
      <c r="A733" s="4">
        <v>44158</v>
      </c>
      <c r="B733" t="s">
        <v>133</v>
      </c>
      <c r="D733" t="s">
        <v>23</v>
      </c>
      <c r="E733" t="s">
        <v>84</v>
      </c>
      <c r="F733" t="s">
        <v>34</v>
      </c>
      <c r="G733" t="s">
        <v>56</v>
      </c>
      <c r="H733" t="s">
        <v>57</v>
      </c>
      <c r="I733" t="s">
        <v>58</v>
      </c>
      <c r="J733" t="s">
        <v>221</v>
      </c>
      <c r="K733" t="s">
        <v>62</v>
      </c>
      <c r="L733" s="34">
        <v>20</v>
      </c>
      <c r="M733">
        <v>7200000</v>
      </c>
      <c r="Q733">
        <v>2830</v>
      </c>
      <c r="R733">
        <f>Q733*52</f>
        <v>147160</v>
      </c>
    </row>
    <row r="734" spans="1:21">
      <c r="A734" s="4">
        <v>44158</v>
      </c>
      <c r="B734" t="s">
        <v>67</v>
      </c>
      <c r="C734" t="s">
        <v>86</v>
      </c>
      <c r="D734" t="s">
        <v>23</v>
      </c>
      <c r="E734" t="s">
        <v>84</v>
      </c>
      <c r="F734" t="s">
        <v>34</v>
      </c>
      <c r="G734" t="s">
        <v>56</v>
      </c>
      <c r="H734" t="s">
        <v>57</v>
      </c>
      <c r="I734" t="s">
        <v>58</v>
      </c>
      <c r="J734" t="s">
        <v>221</v>
      </c>
      <c r="K734" t="s">
        <v>68</v>
      </c>
      <c r="L734" s="34">
        <v>20</v>
      </c>
      <c r="M734">
        <v>7200000</v>
      </c>
      <c r="N734">
        <v>12</v>
      </c>
      <c r="O734">
        <v>139.12</v>
      </c>
      <c r="P734" t="s">
        <v>85</v>
      </c>
      <c r="Q734">
        <v>2360</v>
      </c>
      <c r="R734">
        <f>Q734*127</f>
        <v>299720</v>
      </c>
    </row>
    <row r="735" spans="1:21">
      <c r="A735" s="4">
        <v>44158</v>
      </c>
      <c r="B735" t="s">
        <v>69</v>
      </c>
      <c r="D735" t="s">
        <v>23</v>
      </c>
      <c r="E735" t="s">
        <v>84</v>
      </c>
      <c r="F735" t="s">
        <v>34</v>
      </c>
      <c r="G735" t="s">
        <v>56</v>
      </c>
      <c r="H735" t="s">
        <v>57</v>
      </c>
      <c r="I735" t="s">
        <v>58</v>
      </c>
      <c r="J735" t="s">
        <v>221</v>
      </c>
      <c r="K735" t="s">
        <v>99</v>
      </c>
      <c r="L735" s="34">
        <v>20</v>
      </c>
      <c r="M735">
        <v>7200000</v>
      </c>
      <c r="Q735">
        <v>2000</v>
      </c>
      <c r="R735">
        <f>Q735*54</f>
        <v>108000</v>
      </c>
    </row>
    <row r="736" spans="1:21">
      <c r="A736" s="4">
        <v>44158</v>
      </c>
      <c r="C736" t="s">
        <v>33</v>
      </c>
      <c r="D736" t="s">
        <v>23</v>
      </c>
      <c r="E736" t="s">
        <v>84</v>
      </c>
      <c r="F736" t="s">
        <v>193</v>
      </c>
      <c r="L736" s="34"/>
      <c r="U736" t="s">
        <v>194</v>
      </c>
    </row>
    <row r="737" spans="1:21">
      <c r="A737" s="4">
        <v>44158</v>
      </c>
      <c r="C737" t="s">
        <v>41</v>
      </c>
      <c r="D737" t="s">
        <v>23</v>
      </c>
      <c r="E737" t="s">
        <v>84</v>
      </c>
      <c r="F737" t="s">
        <v>193</v>
      </c>
      <c r="L737" s="34"/>
      <c r="U737" t="s">
        <v>194</v>
      </c>
    </row>
    <row r="738" spans="1:21">
      <c r="A738" s="4">
        <v>44158</v>
      </c>
      <c r="B738" t="s">
        <v>80</v>
      </c>
      <c r="C738" t="s">
        <v>22</v>
      </c>
      <c r="D738" t="s">
        <v>23</v>
      </c>
      <c r="E738" t="s">
        <v>84</v>
      </c>
    </row>
    <row r="739" spans="1:21">
      <c r="A739" s="4">
        <v>44158</v>
      </c>
      <c r="B739" t="s">
        <v>80</v>
      </c>
      <c r="C739" t="s">
        <v>94</v>
      </c>
      <c r="D739" t="s">
        <v>23</v>
      </c>
      <c r="E739" t="s">
        <v>84</v>
      </c>
    </row>
    <row r="740" spans="1:21">
      <c r="A740" s="4">
        <v>44158</v>
      </c>
      <c r="B740" t="s">
        <v>21</v>
      </c>
      <c r="C740" t="s">
        <v>90</v>
      </c>
      <c r="D740" t="s">
        <v>23</v>
      </c>
      <c r="E740" t="s">
        <v>24</v>
      </c>
      <c r="F740" t="s">
        <v>34</v>
      </c>
      <c r="G740" t="s">
        <v>152</v>
      </c>
      <c r="H740" t="s">
        <v>153</v>
      </c>
      <c r="I740" t="s">
        <v>58</v>
      </c>
      <c r="J740" t="s">
        <v>135</v>
      </c>
      <c r="K740" t="s">
        <v>60</v>
      </c>
      <c r="L740" s="34">
        <v>20</v>
      </c>
      <c r="M740">
        <v>2761000</v>
      </c>
      <c r="N740">
        <v>11</v>
      </c>
      <c r="O740">
        <v>124.22</v>
      </c>
      <c r="Q740">
        <v>1950</v>
      </c>
      <c r="R740">
        <f>Q740*56</f>
        <v>109200</v>
      </c>
      <c r="U740" t="s">
        <v>252</v>
      </c>
    </row>
    <row r="741" spans="1:21">
      <c r="A741" s="4">
        <v>44158</v>
      </c>
      <c r="B741" t="s">
        <v>32</v>
      </c>
      <c r="C741" t="s">
        <v>88</v>
      </c>
      <c r="D741" t="s">
        <v>23</v>
      </c>
      <c r="E741" t="s">
        <v>24</v>
      </c>
      <c r="F741" t="s">
        <v>171</v>
      </c>
      <c r="G741" t="s">
        <v>172</v>
      </c>
      <c r="H741" t="s">
        <v>241</v>
      </c>
      <c r="I741" t="s">
        <v>37</v>
      </c>
      <c r="J741" t="s">
        <v>242</v>
      </c>
      <c r="K741" s="34" t="s">
        <v>243</v>
      </c>
      <c r="L741" s="34">
        <v>31</v>
      </c>
      <c r="M741">
        <v>5500</v>
      </c>
      <c r="N741">
        <v>11</v>
      </c>
      <c r="O741">
        <v>124.22</v>
      </c>
      <c r="Q741">
        <v>1063</v>
      </c>
      <c r="R741">
        <f>(Q741*14)/2</f>
        <v>7441</v>
      </c>
      <c r="U741" t="s">
        <v>252</v>
      </c>
    </row>
    <row r="742" spans="1:21">
      <c r="A742" s="4">
        <v>44158</v>
      </c>
      <c r="C742" t="s">
        <v>89</v>
      </c>
      <c r="D742" t="s">
        <v>23</v>
      </c>
      <c r="E742" t="s">
        <v>24</v>
      </c>
      <c r="K742" s="34"/>
      <c r="L742" s="34"/>
      <c r="N742">
        <v>11</v>
      </c>
      <c r="O742">
        <v>124.22</v>
      </c>
      <c r="R742">
        <f>(Q741*14)/2</f>
        <v>7441</v>
      </c>
      <c r="U742" t="s">
        <v>252</v>
      </c>
    </row>
    <row r="743" spans="1:21">
      <c r="A743" s="4">
        <v>44158</v>
      </c>
      <c r="B743" t="s">
        <v>42</v>
      </c>
      <c r="C743" t="s">
        <v>92</v>
      </c>
      <c r="D743" t="s">
        <v>23</v>
      </c>
      <c r="E743" t="s">
        <v>24</v>
      </c>
      <c r="F743" t="s">
        <v>218</v>
      </c>
      <c r="G743" t="s">
        <v>219</v>
      </c>
      <c r="H743" t="s">
        <v>220</v>
      </c>
      <c r="I743" t="s">
        <v>37</v>
      </c>
      <c r="J743" t="s">
        <v>221</v>
      </c>
      <c r="K743" s="34" t="s">
        <v>222</v>
      </c>
      <c r="L743" s="34">
        <v>27</v>
      </c>
      <c r="M743">
        <v>11100</v>
      </c>
      <c r="N743">
        <v>11</v>
      </c>
      <c r="O743">
        <v>124.22</v>
      </c>
      <c r="Q743">
        <v>800</v>
      </c>
      <c r="R743">
        <f>Q743*7</f>
        <v>5600</v>
      </c>
      <c r="U743" t="s">
        <v>253</v>
      </c>
    </row>
    <row r="744" spans="1:21">
      <c r="A744" s="4">
        <v>44158</v>
      </c>
      <c r="B744" t="s">
        <v>106</v>
      </c>
      <c r="C744" t="s">
        <v>90</v>
      </c>
      <c r="D744" t="s">
        <v>23</v>
      </c>
      <c r="E744" t="s">
        <v>24</v>
      </c>
      <c r="F744" t="s">
        <v>34</v>
      </c>
      <c r="G744" t="s">
        <v>56</v>
      </c>
      <c r="H744" t="s">
        <v>57</v>
      </c>
      <c r="I744" t="s">
        <v>58</v>
      </c>
      <c r="J744" t="s">
        <v>221</v>
      </c>
      <c r="K744" t="s">
        <v>107</v>
      </c>
      <c r="L744" s="34">
        <v>20</v>
      </c>
      <c r="M744">
        <v>7200000</v>
      </c>
      <c r="Q744">
        <v>2620</v>
      </c>
      <c r="R744">
        <f>Q744*50</f>
        <v>131000</v>
      </c>
      <c r="U744" t="s">
        <v>252</v>
      </c>
    </row>
    <row r="745" spans="1:21">
      <c r="A745" s="4">
        <v>44158</v>
      </c>
      <c r="B745" t="s">
        <v>48</v>
      </c>
      <c r="D745" t="s">
        <v>23</v>
      </c>
      <c r="E745" t="s">
        <v>24</v>
      </c>
      <c r="F745" t="s">
        <v>34</v>
      </c>
      <c r="G745" t="s">
        <v>56</v>
      </c>
      <c r="H745" t="s">
        <v>57</v>
      </c>
      <c r="I745" t="s">
        <v>58</v>
      </c>
      <c r="J745" t="s">
        <v>221</v>
      </c>
      <c r="K745" t="s">
        <v>100</v>
      </c>
      <c r="L745" s="34">
        <v>20</v>
      </c>
      <c r="M745">
        <v>7200000</v>
      </c>
      <c r="Q745">
        <v>2200</v>
      </c>
      <c r="R745">
        <f>Q745*53</f>
        <v>116600</v>
      </c>
      <c r="U745" t="s">
        <v>252</v>
      </c>
    </row>
    <row r="746" spans="1:21">
      <c r="A746" s="4">
        <v>44158</v>
      </c>
      <c r="B746" t="s">
        <v>98</v>
      </c>
      <c r="C746" t="s">
        <v>40</v>
      </c>
      <c r="D746" t="s">
        <v>23</v>
      </c>
      <c r="E746" t="s">
        <v>24</v>
      </c>
      <c r="F746" t="s">
        <v>34</v>
      </c>
      <c r="G746" t="s">
        <v>138</v>
      </c>
      <c r="H746" t="s">
        <v>233</v>
      </c>
      <c r="I746" t="s">
        <v>58</v>
      </c>
      <c r="J746" t="s">
        <v>111</v>
      </c>
      <c r="K746" t="s">
        <v>214</v>
      </c>
      <c r="L746" s="34">
        <v>22</v>
      </c>
      <c r="M746">
        <v>903600</v>
      </c>
      <c r="N746">
        <v>11</v>
      </c>
      <c r="O746">
        <v>124.22</v>
      </c>
      <c r="Q746">
        <v>1340</v>
      </c>
      <c r="R746">
        <f>Q746*32</f>
        <v>42880</v>
      </c>
      <c r="U746" t="s">
        <v>252</v>
      </c>
    </row>
    <row r="747" spans="1:21">
      <c r="A747" s="4">
        <v>44158</v>
      </c>
      <c r="B747" t="s">
        <v>54</v>
      </c>
      <c r="C747" t="s">
        <v>91</v>
      </c>
      <c r="D747" t="s">
        <v>23</v>
      </c>
      <c r="E747" t="s">
        <v>24</v>
      </c>
      <c r="F747" t="s">
        <v>34</v>
      </c>
      <c r="G747" t="s">
        <v>56</v>
      </c>
      <c r="H747" t="s">
        <v>57</v>
      </c>
      <c r="I747" t="s">
        <v>58</v>
      </c>
      <c r="J747" t="s">
        <v>221</v>
      </c>
      <c r="K747" t="s">
        <v>60</v>
      </c>
      <c r="L747" s="34">
        <v>20</v>
      </c>
      <c r="M747">
        <v>7200000</v>
      </c>
      <c r="N747">
        <v>11</v>
      </c>
      <c r="O747">
        <v>124.22</v>
      </c>
      <c r="Q747">
        <v>2360</v>
      </c>
      <c r="R747">
        <f>Q747*56</f>
        <v>132160</v>
      </c>
      <c r="U747" t="s">
        <v>252</v>
      </c>
    </row>
    <row r="748" spans="1:21">
      <c r="A748" s="4">
        <v>44158</v>
      </c>
      <c r="B748" t="s">
        <v>61</v>
      </c>
      <c r="D748" t="s">
        <v>23</v>
      </c>
      <c r="E748" t="s">
        <v>24</v>
      </c>
      <c r="F748" t="s">
        <v>34</v>
      </c>
      <c r="G748" t="s">
        <v>144</v>
      </c>
      <c r="H748" t="s">
        <v>145</v>
      </c>
      <c r="I748" t="s">
        <v>58</v>
      </c>
      <c r="J748" t="s">
        <v>221</v>
      </c>
      <c r="K748" t="s">
        <v>99</v>
      </c>
      <c r="L748" s="34">
        <v>20</v>
      </c>
      <c r="M748">
        <v>1807200</v>
      </c>
      <c r="Q748">
        <v>2000</v>
      </c>
      <c r="R748">
        <f>Q748*54</f>
        <v>108000</v>
      </c>
      <c r="U748" t="s">
        <v>252</v>
      </c>
    </row>
    <row r="749" spans="1:21">
      <c r="A749" s="4">
        <v>44158</v>
      </c>
      <c r="B749" t="s">
        <v>63</v>
      </c>
      <c r="D749" t="s">
        <v>23</v>
      </c>
      <c r="E749" t="s">
        <v>24</v>
      </c>
      <c r="F749" t="s">
        <v>34</v>
      </c>
      <c r="G749" t="s">
        <v>56</v>
      </c>
      <c r="H749" t="s">
        <v>57</v>
      </c>
      <c r="I749" t="s">
        <v>58</v>
      </c>
      <c r="J749" t="s">
        <v>221</v>
      </c>
      <c r="K749" t="s">
        <v>110</v>
      </c>
      <c r="L749" s="34">
        <v>20</v>
      </c>
      <c r="M749">
        <v>7200000</v>
      </c>
      <c r="Q749">
        <v>1830</v>
      </c>
      <c r="R749">
        <f>Q749*40</f>
        <v>73200</v>
      </c>
      <c r="U749" t="s">
        <v>252</v>
      </c>
    </row>
    <row r="750" spans="1:21">
      <c r="A750" s="4">
        <v>44158</v>
      </c>
      <c r="B750" t="s">
        <v>133</v>
      </c>
      <c r="C750" t="s">
        <v>228</v>
      </c>
      <c r="D750" t="s">
        <v>23</v>
      </c>
      <c r="E750" t="s">
        <v>24</v>
      </c>
      <c r="F750" t="s">
        <v>34</v>
      </c>
      <c r="G750" t="s">
        <v>56</v>
      </c>
      <c r="H750" t="s">
        <v>57</v>
      </c>
      <c r="I750" t="s">
        <v>58</v>
      </c>
      <c r="J750" t="s">
        <v>221</v>
      </c>
      <c r="K750" t="s">
        <v>62</v>
      </c>
      <c r="L750" s="34">
        <v>20</v>
      </c>
      <c r="M750">
        <v>7200000</v>
      </c>
      <c r="N750">
        <v>11</v>
      </c>
      <c r="O750">
        <v>124.22</v>
      </c>
      <c r="Q750">
        <v>1600</v>
      </c>
      <c r="R750">
        <f>Q750*52</f>
        <v>83200</v>
      </c>
      <c r="U750" t="s">
        <v>252</v>
      </c>
    </row>
    <row r="751" spans="1:21">
      <c r="A751" s="4">
        <v>44158</v>
      </c>
      <c r="B751" t="s">
        <v>67</v>
      </c>
      <c r="D751" t="s">
        <v>23</v>
      </c>
      <c r="E751" t="s">
        <v>24</v>
      </c>
      <c r="F751" t="s">
        <v>34</v>
      </c>
      <c r="G751" t="s">
        <v>56</v>
      </c>
      <c r="H751" t="s">
        <v>57</v>
      </c>
      <c r="I751" t="s">
        <v>58</v>
      </c>
      <c r="J751" t="s">
        <v>221</v>
      </c>
      <c r="K751" t="s">
        <v>68</v>
      </c>
      <c r="L751" s="34">
        <v>20</v>
      </c>
      <c r="M751">
        <v>7200000</v>
      </c>
      <c r="Q751">
        <v>1860</v>
      </c>
      <c r="R751">
        <f>Q751*127</f>
        <v>236220</v>
      </c>
      <c r="U751" t="s">
        <v>252</v>
      </c>
    </row>
    <row r="752" spans="1:21">
      <c r="A752" s="4">
        <v>44158</v>
      </c>
      <c r="B752" t="s">
        <v>69</v>
      </c>
      <c r="D752" t="s">
        <v>23</v>
      </c>
      <c r="E752" t="s">
        <v>24</v>
      </c>
      <c r="F752" t="s">
        <v>34</v>
      </c>
      <c r="G752" t="s">
        <v>56</v>
      </c>
      <c r="H752" t="s">
        <v>57</v>
      </c>
      <c r="I752" t="s">
        <v>58</v>
      </c>
      <c r="J752" t="s">
        <v>221</v>
      </c>
      <c r="K752" t="s">
        <v>99</v>
      </c>
      <c r="L752" s="34">
        <v>20</v>
      </c>
      <c r="M752">
        <v>7200000</v>
      </c>
      <c r="Q752">
        <v>400</v>
      </c>
      <c r="R752">
        <f>Q752*54</f>
        <v>21600</v>
      </c>
      <c r="U752" t="s">
        <v>254</v>
      </c>
    </row>
    <row r="753" spans="1:21">
      <c r="A753" s="4">
        <v>44158</v>
      </c>
      <c r="C753" t="s">
        <v>70</v>
      </c>
      <c r="D753" t="s">
        <v>23</v>
      </c>
      <c r="E753" t="s">
        <v>24</v>
      </c>
      <c r="F753" t="s">
        <v>193</v>
      </c>
      <c r="L753" s="34"/>
      <c r="U753" t="s">
        <v>255</v>
      </c>
    </row>
    <row r="754" spans="1:21">
      <c r="A754" s="4">
        <v>44158</v>
      </c>
      <c r="C754" t="s">
        <v>92</v>
      </c>
      <c r="D754" t="s">
        <v>23</v>
      </c>
      <c r="E754" t="s">
        <v>24</v>
      </c>
      <c r="F754" t="s">
        <v>247</v>
      </c>
      <c r="L754" s="34"/>
      <c r="U754" t="s">
        <v>73</v>
      </c>
    </row>
    <row r="755" spans="1:21">
      <c r="A755" s="4">
        <v>44158</v>
      </c>
      <c r="B755" t="s">
        <v>201</v>
      </c>
      <c r="C755" t="s">
        <v>74</v>
      </c>
      <c r="D755" t="s">
        <v>23</v>
      </c>
      <c r="E755" t="s">
        <v>24</v>
      </c>
      <c r="L755" s="34"/>
    </row>
    <row r="756" spans="1:21">
      <c r="A756" s="4">
        <v>44158</v>
      </c>
      <c r="B756" t="s">
        <v>186</v>
      </c>
      <c r="C756" t="s">
        <v>77</v>
      </c>
      <c r="D756" t="s">
        <v>23</v>
      </c>
      <c r="E756" t="s">
        <v>24</v>
      </c>
      <c r="L756" s="34"/>
    </row>
    <row r="757" spans="1:21">
      <c r="A757" s="4">
        <v>44158</v>
      </c>
      <c r="B757" t="s">
        <v>78</v>
      </c>
      <c r="C757" t="s">
        <v>79</v>
      </c>
      <c r="D757" t="s">
        <v>23</v>
      </c>
      <c r="E757" t="s">
        <v>24</v>
      </c>
      <c r="L757" s="34"/>
    </row>
    <row r="758" spans="1:21">
      <c r="A758" s="4">
        <v>44158</v>
      </c>
      <c r="B758" t="s">
        <v>80</v>
      </c>
      <c r="C758" t="s">
        <v>81</v>
      </c>
      <c r="D758" t="s">
        <v>23</v>
      </c>
      <c r="E758" t="s">
        <v>24</v>
      </c>
      <c r="L758"/>
    </row>
    <row r="759" spans="1:21">
      <c r="A759" s="4">
        <v>44158</v>
      </c>
      <c r="B759" t="s">
        <v>80</v>
      </c>
      <c r="C759" t="s">
        <v>83</v>
      </c>
      <c r="D759" t="s">
        <v>23</v>
      </c>
      <c r="E759" t="s">
        <v>24</v>
      </c>
    </row>
    <row r="760" spans="1:21">
      <c r="A760" s="4">
        <v>44158</v>
      </c>
      <c r="B760" t="s">
        <v>80</v>
      </c>
      <c r="C760" t="s">
        <v>82</v>
      </c>
      <c r="D760" t="s">
        <v>23</v>
      </c>
      <c r="E760" t="s">
        <v>24</v>
      </c>
    </row>
    <row r="761" spans="1:21">
      <c r="A761" s="4">
        <v>44159</v>
      </c>
      <c r="B761" t="s">
        <v>21</v>
      </c>
      <c r="C761" t="s">
        <v>64</v>
      </c>
      <c r="D761" t="s">
        <v>23</v>
      </c>
      <c r="E761" t="s">
        <v>84</v>
      </c>
      <c r="F761" t="s">
        <v>34</v>
      </c>
      <c r="G761" t="s">
        <v>152</v>
      </c>
      <c r="H761" t="s">
        <v>153</v>
      </c>
      <c r="I761" t="s">
        <v>58</v>
      </c>
      <c r="J761" t="s">
        <v>135</v>
      </c>
      <c r="K761" t="s">
        <v>60</v>
      </c>
      <c r="L761" s="34">
        <v>20</v>
      </c>
      <c r="M761">
        <v>2761000</v>
      </c>
      <c r="N761">
        <v>12</v>
      </c>
      <c r="O761">
        <v>139.12</v>
      </c>
      <c r="P761" t="s">
        <v>85</v>
      </c>
      <c r="Q761">
        <v>2450</v>
      </c>
      <c r="R761">
        <f>Q761*56</f>
        <v>137200</v>
      </c>
    </row>
    <row r="762" spans="1:21">
      <c r="A762" s="4">
        <v>44159</v>
      </c>
      <c r="B762" t="s">
        <v>32</v>
      </c>
      <c r="C762" t="s">
        <v>43</v>
      </c>
      <c r="D762" t="s">
        <v>23</v>
      </c>
      <c r="E762" t="s">
        <v>84</v>
      </c>
      <c r="F762" t="s">
        <v>171</v>
      </c>
      <c r="G762" t="s">
        <v>172</v>
      </c>
      <c r="H762" t="s">
        <v>241</v>
      </c>
      <c r="I762" t="s">
        <v>37</v>
      </c>
      <c r="J762" t="s">
        <v>242</v>
      </c>
      <c r="K762" s="34" t="s">
        <v>243</v>
      </c>
      <c r="L762" s="34">
        <v>31</v>
      </c>
      <c r="M762">
        <v>5500</v>
      </c>
      <c r="N762">
        <v>12</v>
      </c>
      <c r="O762">
        <v>139.12</v>
      </c>
      <c r="P762" t="s">
        <v>85</v>
      </c>
      <c r="Q762">
        <v>1180</v>
      </c>
      <c r="R762">
        <f>(Q762*14)/2</f>
        <v>8260</v>
      </c>
    </row>
    <row r="763" spans="1:21">
      <c r="A763" s="4">
        <v>44159</v>
      </c>
      <c r="C763" t="s">
        <v>55</v>
      </c>
      <c r="D763" t="s">
        <v>23</v>
      </c>
      <c r="E763" t="s">
        <v>84</v>
      </c>
      <c r="K763" s="34"/>
      <c r="L763" s="34"/>
      <c r="N763">
        <v>12</v>
      </c>
      <c r="O763">
        <v>139.12</v>
      </c>
      <c r="P763" t="s">
        <v>85</v>
      </c>
      <c r="R763">
        <f>(Q762*14)/2</f>
        <v>8260</v>
      </c>
    </row>
    <row r="764" spans="1:21">
      <c r="A764" s="4">
        <v>44159</v>
      </c>
      <c r="B764" t="s">
        <v>42</v>
      </c>
      <c r="C764" t="s">
        <v>33</v>
      </c>
      <c r="D764" t="s">
        <v>23</v>
      </c>
      <c r="E764" t="s">
        <v>84</v>
      </c>
      <c r="F764" t="s">
        <v>218</v>
      </c>
      <c r="G764" t="s">
        <v>219</v>
      </c>
      <c r="H764" t="s">
        <v>250</v>
      </c>
      <c r="I764" t="s">
        <v>37</v>
      </c>
      <c r="J764" t="s">
        <v>221</v>
      </c>
      <c r="K764" s="34" t="s">
        <v>30</v>
      </c>
      <c r="L764" s="34">
        <v>32</v>
      </c>
      <c r="M764">
        <v>11100</v>
      </c>
      <c r="N764">
        <v>12</v>
      </c>
      <c r="O764">
        <v>139.12</v>
      </c>
      <c r="P764" t="s">
        <v>85</v>
      </c>
      <c r="Q764">
        <v>370</v>
      </c>
      <c r="R764">
        <f>(Q764*12)/2</f>
        <v>2220</v>
      </c>
      <c r="U764" t="s">
        <v>256</v>
      </c>
    </row>
    <row r="765" spans="1:21">
      <c r="A765" s="4">
        <v>44159</v>
      </c>
      <c r="C765" t="s">
        <v>41</v>
      </c>
      <c r="D765" t="s">
        <v>23</v>
      </c>
      <c r="E765" t="s">
        <v>84</v>
      </c>
      <c r="K765" s="34"/>
      <c r="L765" s="34"/>
      <c r="M765">
        <v>5650</v>
      </c>
      <c r="N765">
        <v>12</v>
      </c>
      <c r="O765">
        <v>139.12</v>
      </c>
      <c r="P765" t="s">
        <v>85</v>
      </c>
      <c r="R765">
        <f>(Q764*12)/2</f>
        <v>2220</v>
      </c>
    </row>
    <row r="766" spans="1:21">
      <c r="A766" s="4">
        <v>44159</v>
      </c>
      <c r="B766" t="s">
        <v>106</v>
      </c>
      <c r="C766" t="s">
        <v>64</v>
      </c>
      <c r="D766" t="s">
        <v>23</v>
      </c>
      <c r="E766" t="s">
        <v>84</v>
      </c>
      <c r="F766" t="s">
        <v>34</v>
      </c>
      <c r="G766" t="s">
        <v>56</v>
      </c>
      <c r="H766" t="s">
        <v>57</v>
      </c>
      <c r="I766" t="s">
        <v>58</v>
      </c>
      <c r="J766" t="s">
        <v>221</v>
      </c>
      <c r="K766" t="s">
        <v>107</v>
      </c>
      <c r="L766" s="34">
        <v>20</v>
      </c>
      <c r="M766">
        <v>7200000</v>
      </c>
      <c r="Q766">
        <v>3030</v>
      </c>
      <c r="R766">
        <f>Q766*50</f>
        <v>151500</v>
      </c>
    </row>
    <row r="767" spans="1:21">
      <c r="A767" s="4">
        <v>44159</v>
      </c>
      <c r="B767" t="s">
        <v>48</v>
      </c>
      <c r="C767" t="s">
        <v>95</v>
      </c>
      <c r="D767" t="s">
        <v>23</v>
      </c>
      <c r="E767" t="s">
        <v>84</v>
      </c>
      <c r="F767" t="s">
        <v>34</v>
      </c>
      <c r="G767" t="s">
        <v>56</v>
      </c>
      <c r="H767" t="s">
        <v>57</v>
      </c>
      <c r="I767" t="s">
        <v>58</v>
      </c>
      <c r="J767" t="s">
        <v>221</v>
      </c>
      <c r="K767" t="s">
        <v>100</v>
      </c>
      <c r="L767" s="34">
        <v>20</v>
      </c>
      <c r="M767">
        <v>7200000</v>
      </c>
      <c r="N767">
        <v>12</v>
      </c>
      <c r="O767">
        <v>139.12</v>
      </c>
      <c r="P767" t="s">
        <v>85</v>
      </c>
      <c r="Q767">
        <v>2480</v>
      </c>
      <c r="R767">
        <f>Q767*53</f>
        <v>131440</v>
      </c>
    </row>
    <row r="768" spans="1:21">
      <c r="A768" s="4">
        <v>44159</v>
      </c>
      <c r="B768" t="s">
        <v>98</v>
      </c>
      <c r="C768" t="s">
        <v>87</v>
      </c>
      <c r="D768" t="s">
        <v>23</v>
      </c>
      <c r="E768" t="s">
        <v>84</v>
      </c>
      <c r="F768" t="s">
        <v>34</v>
      </c>
      <c r="G768" t="s">
        <v>138</v>
      </c>
      <c r="H768" t="s">
        <v>213</v>
      </c>
      <c r="I768" t="s">
        <v>58</v>
      </c>
      <c r="J768" t="s">
        <v>111</v>
      </c>
      <c r="K768" t="s">
        <v>214</v>
      </c>
      <c r="L768" s="34">
        <v>22</v>
      </c>
      <c r="M768">
        <v>903600</v>
      </c>
      <c r="N768">
        <v>12</v>
      </c>
      <c r="O768">
        <v>139.12</v>
      </c>
      <c r="P768" t="s">
        <v>85</v>
      </c>
      <c r="Q768">
        <v>1920</v>
      </c>
      <c r="R768">
        <f>Q768*32</f>
        <v>61440</v>
      </c>
    </row>
    <row r="769" spans="1:21">
      <c r="A769" s="4">
        <v>44159</v>
      </c>
      <c r="B769" t="s">
        <v>54</v>
      </c>
      <c r="C769" t="s">
        <v>95</v>
      </c>
      <c r="D769" t="s">
        <v>23</v>
      </c>
      <c r="E769" t="s">
        <v>84</v>
      </c>
      <c r="F769" t="s">
        <v>34</v>
      </c>
      <c r="G769" t="s">
        <v>56</v>
      </c>
      <c r="H769" t="s">
        <v>57</v>
      </c>
      <c r="I769" t="s">
        <v>58</v>
      </c>
      <c r="J769" t="s">
        <v>221</v>
      </c>
      <c r="K769" t="s">
        <v>60</v>
      </c>
      <c r="L769" s="34">
        <v>20</v>
      </c>
      <c r="M769">
        <v>7200000</v>
      </c>
      <c r="Q769">
        <v>2670</v>
      </c>
      <c r="R769">
        <f>Q769*56</f>
        <v>149520</v>
      </c>
    </row>
    <row r="770" spans="1:21">
      <c r="A770" s="4">
        <v>44159</v>
      </c>
      <c r="B770" t="s">
        <v>61</v>
      </c>
      <c r="C770" t="s">
        <v>47</v>
      </c>
      <c r="D770" t="s">
        <v>23</v>
      </c>
      <c r="E770" t="s">
        <v>84</v>
      </c>
      <c r="F770" t="s">
        <v>34</v>
      </c>
      <c r="G770" t="s">
        <v>144</v>
      </c>
      <c r="H770" t="s">
        <v>145</v>
      </c>
      <c r="I770" t="s">
        <v>58</v>
      </c>
      <c r="J770" t="s">
        <v>221</v>
      </c>
      <c r="K770" t="s">
        <v>99</v>
      </c>
      <c r="L770" s="34">
        <v>20</v>
      </c>
      <c r="M770">
        <v>1807200</v>
      </c>
      <c r="N770">
        <v>12</v>
      </c>
      <c r="O770">
        <v>139.12</v>
      </c>
      <c r="P770" t="s">
        <v>85</v>
      </c>
      <c r="Q770">
        <v>2280</v>
      </c>
      <c r="R770">
        <f>Q770*54</f>
        <v>123120</v>
      </c>
    </row>
    <row r="771" spans="1:21">
      <c r="A771" s="4">
        <v>44159</v>
      </c>
      <c r="B771" t="s">
        <v>63</v>
      </c>
      <c r="D771" t="s">
        <v>23</v>
      </c>
      <c r="E771" t="s">
        <v>84</v>
      </c>
      <c r="F771" t="s">
        <v>34</v>
      </c>
      <c r="G771" t="s">
        <v>56</v>
      </c>
      <c r="H771" t="s">
        <v>57</v>
      </c>
      <c r="I771" t="s">
        <v>58</v>
      </c>
      <c r="J771" t="s">
        <v>221</v>
      </c>
      <c r="K771" t="s">
        <v>110</v>
      </c>
      <c r="L771" s="34">
        <v>20</v>
      </c>
      <c r="M771">
        <v>7200000</v>
      </c>
      <c r="Q771">
        <v>2240</v>
      </c>
      <c r="R771">
        <f>Q771*40</f>
        <v>89600</v>
      </c>
    </row>
    <row r="772" spans="1:21">
      <c r="A772" s="4">
        <v>44159</v>
      </c>
      <c r="B772" t="s">
        <v>133</v>
      </c>
      <c r="C772" t="s">
        <v>86</v>
      </c>
      <c r="D772" t="s">
        <v>23</v>
      </c>
      <c r="E772" t="s">
        <v>84</v>
      </c>
      <c r="F772" t="s">
        <v>34</v>
      </c>
      <c r="G772" t="s">
        <v>56</v>
      </c>
      <c r="H772" t="s">
        <v>57</v>
      </c>
      <c r="I772" t="s">
        <v>58</v>
      </c>
      <c r="J772" t="s">
        <v>221</v>
      </c>
      <c r="K772" t="s">
        <v>62</v>
      </c>
      <c r="L772" s="34">
        <v>20</v>
      </c>
      <c r="M772">
        <v>7200000</v>
      </c>
      <c r="N772">
        <v>12</v>
      </c>
      <c r="O772">
        <v>139.12</v>
      </c>
      <c r="P772" t="s">
        <v>85</v>
      </c>
      <c r="Q772">
        <v>2930</v>
      </c>
      <c r="R772">
        <f>Q772*52</f>
        <v>152360</v>
      </c>
    </row>
    <row r="773" spans="1:21">
      <c r="A773" s="4">
        <v>44159</v>
      </c>
      <c r="B773" t="s">
        <v>67</v>
      </c>
      <c r="D773" t="s">
        <v>23</v>
      </c>
      <c r="E773" t="s">
        <v>84</v>
      </c>
      <c r="F773" t="s">
        <v>34</v>
      </c>
      <c r="G773" t="s">
        <v>56</v>
      </c>
      <c r="H773" t="s">
        <v>57</v>
      </c>
      <c r="I773" t="s">
        <v>58</v>
      </c>
      <c r="J773" t="s">
        <v>221</v>
      </c>
      <c r="K773" t="s">
        <v>68</v>
      </c>
      <c r="L773" s="34">
        <v>20</v>
      </c>
      <c r="M773">
        <v>7200000</v>
      </c>
      <c r="Q773">
        <v>2410</v>
      </c>
      <c r="R773">
        <f>Q773*127</f>
        <v>306070</v>
      </c>
    </row>
    <row r="774" spans="1:21">
      <c r="A774" s="4">
        <v>44159</v>
      </c>
      <c r="B774" t="s">
        <v>42</v>
      </c>
      <c r="C774" t="s">
        <v>33</v>
      </c>
      <c r="D774" t="s">
        <v>23</v>
      </c>
      <c r="E774" t="s">
        <v>84</v>
      </c>
      <c r="F774" t="s">
        <v>218</v>
      </c>
      <c r="G774" t="s">
        <v>219</v>
      </c>
      <c r="H774" t="s">
        <v>257</v>
      </c>
      <c r="I774" t="s">
        <v>37</v>
      </c>
      <c r="J774" t="s">
        <v>221</v>
      </c>
      <c r="K774" s="34" t="s">
        <v>212</v>
      </c>
      <c r="L774" s="34">
        <v>32</v>
      </c>
      <c r="M774">
        <v>7500</v>
      </c>
      <c r="Q774">
        <v>660</v>
      </c>
      <c r="R774">
        <f>(Q774*11)/2</f>
        <v>3630</v>
      </c>
      <c r="U774" t="s">
        <v>258</v>
      </c>
    </row>
    <row r="775" spans="1:21">
      <c r="A775" s="4">
        <v>44159</v>
      </c>
      <c r="C775" t="s">
        <v>41</v>
      </c>
      <c r="D775" t="s">
        <v>23</v>
      </c>
      <c r="E775" t="s">
        <v>84</v>
      </c>
      <c r="K775" s="34"/>
      <c r="L775" s="34"/>
      <c r="R775">
        <f>(Q774*11)/2</f>
        <v>3630</v>
      </c>
    </row>
    <row r="776" spans="1:21">
      <c r="A776" s="4">
        <v>44159</v>
      </c>
      <c r="B776" t="s">
        <v>80</v>
      </c>
      <c r="C776" t="s">
        <v>22</v>
      </c>
      <c r="D776" t="s">
        <v>23</v>
      </c>
      <c r="E776" t="s">
        <v>84</v>
      </c>
    </row>
    <row r="777" spans="1:21">
      <c r="A777" s="4">
        <v>44159</v>
      </c>
      <c r="B777" t="s">
        <v>80</v>
      </c>
      <c r="C777" t="s">
        <v>94</v>
      </c>
      <c r="D777" t="s">
        <v>23</v>
      </c>
      <c r="E777" t="s">
        <v>84</v>
      </c>
    </row>
    <row r="778" spans="1:21">
      <c r="A778" s="4">
        <v>44159</v>
      </c>
      <c r="B778" t="s">
        <v>21</v>
      </c>
      <c r="C778" t="s">
        <v>90</v>
      </c>
      <c r="D778" t="s">
        <v>23</v>
      </c>
      <c r="E778" t="s">
        <v>24</v>
      </c>
      <c r="F778" t="s">
        <v>34</v>
      </c>
      <c r="G778" t="s">
        <v>152</v>
      </c>
      <c r="H778" t="s">
        <v>153</v>
      </c>
      <c r="I778" t="s">
        <v>58</v>
      </c>
      <c r="J778" t="s">
        <v>135</v>
      </c>
      <c r="K778" t="s">
        <v>60</v>
      </c>
      <c r="L778" s="34">
        <v>20</v>
      </c>
      <c r="M778">
        <v>2761000</v>
      </c>
      <c r="N778">
        <v>11</v>
      </c>
      <c r="O778">
        <v>124.22</v>
      </c>
      <c r="Q778">
        <v>2520</v>
      </c>
      <c r="R778">
        <f>Q778*56</f>
        <v>141120</v>
      </c>
    </row>
    <row r="779" spans="1:21">
      <c r="A779" s="4">
        <v>44159</v>
      </c>
      <c r="B779" t="s">
        <v>32</v>
      </c>
      <c r="C779" t="s">
        <v>88</v>
      </c>
      <c r="D779" t="s">
        <v>23</v>
      </c>
      <c r="E779" t="s">
        <v>24</v>
      </c>
      <c r="F779" t="s">
        <v>171</v>
      </c>
      <c r="G779" t="s">
        <v>172</v>
      </c>
      <c r="H779" t="s">
        <v>241</v>
      </c>
      <c r="I779" t="s">
        <v>37</v>
      </c>
      <c r="J779" t="s">
        <v>242</v>
      </c>
      <c r="K779" s="34" t="s">
        <v>243</v>
      </c>
      <c r="L779" s="34">
        <v>31</v>
      </c>
      <c r="M779">
        <v>5500</v>
      </c>
      <c r="N779">
        <v>11</v>
      </c>
      <c r="O779">
        <v>124.22</v>
      </c>
      <c r="Q779">
        <v>1170</v>
      </c>
      <c r="R779">
        <f>(Q779*14)/2</f>
        <v>8190</v>
      </c>
    </row>
    <row r="780" spans="1:21">
      <c r="A780" s="4">
        <v>44159</v>
      </c>
      <c r="C780" t="s">
        <v>89</v>
      </c>
      <c r="D780" t="s">
        <v>23</v>
      </c>
      <c r="E780" t="s">
        <v>24</v>
      </c>
      <c r="K780" s="34"/>
      <c r="L780" s="34"/>
      <c r="N780">
        <v>11</v>
      </c>
      <c r="O780">
        <v>124.22</v>
      </c>
      <c r="R780">
        <f>(Q779*14)/2</f>
        <v>8190</v>
      </c>
    </row>
    <row r="781" spans="1:21">
      <c r="A781" s="4">
        <v>44159</v>
      </c>
      <c r="B781" t="s">
        <v>42</v>
      </c>
      <c r="C781" t="s">
        <v>92</v>
      </c>
      <c r="D781" t="s">
        <v>23</v>
      </c>
      <c r="E781" t="s">
        <v>24</v>
      </c>
      <c r="F781" t="s">
        <v>218</v>
      </c>
      <c r="G781" t="s">
        <v>219</v>
      </c>
      <c r="H781" t="s">
        <v>250</v>
      </c>
      <c r="I781" t="s">
        <v>37</v>
      </c>
      <c r="J781" t="s">
        <v>221</v>
      </c>
      <c r="K781" s="34" t="s">
        <v>30</v>
      </c>
      <c r="L781" s="34">
        <v>32</v>
      </c>
      <c r="M781">
        <v>11100</v>
      </c>
      <c r="N781">
        <v>11</v>
      </c>
      <c r="O781">
        <v>124.22</v>
      </c>
      <c r="Q781">
        <v>1170</v>
      </c>
      <c r="R781">
        <f>(Q781*12)/2</f>
        <v>7020</v>
      </c>
    </row>
    <row r="782" spans="1:21">
      <c r="A782" s="4">
        <v>44159</v>
      </c>
      <c r="C782" t="s">
        <v>70</v>
      </c>
      <c r="D782" t="s">
        <v>23</v>
      </c>
      <c r="E782" t="s">
        <v>24</v>
      </c>
      <c r="K782" s="34"/>
      <c r="L782" s="34"/>
      <c r="M782">
        <v>5650</v>
      </c>
      <c r="N782">
        <v>11</v>
      </c>
      <c r="O782">
        <v>124.22</v>
      </c>
      <c r="R782">
        <f>(Q781*12)/2</f>
        <v>7020</v>
      </c>
    </row>
    <row r="783" spans="1:21">
      <c r="A783" s="4">
        <v>44159</v>
      </c>
      <c r="B783" t="s">
        <v>106</v>
      </c>
      <c r="C783" t="s">
        <v>90</v>
      </c>
      <c r="D783" t="s">
        <v>23</v>
      </c>
      <c r="E783" t="s">
        <v>24</v>
      </c>
      <c r="F783" t="s">
        <v>34</v>
      </c>
      <c r="G783" t="s">
        <v>56</v>
      </c>
      <c r="H783" t="s">
        <v>57</v>
      </c>
      <c r="I783" t="s">
        <v>58</v>
      </c>
      <c r="J783" t="s">
        <v>221</v>
      </c>
      <c r="K783" t="s">
        <v>107</v>
      </c>
      <c r="L783" s="34">
        <v>20</v>
      </c>
      <c r="M783">
        <v>7200000</v>
      </c>
      <c r="Q783">
        <v>3070</v>
      </c>
      <c r="R783">
        <f>Q783*50</f>
        <v>153500</v>
      </c>
    </row>
    <row r="784" spans="1:21">
      <c r="A784" s="4">
        <v>44159</v>
      </c>
      <c r="B784" t="s">
        <v>48</v>
      </c>
      <c r="D784" t="s">
        <v>23</v>
      </c>
      <c r="E784" t="s">
        <v>24</v>
      </c>
      <c r="F784" t="s">
        <v>34</v>
      </c>
      <c r="G784" t="s">
        <v>56</v>
      </c>
      <c r="H784" t="s">
        <v>57</v>
      </c>
      <c r="I784" t="s">
        <v>58</v>
      </c>
      <c r="J784" t="s">
        <v>221</v>
      </c>
      <c r="K784" t="s">
        <v>100</v>
      </c>
      <c r="L784" s="34">
        <v>20</v>
      </c>
      <c r="M784">
        <v>7200000</v>
      </c>
      <c r="Q784">
        <v>2350</v>
      </c>
      <c r="R784">
        <f>Q784*53</f>
        <v>124550</v>
      </c>
    </row>
    <row r="785" spans="1:21">
      <c r="A785" s="4">
        <v>44159</v>
      </c>
      <c r="B785" t="s">
        <v>98</v>
      </c>
      <c r="C785" t="s">
        <v>40</v>
      </c>
      <c r="D785" t="s">
        <v>23</v>
      </c>
      <c r="E785" t="s">
        <v>24</v>
      </c>
      <c r="F785" t="s">
        <v>34</v>
      </c>
      <c r="G785" t="s">
        <v>138</v>
      </c>
      <c r="H785" t="s">
        <v>213</v>
      </c>
      <c r="I785" t="s">
        <v>58</v>
      </c>
      <c r="J785" t="s">
        <v>111</v>
      </c>
      <c r="K785" t="s">
        <v>214</v>
      </c>
      <c r="L785" s="34">
        <v>22</v>
      </c>
      <c r="M785">
        <v>903600</v>
      </c>
      <c r="N785">
        <v>11</v>
      </c>
      <c r="O785">
        <v>124.22</v>
      </c>
      <c r="Q785">
        <v>1950</v>
      </c>
      <c r="R785">
        <f>Q785*32</f>
        <v>62400</v>
      </c>
    </row>
    <row r="786" spans="1:21">
      <c r="A786" s="4">
        <v>44159</v>
      </c>
      <c r="B786" t="s">
        <v>54</v>
      </c>
      <c r="C786" t="s">
        <v>91</v>
      </c>
      <c r="D786" t="s">
        <v>23</v>
      </c>
      <c r="E786" t="s">
        <v>24</v>
      </c>
      <c r="F786" t="s">
        <v>34</v>
      </c>
      <c r="G786" t="s">
        <v>56</v>
      </c>
      <c r="H786" t="s">
        <v>57</v>
      </c>
      <c r="I786" t="s">
        <v>58</v>
      </c>
      <c r="J786" t="s">
        <v>221</v>
      </c>
      <c r="K786" t="s">
        <v>60</v>
      </c>
      <c r="L786" s="34">
        <v>20</v>
      </c>
      <c r="M786">
        <v>7200000</v>
      </c>
      <c r="N786">
        <v>11</v>
      </c>
      <c r="O786">
        <v>124.22</v>
      </c>
      <c r="Q786">
        <v>2470</v>
      </c>
      <c r="R786">
        <f>Q786*56</f>
        <v>138320</v>
      </c>
    </row>
    <row r="787" spans="1:21">
      <c r="A787" s="4">
        <v>44159</v>
      </c>
      <c r="B787" t="s">
        <v>61</v>
      </c>
      <c r="D787" t="s">
        <v>23</v>
      </c>
      <c r="E787" t="s">
        <v>24</v>
      </c>
      <c r="F787" t="s">
        <v>34</v>
      </c>
      <c r="G787" t="s">
        <v>144</v>
      </c>
      <c r="H787" t="s">
        <v>145</v>
      </c>
      <c r="I787" t="s">
        <v>58</v>
      </c>
      <c r="J787" t="s">
        <v>221</v>
      </c>
      <c r="K787" t="s">
        <v>99</v>
      </c>
      <c r="L787" s="34">
        <v>20</v>
      </c>
      <c r="M787">
        <v>1807200</v>
      </c>
      <c r="Q787">
        <v>2240</v>
      </c>
      <c r="R787">
        <f>Q787*54</f>
        <v>120960</v>
      </c>
    </row>
    <row r="788" spans="1:21">
      <c r="A788" s="4">
        <v>44159</v>
      </c>
      <c r="B788" t="s">
        <v>63</v>
      </c>
      <c r="D788" t="s">
        <v>23</v>
      </c>
      <c r="E788" t="s">
        <v>24</v>
      </c>
      <c r="F788" t="s">
        <v>34</v>
      </c>
      <c r="G788" t="s">
        <v>56</v>
      </c>
      <c r="H788" t="s">
        <v>57</v>
      </c>
      <c r="I788" t="s">
        <v>58</v>
      </c>
      <c r="J788" t="s">
        <v>221</v>
      </c>
      <c r="K788" t="s">
        <v>110</v>
      </c>
      <c r="L788" s="34">
        <v>20</v>
      </c>
      <c r="M788">
        <v>7200000</v>
      </c>
      <c r="Q788">
        <v>1400</v>
      </c>
      <c r="R788">
        <f>Q788*40</f>
        <v>56000</v>
      </c>
      <c r="U788" t="s">
        <v>66</v>
      </c>
    </row>
    <row r="789" spans="1:21">
      <c r="A789" s="4">
        <v>44159</v>
      </c>
      <c r="B789" t="s">
        <v>133</v>
      </c>
      <c r="C789" t="s">
        <v>228</v>
      </c>
      <c r="D789" t="s">
        <v>23</v>
      </c>
      <c r="E789" t="s">
        <v>24</v>
      </c>
      <c r="F789" t="s">
        <v>34</v>
      </c>
      <c r="G789" t="s">
        <v>56</v>
      </c>
      <c r="H789" t="s">
        <v>57</v>
      </c>
      <c r="I789" t="s">
        <v>58</v>
      </c>
      <c r="J789" t="s">
        <v>221</v>
      </c>
      <c r="K789" t="s">
        <v>62</v>
      </c>
      <c r="L789" s="34">
        <v>20</v>
      </c>
      <c r="M789">
        <v>7200000</v>
      </c>
      <c r="N789">
        <v>11</v>
      </c>
      <c r="O789">
        <v>124.22</v>
      </c>
      <c r="Q789">
        <v>2090</v>
      </c>
      <c r="R789">
        <f>Q789*52</f>
        <v>108680</v>
      </c>
      <c r="U789" t="s">
        <v>66</v>
      </c>
    </row>
    <row r="790" spans="1:21">
      <c r="A790" s="4">
        <v>44159</v>
      </c>
      <c r="B790" t="s">
        <v>67</v>
      </c>
      <c r="D790" t="s">
        <v>23</v>
      </c>
      <c r="E790" t="s">
        <v>24</v>
      </c>
      <c r="F790" t="s">
        <v>34</v>
      </c>
      <c r="G790" t="s">
        <v>56</v>
      </c>
      <c r="H790" t="s">
        <v>57</v>
      </c>
      <c r="I790" t="s">
        <v>58</v>
      </c>
      <c r="J790" t="s">
        <v>221</v>
      </c>
      <c r="K790" t="s">
        <v>68</v>
      </c>
      <c r="L790" s="34">
        <v>20</v>
      </c>
      <c r="M790">
        <v>7200000</v>
      </c>
      <c r="Q790">
        <v>2360</v>
      </c>
      <c r="R790">
        <f>Q790*127</f>
        <v>299720</v>
      </c>
    </row>
    <row r="791" spans="1:21">
      <c r="A791" s="4">
        <v>44159</v>
      </c>
      <c r="B791" t="s">
        <v>69</v>
      </c>
      <c r="D791" t="s">
        <v>23</v>
      </c>
      <c r="E791" t="s">
        <v>24</v>
      </c>
      <c r="F791" t="s">
        <v>34</v>
      </c>
      <c r="G791" t="s">
        <v>56</v>
      </c>
      <c r="H791" t="s">
        <v>57</v>
      </c>
      <c r="I791" t="s">
        <v>58</v>
      </c>
      <c r="J791" t="s">
        <v>221</v>
      </c>
      <c r="K791" t="s">
        <v>99</v>
      </c>
      <c r="L791" s="34">
        <v>20</v>
      </c>
      <c r="M791">
        <v>7200000</v>
      </c>
      <c r="Q791">
        <v>2000</v>
      </c>
      <c r="R791">
        <f>Q791*54</f>
        <v>108000</v>
      </c>
      <c r="U791" t="s">
        <v>259</v>
      </c>
    </row>
    <row r="792" spans="1:21">
      <c r="A792" s="4">
        <v>44159</v>
      </c>
      <c r="B792" t="s">
        <v>201</v>
      </c>
      <c r="C792" t="s">
        <v>74</v>
      </c>
      <c r="D792" t="s">
        <v>23</v>
      </c>
      <c r="E792" t="s">
        <v>24</v>
      </c>
      <c r="L792" s="34"/>
    </row>
    <row r="793" spans="1:21">
      <c r="A793" s="4">
        <v>44159</v>
      </c>
      <c r="B793" t="s">
        <v>186</v>
      </c>
      <c r="C793" t="s">
        <v>77</v>
      </c>
      <c r="D793" t="s">
        <v>23</v>
      </c>
      <c r="E793" t="s">
        <v>24</v>
      </c>
      <c r="L793" s="34"/>
    </row>
    <row r="794" spans="1:21">
      <c r="A794" s="4">
        <v>44159</v>
      </c>
      <c r="B794" t="s">
        <v>78</v>
      </c>
      <c r="C794" t="s">
        <v>79</v>
      </c>
      <c r="D794" t="s">
        <v>23</v>
      </c>
      <c r="E794" t="s">
        <v>24</v>
      </c>
      <c r="L794" s="34"/>
    </row>
    <row r="795" spans="1:21">
      <c r="A795" s="4">
        <v>44159</v>
      </c>
      <c r="B795" t="s">
        <v>80</v>
      </c>
      <c r="C795" t="s">
        <v>81</v>
      </c>
      <c r="D795" t="s">
        <v>23</v>
      </c>
      <c r="E795" t="s">
        <v>24</v>
      </c>
      <c r="L795"/>
    </row>
    <row r="796" spans="1:21">
      <c r="A796" s="4">
        <v>44159</v>
      </c>
      <c r="B796" t="s">
        <v>80</v>
      </c>
      <c r="C796" t="s">
        <v>83</v>
      </c>
      <c r="D796" t="s">
        <v>23</v>
      </c>
      <c r="E796" t="s">
        <v>24</v>
      </c>
    </row>
    <row r="797" spans="1:21">
      <c r="A797" s="4">
        <v>44159</v>
      </c>
      <c r="B797" t="s">
        <v>80</v>
      </c>
      <c r="C797" t="s">
        <v>82</v>
      </c>
      <c r="D797" t="s">
        <v>23</v>
      </c>
      <c r="E797" t="s">
        <v>24</v>
      </c>
    </row>
    <row r="798" spans="1:21">
      <c r="A798" s="4">
        <v>44160</v>
      </c>
      <c r="B798" t="s">
        <v>21</v>
      </c>
      <c r="C798" t="s">
        <v>64</v>
      </c>
      <c r="D798" t="s">
        <v>23</v>
      </c>
      <c r="E798" t="s">
        <v>84</v>
      </c>
      <c r="F798" t="s">
        <v>34</v>
      </c>
      <c r="G798" t="s">
        <v>152</v>
      </c>
      <c r="H798" t="s">
        <v>153</v>
      </c>
      <c r="I798" t="s">
        <v>58</v>
      </c>
      <c r="J798" t="s">
        <v>221</v>
      </c>
      <c r="K798" t="s">
        <v>60</v>
      </c>
      <c r="L798" s="34">
        <v>20</v>
      </c>
      <c r="M798">
        <v>2761000</v>
      </c>
      <c r="N798">
        <v>12</v>
      </c>
      <c r="O798">
        <v>139.12</v>
      </c>
      <c r="P798" t="s">
        <v>85</v>
      </c>
      <c r="Q798">
        <v>2480</v>
      </c>
      <c r="R798">
        <f>Q798*56</f>
        <v>138880</v>
      </c>
    </row>
    <row r="799" spans="1:21">
      <c r="A799" s="4">
        <v>44160</v>
      </c>
      <c r="B799" t="s">
        <v>32</v>
      </c>
      <c r="C799" t="s">
        <v>43</v>
      </c>
      <c r="D799" t="s">
        <v>23</v>
      </c>
      <c r="E799" t="s">
        <v>84</v>
      </c>
      <c r="F799" t="s">
        <v>171</v>
      </c>
      <c r="G799" t="s">
        <v>172</v>
      </c>
      <c r="H799" t="s">
        <v>260</v>
      </c>
      <c r="I799" t="s">
        <v>37</v>
      </c>
      <c r="J799" t="s">
        <v>111</v>
      </c>
      <c r="K799" s="34" t="s">
        <v>261</v>
      </c>
      <c r="L799" s="34">
        <v>32</v>
      </c>
      <c r="M799">
        <v>5500</v>
      </c>
      <c r="N799">
        <v>12</v>
      </c>
      <c r="O799">
        <v>139.12</v>
      </c>
      <c r="P799" t="s">
        <v>85</v>
      </c>
      <c r="Q799">
        <v>1100</v>
      </c>
      <c r="R799">
        <f>Q799*3</f>
        <v>3300</v>
      </c>
    </row>
    <row r="800" spans="1:21">
      <c r="A800" s="4">
        <v>44160</v>
      </c>
      <c r="B800" t="s">
        <v>42</v>
      </c>
      <c r="C800" t="s">
        <v>33</v>
      </c>
      <c r="D800" t="s">
        <v>23</v>
      </c>
      <c r="E800" t="s">
        <v>84</v>
      </c>
      <c r="F800" t="s">
        <v>218</v>
      </c>
      <c r="G800" t="s">
        <v>219</v>
      </c>
      <c r="H800" t="s">
        <v>257</v>
      </c>
      <c r="I800" t="s">
        <v>37</v>
      </c>
      <c r="J800" t="s">
        <v>221</v>
      </c>
      <c r="K800" s="34" t="s">
        <v>212</v>
      </c>
      <c r="L800" s="34">
        <v>32</v>
      </c>
      <c r="M800">
        <v>7500</v>
      </c>
      <c r="N800">
        <v>12</v>
      </c>
      <c r="O800">
        <v>139.12</v>
      </c>
      <c r="P800" t="s">
        <v>85</v>
      </c>
      <c r="Q800">
        <v>1200</v>
      </c>
      <c r="R800">
        <f>(Q800*11)/2</f>
        <v>6600</v>
      </c>
    </row>
    <row r="801" spans="1:21">
      <c r="A801" s="4">
        <v>44160</v>
      </c>
      <c r="C801" t="s">
        <v>41</v>
      </c>
      <c r="D801" t="s">
        <v>23</v>
      </c>
      <c r="E801" t="s">
        <v>84</v>
      </c>
      <c r="K801" s="34"/>
      <c r="L801" s="34"/>
      <c r="N801">
        <v>12</v>
      </c>
      <c r="O801">
        <v>139.12</v>
      </c>
      <c r="P801" t="s">
        <v>85</v>
      </c>
      <c r="R801">
        <f>(Q800*11)/2</f>
        <v>6600</v>
      </c>
    </row>
    <row r="802" spans="1:21">
      <c r="A802" s="4">
        <v>44160</v>
      </c>
      <c r="B802" t="s">
        <v>106</v>
      </c>
      <c r="C802" t="s">
        <v>64</v>
      </c>
      <c r="D802" t="s">
        <v>23</v>
      </c>
      <c r="E802" t="s">
        <v>84</v>
      </c>
      <c r="F802" t="s">
        <v>34</v>
      </c>
      <c r="G802" t="s">
        <v>56</v>
      </c>
      <c r="H802" t="s">
        <v>57</v>
      </c>
      <c r="I802" t="s">
        <v>58</v>
      </c>
      <c r="J802" t="s">
        <v>221</v>
      </c>
      <c r="K802" t="s">
        <v>107</v>
      </c>
      <c r="L802" s="34">
        <v>20</v>
      </c>
      <c r="M802">
        <v>7200000</v>
      </c>
      <c r="Q802">
        <v>3300</v>
      </c>
      <c r="R802">
        <f>Q802*50</f>
        <v>165000</v>
      </c>
    </row>
    <row r="803" spans="1:21">
      <c r="A803" s="4">
        <v>44160</v>
      </c>
      <c r="B803" t="s">
        <v>48</v>
      </c>
      <c r="C803" t="s">
        <v>95</v>
      </c>
      <c r="D803" t="s">
        <v>23</v>
      </c>
      <c r="E803" t="s">
        <v>84</v>
      </c>
      <c r="F803" t="s">
        <v>34</v>
      </c>
      <c r="G803" t="s">
        <v>56</v>
      </c>
      <c r="H803" t="s">
        <v>57</v>
      </c>
      <c r="I803" t="s">
        <v>58</v>
      </c>
      <c r="J803" t="s">
        <v>221</v>
      </c>
      <c r="K803" t="s">
        <v>100</v>
      </c>
      <c r="L803" s="34">
        <v>20</v>
      </c>
      <c r="M803">
        <v>7200000</v>
      </c>
      <c r="N803">
        <v>12</v>
      </c>
      <c r="O803">
        <v>139.12</v>
      </c>
      <c r="P803" t="s">
        <v>85</v>
      </c>
      <c r="Q803">
        <v>2700</v>
      </c>
      <c r="R803">
        <f>Q803*53</f>
        <v>143100</v>
      </c>
    </row>
    <row r="804" spans="1:21">
      <c r="A804" s="4">
        <v>44160</v>
      </c>
      <c r="B804" t="s">
        <v>98</v>
      </c>
      <c r="C804" t="s">
        <v>87</v>
      </c>
      <c r="D804" t="s">
        <v>23</v>
      </c>
      <c r="E804" t="s">
        <v>84</v>
      </c>
      <c r="F804" t="s">
        <v>34</v>
      </c>
      <c r="G804" t="s">
        <v>138</v>
      </c>
      <c r="H804" t="s">
        <v>213</v>
      </c>
      <c r="I804" t="s">
        <v>58</v>
      </c>
      <c r="J804" t="s">
        <v>262</v>
      </c>
      <c r="K804" t="s">
        <v>214</v>
      </c>
      <c r="L804" s="34">
        <v>22</v>
      </c>
      <c r="M804">
        <v>903600</v>
      </c>
      <c r="N804">
        <v>12</v>
      </c>
      <c r="O804">
        <v>139.12</v>
      </c>
      <c r="P804" t="s">
        <v>85</v>
      </c>
      <c r="Q804">
        <v>2150</v>
      </c>
      <c r="R804">
        <f>Q804*32</f>
        <v>68800</v>
      </c>
    </row>
    <row r="805" spans="1:21">
      <c r="A805" s="4">
        <v>44160</v>
      </c>
      <c r="B805" t="s">
        <v>54</v>
      </c>
      <c r="C805" t="s">
        <v>95</v>
      </c>
      <c r="D805" t="s">
        <v>23</v>
      </c>
      <c r="E805" t="s">
        <v>84</v>
      </c>
      <c r="F805" t="s">
        <v>34</v>
      </c>
      <c r="G805" t="s">
        <v>56</v>
      </c>
      <c r="H805" t="s">
        <v>57</v>
      </c>
      <c r="I805" t="s">
        <v>58</v>
      </c>
      <c r="J805" t="s">
        <v>221</v>
      </c>
      <c r="K805" t="s">
        <v>60</v>
      </c>
      <c r="L805" s="34">
        <v>20</v>
      </c>
      <c r="M805">
        <v>7200000</v>
      </c>
      <c r="Q805">
        <v>2900</v>
      </c>
      <c r="R805">
        <f>Q805*56</f>
        <v>162400</v>
      </c>
    </row>
    <row r="806" spans="1:21">
      <c r="A806" s="4">
        <v>44160</v>
      </c>
      <c r="B806" t="s">
        <v>61</v>
      </c>
      <c r="C806" t="s">
        <v>55</v>
      </c>
      <c r="D806" t="s">
        <v>23</v>
      </c>
      <c r="E806" t="s">
        <v>84</v>
      </c>
      <c r="F806" t="s">
        <v>34</v>
      </c>
      <c r="G806" t="s">
        <v>144</v>
      </c>
      <c r="H806" t="s">
        <v>145</v>
      </c>
      <c r="I806" t="s">
        <v>58</v>
      </c>
      <c r="J806" t="s">
        <v>221</v>
      </c>
      <c r="K806" t="s">
        <v>99</v>
      </c>
      <c r="L806" s="34">
        <v>20</v>
      </c>
      <c r="M806">
        <v>1807200</v>
      </c>
      <c r="N806">
        <v>12</v>
      </c>
      <c r="O806">
        <v>139.12</v>
      </c>
      <c r="P806" t="s">
        <v>85</v>
      </c>
      <c r="Q806">
        <v>2360</v>
      </c>
      <c r="R806">
        <f>Q806*54</f>
        <v>127440</v>
      </c>
    </row>
    <row r="807" spans="1:21">
      <c r="A807" s="4">
        <v>44160</v>
      </c>
      <c r="B807" t="s">
        <v>63</v>
      </c>
      <c r="C807" t="s">
        <v>47</v>
      </c>
      <c r="D807" t="s">
        <v>23</v>
      </c>
      <c r="E807" t="s">
        <v>84</v>
      </c>
      <c r="F807" t="s">
        <v>34</v>
      </c>
      <c r="G807" t="s">
        <v>56</v>
      </c>
      <c r="H807" t="s">
        <v>57</v>
      </c>
      <c r="I807" t="s">
        <v>58</v>
      </c>
      <c r="J807" t="s">
        <v>221</v>
      </c>
      <c r="K807" t="s">
        <v>110</v>
      </c>
      <c r="L807" s="34">
        <v>20</v>
      </c>
      <c r="M807">
        <v>7200000</v>
      </c>
      <c r="N807">
        <v>12</v>
      </c>
      <c r="O807">
        <v>139.12</v>
      </c>
      <c r="P807" t="s">
        <v>85</v>
      </c>
      <c r="Q807">
        <v>1870</v>
      </c>
      <c r="R807">
        <f>Q807*40</f>
        <v>74800</v>
      </c>
    </row>
    <row r="808" spans="1:21">
      <c r="A808" s="4">
        <v>44160</v>
      </c>
      <c r="B808" t="s">
        <v>133</v>
      </c>
      <c r="D808" t="s">
        <v>23</v>
      </c>
      <c r="E808" t="s">
        <v>84</v>
      </c>
      <c r="F808" t="s">
        <v>34</v>
      </c>
      <c r="G808" t="s">
        <v>56</v>
      </c>
      <c r="H808" t="s">
        <v>57</v>
      </c>
      <c r="I808" t="s">
        <v>58</v>
      </c>
      <c r="J808" t="s">
        <v>221</v>
      </c>
      <c r="K808" t="s">
        <v>62</v>
      </c>
      <c r="L808" s="34">
        <v>20</v>
      </c>
      <c r="M808">
        <v>7200000</v>
      </c>
      <c r="Q808">
        <v>2960</v>
      </c>
      <c r="R808">
        <f>Q808*52</f>
        <v>153920</v>
      </c>
    </row>
    <row r="809" spans="1:21">
      <c r="A809" s="4">
        <v>44160</v>
      </c>
      <c r="B809" t="s">
        <v>67</v>
      </c>
      <c r="C809" t="s">
        <v>86</v>
      </c>
      <c r="D809" t="s">
        <v>23</v>
      </c>
      <c r="E809" t="s">
        <v>84</v>
      </c>
      <c r="F809" t="s">
        <v>34</v>
      </c>
      <c r="G809" t="s">
        <v>56</v>
      </c>
      <c r="H809" t="s">
        <v>57</v>
      </c>
      <c r="I809" t="s">
        <v>58</v>
      </c>
      <c r="J809" t="s">
        <v>221</v>
      </c>
      <c r="K809" t="s">
        <v>263</v>
      </c>
      <c r="L809" s="34">
        <v>20</v>
      </c>
      <c r="M809">
        <v>7200000</v>
      </c>
      <c r="N809">
        <v>12</v>
      </c>
      <c r="O809">
        <v>139.12</v>
      </c>
      <c r="P809" t="s">
        <v>85</v>
      </c>
      <c r="Q809">
        <v>2720</v>
      </c>
      <c r="R809">
        <f>Q809*125</f>
        <v>340000</v>
      </c>
    </row>
    <row r="810" spans="1:21">
      <c r="A810" s="4">
        <v>44160</v>
      </c>
      <c r="B810" t="s">
        <v>69</v>
      </c>
      <c r="D810" t="s">
        <v>23</v>
      </c>
      <c r="E810" t="s">
        <v>84</v>
      </c>
      <c r="F810" t="s">
        <v>34</v>
      </c>
      <c r="G810" t="s">
        <v>56</v>
      </c>
      <c r="H810" t="s">
        <v>57</v>
      </c>
      <c r="I810" t="s">
        <v>58</v>
      </c>
      <c r="J810" t="s">
        <v>221</v>
      </c>
      <c r="K810" t="s">
        <v>99</v>
      </c>
      <c r="L810" s="34">
        <v>20</v>
      </c>
      <c r="M810">
        <v>7200000</v>
      </c>
      <c r="Q810">
        <v>2580</v>
      </c>
      <c r="R810">
        <f>Q810*54</f>
        <v>139320</v>
      </c>
    </row>
    <row r="811" spans="1:21">
      <c r="A811" s="4">
        <v>44160</v>
      </c>
      <c r="B811" t="s">
        <v>80</v>
      </c>
      <c r="C811" t="s">
        <v>22</v>
      </c>
      <c r="D811" t="s">
        <v>23</v>
      </c>
      <c r="E811" t="s">
        <v>84</v>
      </c>
    </row>
    <row r="812" spans="1:21">
      <c r="A812" s="4">
        <v>44160</v>
      </c>
      <c r="B812" t="s">
        <v>80</v>
      </c>
      <c r="C812" t="s">
        <v>94</v>
      </c>
      <c r="D812" t="s">
        <v>23</v>
      </c>
      <c r="E812" t="s">
        <v>84</v>
      </c>
    </row>
    <row r="813" spans="1:21">
      <c r="A813" s="4">
        <v>44160</v>
      </c>
      <c r="B813" t="s">
        <v>21</v>
      </c>
      <c r="C813" t="s">
        <v>90</v>
      </c>
      <c r="D813" t="s">
        <v>23</v>
      </c>
      <c r="E813" t="s">
        <v>24</v>
      </c>
      <c r="F813" t="s">
        <v>34</v>
      </c>
      <c r="G813" t="s">
        <v>152</v>
      </c>
      <c r="H813" t="s">
        <v>153</v>
      </c>
      <c r="I813" t="s">
        <v>58</v>
      </c>
      <c r="J813" t="s">
        <v>135</v>
      </c>
      <c r="K813" t="s">
        <v>60</v>
      </c>
      <c r="L813" s="34">
        <v>20</v>
      </c>
      <c r="M813">
        <v>2761000</v>
      </c>
      <c r="N813">
        <v>11</v>
      </c>
      <c r="O813">
        <v>124.22</v>
      </c>
      <c r="Q813">
        <v>200</v>
      </c>
      <c r="R813">
        <f>Q813*56</f>
        <v>11200</v>
      </c>
      <c r="U813" t="s">
        <v>264</v>
      </c>
    </row>
    <row r="814" spans="1:21">
      <c r="A814" s="4">
        <v>44160</v>
      </c>
      <c r="B814" t="s">
        <v>21</v>
      </c>
      <c r="C814" t="s">
        <v>90</v>
      </c>
      <c r="D814" t="s">
        <v>23</v>
      </c>
      <c r="E814" t="s">
        <v>24</v>
      </c>
      <c r="F814" t="s">
        <v>34</v>
      </c>
      <c r="G814" t="s">
        <v>152</v>
      </c>
      <c r="H814" t="s">
        <v>153</v>
      </c>
      <c r="I814" t="s">
        <v>58</v>
      </c>
      <c r="J814" t="s">
        <v>221</v>
      </c>
      <c r="K814" t="s">
        <v>60</v>
      </c>
      <c r="L814" s="34">
        <v>20</v>
      </c>
      <c r="M814">
        <v>2761000</v>
      </c>
      <c r="Q814">
        <v>800</v>
      </c>
      <c r="R814">
        <f>Q814*56</f>
        <v>44800</v>
      </c>
    </row>
    <row r="815" spans="1:21">
      <c r="A815" s="4">
        <v>44160</v>
      </c>
      <c r="B815" t="s">
        <v>32</v>
      </c>
      <c r="C815" t="s">
        <v>88</v>
      </c>
      <c r="D815" t="s">
        <v>23</v>
      </c>
      <c r="E815" t="s">
        <v>24</v>
      </c>
      <c r="F815" t="s">
        <v>171</v>
      </c>
      <c r="G815" t="s">
        <v>172</v>
      </c>
      <c r="H815" t="s">
        <v>241</v>
      </c>
      <c r="I815" t="s">
        <v>37</v>
      </c>
      <c r="J815" t="s">
        <v>242</v>
      </c>
      <c r="K815" s="34" t="s">
        <v>243</v>
      </c>
      <c r="L815" s="34">
        <v>31</v>
      </c>
      <c r="M815">
        <v>5500</v>
      </c>
      <c r="N815">
        <v>11</v>
      </c>
      <c r="O815">
        <v>124.22</v>
      </c>
      <c r="Q815">
        <v>600</v>
      </c>
      <c r="R815">
        <f>(Q815*14)/2</f>
        <v>4200</v>
      </c>
      <c r="U815" t="s">
        <v>265</v>
      </c>
    </row>
    <row r="816" spans="1:21">
      <c r="A816" s="4">
        <v>44160</v>
      </c>
      <c r="C816" t="s">
        <v>89</v>
      </c>
      <c r="D816" t="s">
        <v>23</v>
      </c>
      <c r="E816" t="s">
        <v>24</v>
      </c>
      <c r="K816" s="34"/>
      <c r="L816" s="34"/>
      <c r="N816">
        <v>11</v>
      </c>
      <c r="O816">
        <v>124.22</v>
      </c>
      <c r="R816">
        <f>(Q815*14)/2</f>
        <v>4200</v>
      </c>
    </row>
    <row r="817" spans="1:21">
      <c r="A817" s="4">
        <v>44160</v>
      </c>
      <c r="B817" t="s">
        <v>42</v>
      </c>
      <c r="C817" t="s">
        <v>92</v>
      </c>
      <c r="D817" t="s">
        <v>23</v>
      </c>
      <c r="E817" t="s">
        <v>24</v>
      </c>
      <c r="F817" t="s">
        <v>218</v>
      </c>
      <c r="G817" t="s">
        <v>219</v>
      </c>
      <c r="H817" t="s">
        <v>257</v>
      </c>
      <c r="I817" t="s">
        <v>37</v>
      </c>
      <c r="J817" t="s">
        <v>221</v>
      </c>
      <c r="K817" s="34" t="s">
        <v>212</v>
      </c>
      <c r="L817" s="34">
        <v>32</v>
      </c>
      <c r="M817">
        <v>7500</v>
      </c>
      <c r="N817">
        <v>11</v>
      </c>
      <c r="O817">
        <v>124.22</v>
      </c>
      <c r="Q817">
        <v>1080</v>
      </c>
      <c r="R817">
        <f>(Q817*11)/2</f>
        <v>5940</v>
      </c>
    </row>
    <row r="818" spans="1:21">
      <c r="A818" s="4">
        <v>44160</v>
      </c>
      <c r="C818" t="s">
        <v>70</v>
      </c>
      <c r="D818" t="s">
        <v>23</v>
      </c>
      <c r="E818" t="s">
        <v>24</v>
      </c>
      <c r="K818" s="34"/>
      <c r="L818" s="34"/>
      <c r="M818">
        <v>5650</v>
      </c>
      <c r="N818">
        <v>11</v>
      </c>
      <c r="O818">
        <v>124.22</v>
      </c>
      <c r="R818">
        <f>(Q817*11)/2</f>
        <v>5940</v>
      </c>
    </row>
    <row r="819" spans="1:21">
      <c r="A819" s="4">
        <v>44160</v>
      </c>
      <c r="B819" t="s">
        <v>106</v>
      </c>
      <c r="C819" t="s">
        <v>90</v>
      </c>
      <c r="D819" t="s">
        <v>23</v>
      </c>
      <c r="E819" t="s">
        <v>24</v>
      </c>
      <c r="F819" t="s">
        <v>34</v>
      </c>
      <c r="G819" t="s">
        <v>56</v>
      </c>
      <c r="H819" t="s">
        <v>57</v>
      </c>
      <c r="I819" t="s">
        <v>58</v>
      </c>
      <c r="J819" t="s">
        <v>221</v>
      </c>
      <c r="K819" t="s">
        <v>107</v>
      </c>
      <c r="L819" s="34">
        <v>20</v>
      </c>
      <c r="M819">
        <v>7200000</v>
      </c>
      <c r="Q819">
        <v>3040</v>
      </c>
      <c r="R819">
        <f>Q819*50</f>
        <v>152000</v>
      </c>
    </row>
    <row r="820" spans="1:21">
      <c r="A820" s="4">
        <v>44160</v>
      </c>
      <c r="B820" t="s">
        <v>48</v>
      </c>
      <c r="D820" t="s">
        <v>23</v>
      </c>
      <c r="E820" t="s">
        <v>24</v>
      </c>
      <c r="F820" t="s">
        <v>34</v>
      </c>
      <c r="G820" t="s">
        <v>56</v>
      </c>
      <c r="H820" t="s">
        <v>57</v>
      </c>
      <c r="I820" t="s">
        <v>58</v>
      </c>
      <c r="J820" t="s">
        <v>221</v>
      </c>
      <c r="K820" t="s">
        <v>100</v>
      </c>
      <c r="L820" s="34">
        <v>20</v>
      </c>
      <c r="M820">
        <v>7200000</v>
      </c>
      <c r="Q820">
        <v>2530</v>
      </c>
      <c r="R820">
        <f>Q820*53</f>
        <v>134090</v>
      </c>
    </row>
    <row r="821" spans="1:21">
      <c r="A821" s="4">
        <v>44160</v>
      </c>
      <c r="B821" t="s">
        <v>98</v>
      </c>
      <c r="C821" t="s">
        <v>40</v>
      </c>
      <c r="D821" t="s">
        <v>23</v>
      </c>
      <c r="E821" t="s">
        <v>24</v>
      </c>
      <c r="F821" t="s">
        <v>34</v>
      </c>
      <c r="G821" t="s">
        <v>138</v>
      </c>
      <c r="H821" t="s">
        <v>213</v>
      </c>
      <c r="I821" t="s">
        <v>58</v>
      </c>
      <c r="J821" t="s">
        <v>111</v>
      </c>
      <c r="K821" t="s">
        <v>214</v>
      </c>
      <c r="L821" s="34">
        <v>22</v>
      </c>
      <c r="M821">
        <v>903600</v>
      </c>
      <c r="N821">
        <v>11</v>
      </c>
      <c r="O821">
        <v>124.22</v>
      </c>
      <c r="Q821">
        <v>2010</v>
      </c>
      <c r="R821">
        <f>Q821*32</f>
        <v>64320</v>
      </c>
    </row>
    <row r="822" spans="1:21">
      <c r="A822" s="4">
        <v>44160</v>
      </c>
      <c r="B822" t="s">
        <v>54</v>
      </c>
      <c r="C822" t="s">
        <v>91</v>
      </c>
      <c r="D822" t="s">
        <v>23</v>
      </c>
      <c r="E822" t="s">
        <v>24</v>
      </c>
      <c r="F822" t="s">
        <v>34</v>
      </c>
      <c r="G822" t="s">
        <v>56</v>
      </c>
      <c r="H822" t="s">
        <v>57</v>
      </c>
      <c r="I822" t="s">
        <v>58</v>
      </c>
      <c r="J822" t="s">
        <v>221</v>
      </c>
      <c r="K822" t="s">
        <v>60</v>
      </c>
      <c r="L822" s="34">
        <v>20</v>
      </c>
      <c r="M822">
        <v>7200000</v>
      </c>
      <c r="N822">
        <v>11</v>
      </c>
      <c r="O822">
        <v>124.22</v>
      </c>
      <c r="Q822">
        <v>2510</v>
      </c>
      <c r="R822">
        <f>Q822*56</f>
        <v>140560</v>
      </c>
    </row>
    <row r="823" spans="1:21">
      <c r="A823" s="4">
        <v>44160</v>
      </c>
      <c r="B823" t="s">
        <v>61</v>
      </c>
      <c r="D823" t="s">
        <v>23</v>
      </c>
      <c r="E823" t="s">
        <v>24</v>
      </c>
      <c r="F823" t="s">
        <v>34</v>
      </c>
      <c r="G823" t="s">
        <v>144</v>
      </c>
      <c r="H823" t="s">
        <v>145</v>
      </c>
      <c r="I823" t="s">
        <v>58</v>
      </c>
      <c r="J823" t="s">
        <v>221</v>
      </c>
      <c r="K823" t="s">
        <v>99</v>
      </c>
      <c r="L823" s="34">
        <v>20</v>
      </c>
      <c r="M823">
        <v>1807200</v>
      </c>
      <c r="Q823">
        <v>2150</v>
      </c>
      <c r="R823">
        <f>Q823*54</f>
        <v>116100</v>
      </c>
    </row>
    <row r="824" spans="1:21">
      <c r="A824" s="4">
        <v>44160</v>
      </c>
      <c r="B824" t="s">
        <v>63</v>
      </c>
      <c r="D824" t="s">
        <v>23</v>
      </c>
      <c r="E824" t="s">
        <v>24</v>
      </c>
      <c r="F824" t="s">
        <v>34</v>
      </c>
      <c r="G824" t="s">
        <v>56</v>
      </c>
      <c r="H824" t="s">
        <v>57</v>
      </c>
      <c r="I824" t="s">
        <v>58</v>
      </c>
      <c r="J824" t="s">
        <v>221</v>
      </c>
      <c r="K824" t="s">
        <v>110</v>
      </c>
      <c r="L824" s="34">
        <v>20</v>
      </c>
      <c r="M824">
        <v>7200000</v>
      </c>
      <c r="Q824">
        <v>1890</v>
      </c>
      <c r="R824">
        <f>Q824*40</f>
        <v>75600</v>
      </c>
      <c r="U824" t="s">
        <v>104</v>
      </c>
    </row>
    <row r="825" spans="1:21">
      <c r="A825" s="4">
        <v>44160</v>
      </c>
      <c r="B825" t="s">
        <v>133</v>
      </c>
      <c r="C825" t="s">
        <v>228</v>
      </c>
      <c r="D825" t="s">
        <v>23</v>
      </c>
      <c r="E825" t="s">
        <v>24</v>
      </c>
      <c r="F825" t="s">
        <v>34</v>
      </c>
      <c r="G825" t="s">
        <v>56</v>
      </c>
      <c r="H825" t="s">
        <v>57</v>
      </c>
      <c r="I825" t="s">
        <v>58</v>
      </c>
      <c r="J825" t="s">
        <v>221</v>
      </c>
      <c r="K825" t="s">
        <v>62</v>
      </c>
      <c r="L825" s="34">
        <v>20</v>
      </c>
      <c r="M825">
        <v>7200000</v>
      </c>
      <c r="N825">
        <v>11</v>
      </c>
      <c r="O825">
        <v>124.22</v>
      </c>
      <c r="Q825">
        <v>3000</v>
      </c>
      <c r="R825">
        <f>Q825*52</f>
        <v>156000</v>
      </c>
    </row>
    <row r="826" spans="1:21">
      <c r="A826" s="4">
        <v>44160</v>
      </c>
      <c r="B826" t="s">
        <v>67</v>
      </c>
      <c r="D826" t="s">
        <v>23</v>
      </c>
      <c r="E826" t="s">
        <v>24</v>
      </c>
      <c r="F826" t="s">
        <v>34</v>
      </c>
      <c r="G826" t="s">
        <v>56</v>
      </c>
      <c r="H826" t="s">
        <v>57</v>
      </c>
      <c r="I826" t="s">
        <v>58</v>
      </c>
      <c r="J826" t="s">
        <v>221</v>
      </c>
      <c r="K826" t="s">
        <v>263</v>
      </c>
      <c r="L826" s="34">
        <v>20</v>
      </c>
      <c r="M826">
        <v>7200000</v>
      </c>
      <c r="Q826">
        <v>2460</v>
      </c>
      <c r="R826">
        <f>Q826*125</f>
        <v>307500</v>
      </c>
    </row>
    <row r="827" spans="1:21">
      <c r="A827" s="4">
        <v>44160</v>
      </c>
      <c r="B827" t="s">
        <v>69</v>
      </c>
      <c r="D827" t="s">
        <v>23</v>
      </c>
      <c r="E827" t="s">
        <v>24</v>
      </c>
      <c r="F827" t="s">
        <v>34</v>
      </c>
      <c r="G827" t="s">
        <v>56</v>
      </c>
      <c r="H827" t="s">
        <v>57</v>
      </c>
      <c r="I827" t="s">
        <v>58</v>
      </c>
      <c r="J827" t="s">
        <v>221</v>
      </c>
      <c r="K827" t="s">
        <v>99</v>
      </c>
      <c r="L827" s="34">
        <v>20</v>
      </c>
      <c r="M827">
        <v>7200000</v>
      </c>
      <c r="Q827">
        <v>450</v>
      </c>
      <c r="R827">
        <f>Q827*54</f>
        <v>24300</v>
      </c>
      <c r="U827" t="s">
        <v>175</v>
      </c>
    </row>
    <row r="828" spans="1:21">
      <c r="A828" s="4">
        <v>44160</v>
      </c>
      <c r="C828" t="s">
        <v>89</v>
      </c>
      <c r="D828" t="s">
        <v>23</v>
      </c>
      <c r="E828" t="s">
        <v>24</v>
      </c>
      <c r="F828" t="s">
        <v>193</v>
      </c>
      <c r="L828" s="34"/>
      <c r="U828" t="s">
        <v>266</v>
      </c>
    </row>
    <row r="829" spans="1:21">
      <c r="A829" s="4">
        <v>44160</v>
      </c>
      <c r="C829" t="s">
        <v>89</v>
      </c>
      <c r="D829" t="s">
        <v>23</v>
      </c>
      <c r="E829" t="s">
        <v>24</v>
      </c>
      <c r="F829" t="s">
        <v>193</v>
      </c>
      <c r="L829" s="34"/>
      <c r="U829" t="s">
        <v>267</v>
      </c>
    </row>
    <row r="830" spans="1:21">
      <c r="A830" s="4">
        <v>44160</v>
      </c>
      <c r="C830" t="s">
        <v>88</v>
      </c>
      <c r="D830" t="s">
        <v>23</v>
      </c>
      <c r="E830" t="s">
        <v>24</v>
      </c>
      <c r="F830" t="s">
        <v>193</v>
      </c>
      <c r="L830" s="34"/>
      <c r="U830" t="s">
        <v>267</v>
      </c>
    </row>
    <row r="831" spans="1:21">
      <c r="A831" s="4">
        <v>44160</v>
      </c>
      <c r="C831" t="s">
        <v>83</v>
      </c>
      <c r="D831" t="s">
        <v>23</v>
      </c>
      <c r="E831" t="s">
        <v>24</v>
      </c>
      <c r="F831" t="s">
        <v>268</v>
      </c>
      <c r="L831" s="34"/>
      <c r="U831" t="s">
        <v>249</v>
      </c>
    </row>
    <row r="832" spans="1:21">
      <c r="A832" s="4">
        <v>44160</v>
      </c>
      <c r="B832" t="s">
        <v>201</v>
      </c>
      <c r="C832" t="s">
        <v>74</v>
      </c>
      <c r="D832" t="s">
        <v>23</v>
      </c>
      <c r="E832" t="s">
        <v>24</v>
      </c>
      <c r="L832" s="34"/>
      <c r="U832" t="s">
        <v>73</v>
      </c>
    </row>
    <row r="833" spans="1:21">
      <c r="A833" s="4">
        <v>44160</v>
      </c>
      <c r="B833" t="s">
        <v>186</v>
      </c>
      <c r="C833" t="s">
        <v>77</v>
      </c>
      <c r="D833" t="s">
        <v>23</v>
      </c>
      <c r="E833" t="s">
        <v>24</v>
      </c>
      <c r="L833" s="34"/>
    </row>
    <row r="834" spans="1:21">
      <c r="A834" s="4">
        <v>44160</v>
      </c>
      <c r="B834" t="s">
        <v>78</v>
      </c>
      <c r="C834" t="s">
        <v>79</v>
      </c>
      <c r="D834" t="s">
        <v>23</v>
      </c>
      <c r="E834" t="s">
        <v>24</v>
      </c>
      <c r="L834" s="34"/>
    </row>
    <row r="835" spans="1:21">
      <c r="A835" s="4">
        <v>44160</v>
      </c>
      <c r="B835" t="s">
        <v>80</v>
      </c>
      <c r="C835" t="s">
        <v>81</v>
      </c>
      <c r="D835" t="s">
        <v>23</v>
      </c>
      <c r="E835" t="s">
        <v>24</v>
      </c>
      <c r="L835"/>
    </row>
    <row r="836" spans="1:21">
      <c r="A836" s="4">
        <v>44160</v>
      </c>
      <c r="B836" t="s">
        <v>80</v>
      </c>
      <c r="C836" t="s">
        <v>83</v>
      </c>
      <c r="D836" t="s">
        <v>23</v>
      </c>
      <c r="E836" t="s">
        <v>24</v>
      </c>
    </row>
    <row r="837" spans="1:21">
      <c r="A837" s="4">
        <v>44160</v>
      </c>
      <c r="B837" t="s">
        <v>80</v>
      </c>
      <c r="C837" t="s">
        <v>82</v>
      </c>
      <c r="D837" t="s">
        <v>23</v>
      </c>
      <c r="E837" t="s">
        <v>24</v>
      </c>
    </row>
    <row r="838" spans="1:21">
      <c r="A838" s="4">
        <v>44161</v>
      </c>
      <c r="B838" t="s">
        <v>21</v>
      </c>
      <c r="C838" t="s">
        <v>64</v>
      </c>
      <c r="D838" t="s">
        <v>23</v>
      </c>
      <c r="E838" t="s">
        <v>84</v>
      </c>
      <c r="F838" t="s">
        <v>34</v>
      </c>
      <c r="G838" t="s">
        <v>152</v>
      </c>
      <c r="H838" t="s">
        <v>153</v>
      </c>
      <c r="I838" t="s">
        <v>58</v>
      </c>
      <c r="J838" t="s">
        <v>221</v>
      </c>
      <c r="K838" t="s">
        <v>60</v>
      </c>
      <c r="L838" s="34">
        <v>20</v>
      </c>
      <c r="M838">
        <v>2761000</v>
      </c>
      <c r="N838">
        <v>12</v>
      </c>
      <c r="O838">
        <v>139.12</v>
      </c>
      <c r="P838" t="s">
        <v>85</v>
      </c>
      <c r="Q838">
        <v>2720</v>
      </c>
      <c r="R838">
        <f>Q838*56</f>
        <v>152320</v>
      </c>
    </row>
    <row r="839" spans="1:21">
      <c r="A839" s="4">
        <v>44161</v>
      </c>
      <c r="B839" t="s">
        <v>32</v>
      </c>
      <c r="C839" t="s">
        <v>43</v>
      </c>
      <c r="D839" t="s">
        <v>23</v>
      </c>
      <c r="E839" t="s">
        <v>84</v>
      </c>
      <c r="F839" t="s">
        <v>171</v>
      </c>
      <c r="G839" t="s">
        <v>172</v>
      </c>
      <c r="H839" t="s">
        <v>260</v>
      </c>
      <c r="I839" t="s">
        <v>37</v>
      </c>
      <c r="J839" t="s">
        <v>111</v>
      </c>
      <c r="K839" s="34" t="s">
        <v>261</v>
      </c>
      <c r="L839" s="34">
        <v>32</v>
      </c>
      <c r="M839">
        <v>5500</v>
      </c>
      <c r="N839">
        <v>12</v>
      </c>
      <c r="O839">
        <v>139.12</v>
      </c>
      <c r="P839" t="s">
        <v>85</v>
      </c>
      <c r="Q839">
        <v>1080</v>
      </c>
      <c r="R839">
        <f>Q839*3</f>
        <v>3240</v>
      </c>
    </row>
    <row r="840" spans="1:21">
      <c r="A840" s="4">
        <v>44161</v>
      </c>
      <c r="B840" t="s">
        <v>42</v>
      </c>
      <c r="C840" t="s">
        <v>33</v>
      </c>
      <c r="D840" t="s">
        <v>23</v>
      </c>
      <c r="E840" t="s">
        <v>84</v>
      </c>
      <c r="F840" t="s">
        <v>218</v>
      </c>
      <c r="G840" t="s">
        <v>219</v>
      </c>
      <c r="H840" t="s">
        <v>257</v>
      </c>
      <c r="I840" t="s">
        <v>37</v>
      </c>
      <c r="J840" t="s">
        <v>221</v>
      </c>
      <c r="K840" s="34" t="s">
        <v>212</v>
      </c>
      <c r="L840" s="34">
        <v>32</v>
      </c>
      <c r="M840">
        <v>7500</v>
      </c>
      <c r="N840">
        <v>12</v>
      </c>
      <c r="O840">
        <v>139.12</v>
      </c>
      <c r="P840" t="s">
        <v>85</v>
      </c>
      <c r="Q840">
        <v>970</v>
      </c>
      <c r="R840">
        <f>(Q840*11)/2</f>
        <v>5335</v>
      </c>
      <c r="U840" t="s">
        <v>104</v>
      </c>
    </row>
    <row r="841" spans="1:21">
      <c r="A841" s="4">
        <v>44161</v>
      </c>
      <c r="C841" t="s">
        <v>41</v>
      </c>
      <c r="D841" t="s">
        <v>23</v>
      </c>
      <c r="E841" t="s">
        <v>84</v>
      </c>
      <c r="K841" s="34"/>
      <c r="L841" s="34"/>
      <c r="N841">
        <v>12</v>
      </c>
      <c r="O841">
        <v>139.12</v>
      </c>
      <c r="P841" t="s">
        <v>85</v>
      </c>
      <c r="R841">
        <f>(Q840*11)/2</f>
        <v>5335</v>
      </c>
    </row>
    <row r="842" spans="1:21">
      <c r="A842" s="4">
        <v>44161</v>
      </c>
      <c r="B842" t="s">
        <v>106</v>
      </c>
      <c r="C842" t="s">
        <v>64</v>
      </c>
      <c r="D842" t="s">
        <v>23</v>
      </c>
      <c r="E842" t="s">
        <v>84</v>
      </c>
      <c r="F842" t="s">
        <v>34</v>
      </c>
      <c r="G842" t="s">
        <v>56</v>
      </c>
      <c r="H842" t="s">
        <v>57</v>
      </c>
      <c r="I842" t="s">
        <v>58</v>
      </c>
      <c r="J842" t="s">
        <v>221</v>
      </c>
      <c r="K842" t="s">
        <v>107</v>
      </c>
      <c r="L842" s="34">
        <v>20</v>
      </c>
      <c r="M842">
        <v>7200000</v>
      </c>
      <c r="Q842">
        <v>3260</v>
      </c>
      <c r="R842">
        <f>Q842*50</f>
        <v>163000</v>
      </c>
    </row>
    <row r="843" spans="1:21">
      <c r="A843" s="4">
        <v>44161</v>
      </c>
      <c r="B843" t="s">
        <v>48</v>
      </c>
      <c r="C843" t="s">
        <v>95</v>
      </c>
      <c r="D843" t="s">
        <v>23</v>
      </c>
      <c r="E843" t="s">
        <v>84</v>
      </c>
      <c r="F843" t="s">
        <v>34</v>
      </c>
      <c r="G843" t="s">
        <v>56</v>
      </c>
      <c r="H843" t="s">
        <v>57</v>
      </c>
      <c r="I843" t="s">
        <v>58</v>
      </c>
      <c r="J843" t="s">
        <v>221</v>
      </c>
      <c r="K843" t="s">
        <v>100</v>
      </c>
      <c r="L843" s="34">
        <v>20</v>
      </c>
      <c r="M843">
        <v>7200000</v>
      </c>
      <c r="N843">
        <v>12</v>
      </c>
      <c r="O843">
        <v>139.12</v>
      </c>
      <c r="P843" t="s">
        <v>85</v>
      </c>
      <c r="Q843">
        <v>2730</v>
      </c>
      <c r="R843">
        <f>Q843*53</f>
        <v>144690</v>
      </c>
    </row>
    <row r="844" spans="1:21">
      <c r="A844" s="4">
        <v>44161</v>
      </c>
      <c r="B844" t="s">
        <v>98</v>
      </c>
      <c r="C844" t="s">
        <v>87</v>
      </c>
      <c r="D844" t="s">
        <v>23</v>
      </c>
      <c r="E844" t="s">
        <v>84</v>
      </c>
      <c r="F844" t="s">
        <v>34</v>
      </c>
      <c r="G844" t="s">
        <v>138</v>
      </c>
      <c r="H844" t="s">
        <v>213</v>
      </c>
      <c r="I844" t="s">
        <v>58</v>
      </c>
      <c r="J844" t="s">
        <v>262</v>
      </c>
      <c r="K844" t="s">
        <v>214</v>
      </c>
      <c r="L844" s="34">
        <v>22</v>
      </c>
      <c r="M844">
        <v>903600</v>
      </c>
      <c r="N844">
        <v>12</v>
      </c>
      <c r="O844">
        <v>139.12</v>
      </c>
      <c r="P844" t="s">
        <v>85</v>
      </c>
      <c r="Q844">
        <v>1920</v>
      </c>
      <c r="R844">
        <f>Q844*32</f>
        <v>61440</v>
      </c>
    </row>
    <row r="845" spans="1:21">
      <c r="A845" s="4">
        <v>44161</v>
      </c>
      <c r="B845" t="s">
        <v>54</v>
      </c>
      <c r="C845" t="s">
        <v>55</v>
      </c>
      <c r="D845" t="s">
        <v>23</v>
      </c>
      <c r="E845" t="s">
        <v>84</v>
      </c>
      <c r="F845" t="s">
        <v>34</v>
      </c>
      <c r="G845" t="s">
        <v>269</v>
      </c>
      <c r="H845" t="s">
        <v>270</v>
      </c>
      <c r="I845" t="s">
        <v>58</v>
      </c>
      <c r="J845" t="s">
        <v>262</v>
      </c>
      <c r="K845" t="s">
        <v>271</v>
      </c>
      <c r="L845" s="34">
        <v>28</v>
      </c>
      <c r="M845">
        <v>50500</v>
      </c>
      <c r="N845">
        <v>12</v>
      </c>
      <c r="O845">
        <v>139.12</v>
      </c>
      <c r="P845" t="s">
        <v>85</v>
      </c>
      <c r="Q845">
        <v>1370</v>
      </c>
      <c r="R845">
        <f>Q845*36</f>
        <v>49320</v>
      </c>
    </row>
    <row r="846" spans="1:21">
      <c r="A846" s="4">
        <v>44161</v>
      </c>
      <c r="B846" t="s">
        <v>61</v>
      </c>
      <c r="C846" t="s">
        <v>95</v>
      </c>
      <c r="D846" t="s">
        <v>23</v>
      </c>
      <c r="E846" t="s">
        <v>84</v>
      </c>
      <c r="F846" t="s">
        <v>34</v>
      </c>
      <c r="G846" t="s">
        <v>144</v>
      </c>
      <c r="H846" t="s">
        <v>145</v>
      </c>
      <c r="I846" t="s">
        <v>58</v>
      </c>
      <c r="J846" t="s">
        <v>221</v>
      </c>
      <c r="K846" t="s">
        <v>99</v>
      </c>
      <c r="L846" s="34">
        <v>20</v>
      </c>
      <c r="M846">
        <v>1807200</v>
      </c>
      <c r="Q846">
        <v>2370</v>
      </c>
      <c r="R846">
        <f>Q846*54</f>
        <v>127980</v>
      </c>
    </row>
    <row r="847" spans="1:21">
      <c r="A847" s="4">
        <v>44161</v>
      </c>
      <c r="B847" t="s">
        <v>63</v>
      </c>
      <c r="C847" t="s">
        <v>47</v>
      </c>
      <c r="D847" t="s">
        <v>23</v>
      </c>
      <c r="E847" t="s">
        <v>84</v>
      </c>
      <c r="F847" t="s">
        <v>34</v>
      </c>
      <c r="G847" t="s">
        <v>56</v>
      </c>
      <c r="H847" t="s">
        <v>57</v>
      </c>
      <c r="I847" t="s">
        <v>58</v>
      </c>
      <c r="J847" t="s">
        <v>221</v>
      </c>
      <c r="K847" t="s">
        <v>110</v>
      </c>
      <c r="L847" s="34">
        <v>20</v>
      </c>
      <c r="M847">
        <v>7200000</v>
      </c>
      <c r="N847">
        <v>12</v>
      </c>
      <c r="O847">
        <v>139.12</v>
      </c>
      <c r="P847" t="s">
        <v>85</v>
      </c>
      <c r="Q847">
        <v>2000</v>
      </c>
      <c r="R847">
        <f>Q847*40</f>
        <v>80000</v>
      </c>
    </row>
    <row r="848" spans="1:21">
      <c r="A848" s="4">
        <v>44161</v>
      </c>
      <c r="B848" t="s">
        <v>133</v>
      </c>
      <c r="D848" t="s">
        <v>23</v>
      </c>
      <c r="E848" t="s">
        <v>84</v>
      </c>
      <c r="F848" t="s">
        <v>34</v>
      </c>
      <c r="G848" t="s">
        <v>56</v>
      </c>
      <c r="H848" t="s">
        <v>57</v>
      </c>
      <c r="I848" t="s">
        <v>58</v>
      </c>
      <c r="J848" t="s">
        <v>221</v>
      </c>
      <c r="K848" t="s">
        <v>62</v>
      </c>
      <c r="L848" s="34">
        <v>20</v>
      </c>
      <c r="M848">
        <v>7200000</v>
      </c>
      <c r="Q848">
        <v>2880</v>
      </c>
      <c r="R848">
        <f>Q848*52</f>
        <v>149760</v>
      </c>
    </row>
    <row r="849" spans="1:21">
      <c r="A849" s="4">
        <v>44161</v>
      </c>
      <c r="B849" t="s">
        <v>67</v>
      </c>
      <c r="C849" t="s">
        <v>86</v>
      </c>
      <c r="D849" t="s">
        <v>23</v>
      </c>
      <c r="E849" t="s">
        <v>84</v>
      </c>
      <c r="F849" t="s">
        <v>34</v>
      </c>
      <c r="G849" t="s">
        <v>56</v>
      </c>
      <c r="H849" t="s">
        <v>57</v>
      </c>
      <c r="I849" t="s">
        <v>58</v>
      </c>
      <c r="J849" t="s">
        <v>221</v>
      </c>
      <c r="K849" t="s">
        <v>263</v>
      </c>
      <c r="L849" s="34">
        <v>20</v>
      </c>
      <c r="M849">
        <v>7200000</v>
      </c>
      <c r="N849">
        <v>12</v>
      </c>
      <c r="O849">
        <v>139.12</v>
      </c>
      <c r="P849" t="s">
        <v>85</v>
      </c>
      <c r="Q849">
        <v>2670</v>
      </c>
      <c r="R849">
        <f>Q849*125</f>
        <v>333750</v>
      </c>
    </row>
    <row r="850" spans="1:21">
      <c r="A850" s="4">
        <v>44161</v>
      </c>
      <c r="B850" t="s">
        <v>69</v>
      </c>
      <c r="D850" t="s">
        <v>23</v>
      </c>
      <c r="E850" t="s">
        <v>84</v>
      </c>
      <c r="F850" t="s">
        <v>34</v>
      </c>
      <c r="G850" t="s">
        <v>56</v>
      </c>
      <c r="H850" t="s">
        <v>57</v>
      </c>
      <c r="I850" t="s">
        <v>58</v>
      </c>
      <c r="J850" t="s">
        <v>221</v>
      </c>
      <c r="K850" t="s">
        <v>99</v>
      </c>
      <c r="L850" s="34">
        <v>20</v>
      </c>
      <c r="M850">
        <v>7200000</v>
      </c>
      <c r="Q850">
        <v>2260</v>
      </c>
      <c r="R850">
        <f>Q850*54</f>
        <v>122040</v>
      </c>
    </row>
    <row r="851" spans="1:21">
      <c r="A851" s="4">
        <v>44161</v>
      </c>
      <c r="B851" t="s">
        <v>80</v>
      </c>
      <c r="C851" t="s">
        <v>22</v>
      </c>
      <c r="D851" t="s">
        <v>23</v>
      </c>
      <c r="E851" t="s">
        <v>84</v>
      </c>
    </row>
    <row r="852" spans="1:21">
      <c r="A852" s="4">
        <v>44161</v>
      </c>
      <c r="B852" t="s">
        <v>80</v>
      </c>
      <c r="C852" t="s">
        <v>94</v>
      </c>
      <c r="D852" t="s">
        <v>23</v>
      </c>
      <c r="E852" t="s">
        <v>84</v>
      </c>
    </row>
    <row r="853" spans="1:21">
      <c r="A853" s="4">
        <v>44161</v>
      </c>
      <c r="B853" t="s">
        <v>21</v>
      </c>
      <c r="C853" t="s">
        <v>90</v>
      </c>
      <c r="D853" t="s">
        <v>23</v>
      </c>
      <c r="E853" t="s">
        <v>24</v>
      </c>
      <c r="F853" t="s">
        <v>34</v>
      </c>
      <c r="G853" t="s">
        <v>152</v>
      </c>
      <c r="H853" t="s">
        <v>153</v>
      </c>
      <c r="I853" t="s">
        <v>58</v>
      </c>
      <c r="J853" t="s">
        <v>221</v>
      </c>
      <c r="K853" t="s">
        <v>60</v>
      </c>
      <c r="L853" s="34">
        <v>20</v>
      </c>
      <c r="M853">
        <v>2761000</v>
      </c>
      <c r="N853">
        <v>11</v>
      </c>
      <c r="O853">
        <v>124.22</v>
      </c>
      <c r="Q853">
        <v>2720</v>
      </c>
      <c r="R853">
        <f>Q853*56</f>
        <v>152320</v>
      </c>
    </row>
    <row r="854" spans="1:21">
      <c r="A854" s="4">
        <v>44161</v>
      </c>
      <c r="B854" t="s">
        <v>32</v>
      </c>
      <c r="C854" t="s">
        <v>88</v>
      </c>
      <c r="D854" t="s">
        <v>23</v>
      </c>
      <c r="E854" t="s">
        <v>24</v>
      </c>
      <c r="F854" t="s">
        <v>171</v>
      </c>
      <c r="G854" t="s">
        <v>172</v>
      </c>
      <c r="H854" t="s">
        <v>260</v>
      </c>
      <c r="I854" t="s">
        <v>37</v>
      </c>
      <c r="J854" t="s">
        <v>111</v>
      </c>
      <c r="K854" s="34" t="s">
        <v>261</v>
      </c>
      <c r="L854" s="34">
        <v>32</v>
      </c>
      <c r="M854">
        <v>5500</v>
      </c>
      <c r="N854">
        <v>11</v>
      </c>
      <c r="O854">
        <v>124.22</v>
      </c>
      <c r="Q854">
        <v>1050</v>
      </c>
      <c r="R854">
        <f>Q854*3</f>
        <v>3150</v>
      </c>
    </row>
    <row r="855" spans="1:21">
      <c r="A855" s="4">
        <v>44161</v>
      </c>
      <c r="B855" t="s">
        <v>42</v>
      </c>
      <c r="C855" t="s">
        <v>92</v>
      </c>
      <c r="D855" t="s">
        <v>23</v>
      </c>
      <c r="E855" t="s">
        <v>24</v>
      </c>
      <c r="F855" t="s">
        <v>218</v>
      </c>
      <c r="G855" t="s">
        <v>219</v>
      </c>
      <c r="H855" t="s">
        <v>257</v>
      </c>
      <c r="I855" t="s">
        <v>37</v>
      </c>
      <c r="J855" t="s">
        <v>221</v>
      </c>
      <c r="K855" s="34" t="s">
        <v>212</v>
      </c>
      <c r="L855" s="34">
        <v>32</v>
      </c>
      <c r="M855">
        <v>7500</v>
      </c>
      <c r="N855">
        <v>11</v>
      </c>
      <c r="O855">
        <v>124.22</v>
      </c>
      <c r="Q855">
        <v>950</v>
      </c>
      <c r="R855">
        <f>(Q855*11)/2</f>
        <v>5225</v>
      </c>
      <c r="U855" t="s">
        <v>108</v>
      </c>
    </row>
    <row r="856" spans="1:21">
      <c r="A856" s="4">
        <v>44161</v>
      </c>
      <c r="C856" t="s">
        <v>89</v>
      </c>
      <c r="D856" t="s">
        <v>23</v>
      </c>
      <c r="E856" t="s">
        <v>24</v>
      </c>
      <c r="K856" s="34"/>
      <c r="L856" s="34"/>
      <c r="N856">
        <v>11</v>
      </c>
      <c r="O856">
        <v>124.22</v>
      </c>
      <c r="R856">
        <f>(Q855*11)/2</f>
        <v>5225</v>
      </c>
    </row>
    <row r="857" spans="1:21">
      <c r="A857" s="4">
        <v>44161</v>
      </c>
      <c r="B857" t="s">
        <v>106</v>
      </c>
      <c r="C857" t="s">
        <v>90</v>
      </c>
      <c r="D857" t="s">
        <v>23</v>
      </c>
      <c r="E857" t="s">
        <v>24</v>
      </c>
      <c r="F857" t="s">
        <v>34</v>
      </c>
      <c r="G857" t="s">
        <v>56</v>
      </c>
      <c r="H857" t="s">
        <v>57</v>
      </c>
      <c r="I857" t="s">
        <v>58</v>
      </c>
      <c r="J857" t="s">
        <v>221</v>
      </c>
      <c r="K857" t="s">
        <v>107</v>
      </c>
      <c r="L857" s="34">
        <v>20</v>
      </c>
      <c r="M857">
        <v>7200000</v>
      </c>
      <c r="Q857">
        <v>3300</v>
      </c>
      <c r="R857">
        <f>Q857*50</f>
        <v>165000</v>
      </c>
    </row>
    <row r="858" spans="1:21">
      <c r="A858" s="4">
        <v>44161</v>
      </c>
      <c r="B858" t="s">
        <v>48</v>
      </c>
      <c r="D858" t="s">
        <v>23</v>
      </c>
      <c r="E858" t="s">
        <v>24</v>
      </c>
      <c r="F858" t="s">
        <v>34</v>
      </c>
      <c r="G858" t="s">
        <v>56</v>
      </c>
      <c r="H858" t="s">
        <v>57</v>
      </c>
      <c r="I858" t="s">
        <v>58</v>
      </c>
      <c r="J858" t="s">
        <v>221</v>
      </c>
      <c r="K858" t="s">
        <v>100</v>
      </c>
      <c r="L858" s="34">
        <v>20</v>
      </c>
      <c r="M858">
        <v>7200000</v>
      </c>
      <c r="Q858">
        <v>2700</v>
      </c>
      <c r="R858">
        <f>Q858*53</f>
        <v>143100</v>
      </c>
    </row>
    <row r="859" spans="1:21">
      <c r="A859" s="4">
        <v>44161</v>
      </c>
      <c r="B859" t="s">
        <v>98</v>
      </c>
      <c r="C859" t="s">
        <v>40</v>
      </c>
      <c r="D859" t="s">
        <v>23</v>
      </c>
      <c r="E859" t="s">
        <v>24</v>
      </c>
      <c r="F859" t="s">
        <v>34</v>
      </c>
      <c r="G859" t="s">
        <v>138</v>
      </c>
      <c r="H859" t="s">
        <v>213</v>
      </c>
      <c r="I859" t="s">
        <v>58</v>
      </c>
      <c r="J859" t="s">
        <v>262</v>
      </c>
      <c r="K859" t="s">
        <v>214</v>
      </c>
      <c r="L859" s="34">
        <v>22</v>
      </c>
      <c r="M859">
        <v>903600</v>
      </c>
      <c r="N859">
        <v>11</v>
      </c>
      <c r="O859">
        <v>124.22</v>
      </c>
      <c r="Q859">
        <v>2110</v>
      </c>
      <c r="R859">
        <f>Q859*32</f>
        <v>67520</v>
      </c>
    </row>
    <row r="860" spans="1:21">
      <c r="A860" s="4">
        <v>44161</v>
      </c>
      <c r="B860" t="s">
        <v>54</v>
      </c>
      <c r="C860" t="s">
        <v>91</v>
      </c>
      <c r="D860" t="s">
        <v>23</v>
      </c>
      <c r="E860" t="s">
        <v>24</v>
      </c>
      <c r="F860" t="s">
        <v>34</v>
      </c>
      <c r="G860" t="s">
        <v>56</v>
      </c>
      <c r="H860" t="s">
        <v>57</v>
      </c>
      <c r="I860" t="s">
        <v>58</v>
      </c>
      <c r="J860" t="s">
        <v>221</v>
      </c>
      <c r="K860" t="s">
        <v>100</v>
      </c>
      <c r="L860" s="34">
        <v>20</v>
      </c>
      <c r="M860">
        <v>7200000</v>
      </c>
      <c r="N860">
        <v>11</v>
      </c>
      <c r="O860">
        <v>124.22</v>
      </c>
      <c r="Q860">
        <v>2200</v>
      </c>
      <c r="R860">
        <f>Q860*53</f>
        <v>116600</v>
      </c>
      <c r="U860" t="s">
        <v>272</v>
      </c>
    </row>
    <row r="861" spans="1:21">
      <c r="A861" s="4">
        <v>44161</v>
      </c>
      <c r="B861" t="s">
        <v>61</v>
      </c>
      <c r="D861" t="s">
        <v>23</v>
      </c>
      <c r="E861" t="s">
        <v>24</v>
      </c>
      <c r="F861" t="s">
        <v>34</v>
      </c>
      <c r="G861" t="s">
        <v>144</v>
      </c>
      <c r="H861" t="s">
        <v>145</v>
      </c>
      <c r="I861" t="s">
        <v>58</v>
      </c>
      <c r="J861" t="s">
        <v>221</v>
      </c>
      <c r="K861" t="s">
        <v>99</v>
      </c>
      <c r="L861" s="34">
        <v>20</v>
      </c>
      <c r="M861">
        <v>1807200</v>
      </c>
      <c r="Q861">
        <v>2580</v>
      </c>
      <c r="R861">
        <f>Q861*54</f>
        <v>139320</v>
      </c>
    </row>
    <row r="862" spans="1:21">
      <c r="A862" s="4">
        <v>44161</v>
      </c>
      <c r="B862" t="s">
        <v>63</v>
      </c>
      <c r="D862" t="s">
        <v>23</v>
      </c>
      <c r="E862" t="s">
        <v>24</v>
      </c>
      <c r="F862" t="s">
        <v>34</v>
      </c>
      <c r="G862" t="s">
        <v>56</v>
      </c>
      <c r="H862" t="s">
        <v>57</v>
      </c>
      <c r="I862" t="s">
        <v>58</v>
      </c>
      <c r="J862" t="s">
        <v>221</v>
      </c>
      <c r="K862" t="s">
        <v>110</v>
      </c>
      <c r="L862" s="34">
        <v>20</v>
      </c>
      <c r="M862">
        <v>7200000</v>
      </c>
      <c r="Q862">
        <v>2020</v>
      </c>
      <c r="R862">
        <f>Q862*40</f>
        <v>80800</v>
      </c>
    </row>
    <row r="863" spans="1:21">
      <c r="A863" s="4">
        <v>44161</v>
      </c>
      <c r="B863" t="s">
        <v>133</v>
      </c>
      <c r="C863" t="s">
        <v>228</v>
      </c>
      <c r="D863" t="s">
        <v>23</v>
      </c>
      <c r="E863" t="s">
        <v>24</v>
      </c>
      <c r="F863" t="s">
        <v>34</v>
      </c>
      <c r="G863" t="s">
        <v>56</v>
      </c>
      <c r="H863" t="s">
        <v>57</v>
      </c>
      <c r="I863" t="s">
        <v>58</v>
      </c>
      <c r="J863" t="s">
        <v>221</v>
      </c>
      <c r="K863" t="s">
        <v>62</v>
      </c>
      <c r="L863" s="34">
        <v>20</v>
      </c>
      <c r="M863">
        <v>7200000</v>
      </c>
      <c r="N863">
        <v>11</v>
      </c>
      <c r="O863">
        <v>124.22</v>
      </c>
      <c r="Q863">
        <v>2910</v>
      </c>
      <c r="R863">
        <f>Q863*52</f>
        <v>151320</v>
      </c>
    </row>
    <row r="864" spans="1:21">
      <c r="A864" s="4">
        <v>44161</v>
      </c>
      <c r="B864" t="s">
        <v>67</v>
      </c>
      <c r="D864" t="s">
        <v>23</v>
      </c>
      <c r="E864" t="s">
        <v>24</v>
      </c>
      <c r="F864" t="s">
        <v>34</v>
      </c>
      <c r="G864" t="s">
        <v>56</v>
      </c>
      <c r="H864" t="s">
        <v>57</v>
      </c>
      <c r="I864" t="s">
        <v>58</v>
      </c>
      <c r="J864" t="s">
        <v>221</v>
      </c>
      <c r="K864" t="s">
        <v>263</v>
      </c>
      <c r="L864" s="34">
        <v>20</v>
      </c>
      <c r="M864">
        <v>7200000</v>
      </c>
      <c r="Q864">
        <v>2730</v>
      </c>
      <c r="R864">
        <f>Q864*125</f>
        <v>341250</v>
      </c>
    </row>
    <row r="865" spans="1:21">
      <c r="A865" s="4">
        <v>44161</v>
      </c>
      <c r="B865" t="s">
        <v>69</v>
      </c>
      <c r="D865" t="s">
        <v>23</v>
      </c>
      <c r="E865" t="s">
        <v>24</v>
      </c>
      <c r="F865" t="s">
        <v>34</v>
      </c>
      <c r="G865" t="s">
        <v>56</v>
      </c>
      <c r="H865" t="s">
        <v>57</v>
      </c>
      <c r="I865" t="s">
        <v>58</v>
      </c>
      <c r="J865" t="s">
        <v>221</v>
      </c>
      <c r="K865" t="s">
        <v>99</v>
      </c>
      <c r="L865" s="34">
        <v>20</v>
      </c>
      <c r="M865">
        <v>7200000</v>
      </c>
      <c r="Q865">
        <v>2340</v>
      </c>
      <c r="R865">
        <f>Q865*54</f>
        <v>126360</v>
      </c>
    </row>
    <row r="866" spans="1:21">
      <c r="A866" s="4">
        <v>44161</v>
      </c>
      <c r="B866" t="s">
        <v>54</v>
      </c>
      <c r="D866" t="s">
        <v>23</v>
      </c>
      <c r="E866" t="s">
        <v>24</v>
      </c>
      <c r="F866" t="s">
        <v>34</v>
      </c>
      <c r="G866" t="s">
        <v>269</v>
      </c>
      <c r="H866" t="s">
        <v>270</v>
      </c>
      <c r="I866" t="s">
        <v>58</v>
      </c>
      <c r="J866" t="s">
        <v>262</v>
      </c>
      <c r="K866" t="s">
        <v>271</v>
      </c>
      <c r="L866" s="34">
        <v>28</v>
      </c>
      <c r="M866">
        <v>50500</v>
      </c>
      <c r="Q866">
        <v>170</v>
      </c>
      <c r="R866">
        <f>Q866*36</f>
        <v>6120</v>
      </c>
    </row>
    <row r="867" spans="1:21">
      <c r="A867" s="4">
        <v>44161</v>
      </c>
      <c r="C867" t="s">
        <v>92</v>
      </c>
      <c r="D867" t="s">
        <v>23</v>
      </c>
      <c r="E867" t="s">
        <v>24</v>
      </c>
      <c r="F867" t="s">
        <v>193</v>
      </c>
      <c r="L867" s="34"/>
      <c r="U867" t="s">
        <v>273</v>
      </c>
    </row>
    <row r="868" spans="1:21">
      <c r="A868" s="4">
        <v>44161</v>
      </c>
      <c r="C868" t="s">
        <v>89</v>
      </c>
      <c r="D868" t="s">
        <v>23</v>
      </c>
      <c r="E868" t="s">
        <v>24</v>
      </c>
      <c r="F868" t="s">
        <v>193</v>
      </c>
      <c r="L868" s="34"/>
      <c r="U868" t="s">
        <v>273</v>
      </c>
    </row>
    <row r="869" spans="1:21">
      <c r="A869" s="4">
        <v>44161</v>
      </c>
      <c r="C869" t="s">
        <v>70</v>
      </c>
      <c r="D869" t="s">
        <v>23</v>
      </c>
      <c r="E869" t="s">
        <v>24</v>
      </c>
      <c r="F869" t="s">
        <v>274</v>
      </c>
      <c r="L869" s="34"/>
      <c r="U869" t="s">
        <v>73</v>
      </c>
    </row>
    <row r="870" spans="1:21">
      <c r="A870" s="4">
        <v>44161</v>
      </c>
      <c r="B870" t="s">
        <v>201</v>
      </c>
      <c r="C870" t="s">
        <v>74</v>
      </c>
      <c r="D870" t="s">
        <v>23</v>
      </c>
      <c r="E870" t="s">
        <v>24</v>
      </c>
      <c r="L870" s="34"/>
      <c r="U870" t="s">
        <v>73</v>
      </c>
    </row>
    <row r="871" spans="1:21">
      <c r="A871" s="4">
        <v>44161</v>
      </c>
      <c r="B871" t="s">
        <v>186</v>
      </c>
      <c r="C871" t="s">
        <v>77</v>
      </c>
      <c r="D871" t="s">
        <v>23</v>
      </c>
      <c r="E871" t="s">
        <v>24</v>
      </c>
      <c r="L871" s="34"/>
    </row>
    <row r="872" spans="1:21">
      <c r="A872" s="4">
        <v>44161</v>
      </c>
      <c r="B872" t="s">
        <v>78</v>
      </c>
      <c r="C872" t="s">
        <v>79</v>
      </c>
      <c r="D872" t="s">
        <v>23</v>
      </c>
      <c r="E872" t="s">
        <v>24</v>
      </c>
      <c r="L872" s="34"/>
    </row>
    <row r="873" spans="1:21">
      <c r="A873" s="4">
        <v>44161</v>
      </c>
      <c r="B873" t="s">
        <v>80</v>
      </c>
      <c r="C873" t="s">
        <v>81</v>
      </c>
      <c r="D873" t="s">
        <v>23</v>
      </c>
      <c r="E873" t="s">
        <v>24</v>
      </c>
      <c r="L873"/>
    </row>
    <row r="874" spans="1:21">
      <c r="A874" s="4">
        <v>44161</v>
      </c>
      <c r="B874" t="s">
        <v>80</v>
      </c>
      <c r="C874" t="s">
        <v>83</v>
      </c>
      <c r="D874" t="s">
        <v>23</v>
      </c>
      <c r="E874" t="s">
        <v>24</v>
      </c>
    </row>
    <row r="875" spans="1:21">
      <c r="A875" s="4">
        <v>44161</v>
      </c>
      <c r="B875" t="s">
        <v>80</v>
      </c>
      <c r="C875" t="s">
        <v>82</v>
      </c>
      <c r="D875" t="s">
        <v>23</v>
      </c>
      <c r="E875" t="s">
        <v>24</v>
      </c>
    </row>
    <row r="876" spans="1:21">
      <c r="A876" s="4">
        <v>44162</v>
      </c>
      <c r="B876" t="s">
        <v>21</v>
      </c>
      <c r="C876" t="s">
        <v>64</v>
      </c>
      <c r="D876" t="s">
        <v>23</v>
      </c>
      <c r="E876" t="s">
        <v>84</v>
      </c>
      <c r="F876" t="s">
        <v>34</v>
      </c>
      <c r="G876" t="s">
        <v>152</v>
      </c>
      <c r="H876" t="s">
        <v>153</v>
      </c>
      <c r="I876" t="s">
        <v>58</v>
      </c>
      <c r="J876" t="s">
        <v>221</v>
      </c>
      <c r="K876" t="s">
        <v>60</v>
      </c>
      <c r="L876" s="34">
        <v>20</v>
      </c>
      <c r="M876">
        <v>2761000</v>
      </c>
      <c r="N876">
        <v>12</v>
      </c>
      <c r="O876">
        <v>139.12</v>
      </c>
      <c r="P876" t="s">
        <v>85</v>
      </c>
      <c r="Q876">
        <v>2620</v>
      </c>
      <c r="R876">
        <f>Q876*56</f>
        <v>146720</v>
      </c>
    </row>
    <row r="877" spans="1:21">
      <c r="A877" s="4">
        <v>44162</v>
      </c>
      <c r="B877" t="s">
        <v>32</v>
      </c>
      <c r="C877" t="s">
        <v>43</v>
      </c>
      <c r="D877" t="s">
        <v>23</v>
      </c>
      <c r="E877" t="s">
        <v>84</v>
      </c>
      <c r="F877" t="s">
        <v>171</v>
      </c>
      <c r="G877" t="s">
        <v>172</v>
      </c>
      <c r="H877" t="s">
        <v>260</v>
      </c>
      <c r="I877" t="s">
        <v>37</v>
      </c>
      <c r="J877" t="s">
        <v>111</v>
      </c>
      <c r="K877" s="34" t="s">
        <v>261</v>
      </c>
      <c r="L877" s="34">
        <v>32</v>
      </c>
      <c r="M877">
        <v>5500</v>
      </c>
      <c r="N877">
        <v>12</v>
      </c>
      <c r="O877">
        <v>139.12</v>
      </c>
      <c r="P877" t="s">
        <v>85</v>
      </c>
      <c r="Q877">
        <v>1110</v>
      </c>
      <c r="R877">
        <f>Q877*3</f>
        <v>3330</v>
      </c>
    </row>
    <row r="878" spans="1:21">
      <c r="A878" s="4">
        <v>44162</v>
      </c>
      <c r="B878" t="s">
        <v>42</v>
      </c>
      <c r="C878" t="s">
        <v>33</v>
      </c>
      <c r="D878" t="s">
        <v>23</v>
      </c>
      <c r="E878" t="s">
        <v>84</v>
      </c>
      <c r="F878" t="s">
        <v>218</v>
      </c>
      <c r="G878" t="s">
        <v>219</v>
      </c>
      <c r="H878" t="s">
        <v>257</v>
      </c>
      <c r="I878" t="s">
        <v>37</v>
      </c>
      <c r="J878" t="s">
        <v>221</v>
      </c>
      <c r="K878" s="34" t="s">
        <v>212</v>
      </c>
      <c r="L878" s="34">
        <v>32</v>
      </c>
      <c r="M878">
        <v>7500</v>
      </c>
      <c r="N878">
        <v>12</v>
      </c>
      <c r="O878">
        <v>139.12</v>
      </c>
      <c r="P878" t="s">
        <v>85</v>
      </c>
      <c r="Q878">
        <v>1470</v>
      </c>
      <c r="R878">
        <f>(Q878*11)/2</f>
        <v>8085</v>
      </c>
    </row>
    <row r="879" spans="1:21">
      <c r="A879" s="4">
        <v>44162</v>
      </c>
      <c r="C879" t="s">
        <v>41</v>
      </c>
      <c r="D879" t="s">
        <v>23</v>
      </c>
      <c r="E879" t="s">
        <v>84</v>
      </c>
      <c r="K879" s="34"/>
      <c r="L879" s="34"/>
      <c r="N879">
        <v>12</v>
      </c>
      <c r="O879">
        <v>139.12</v>
      </c>
      <c r="P879" t="s">
        <v>85</v>
      </c>
      <c r="R879">
        <f>(Q878*11)/2</f>
        <v>8085</v>
      </c>
    </row>
    <row r="880" spans="1:21">
      <c r="A880" s="4">
        <v>44162</v>
      </c>
      <c r="B880" t="s">
        <v>106</v>
      </c>
      <c r="C880" t="s">
        <v>64</v>
      </c>
      <c r="D880" t="s">
        <v>23</v>
      </c>
      <c r="E880" t="s">
        <v>84</v>
      </c>
      <c r="F880" t="s">
        <v>34</v>
      </c>
      <c r="G880" t="s">
        <v>56</v>
      </c>
      <c r="H880" t="s">
        <v>57</v>
      </c>
      <c r="I880" t="s">
        <v>58</v>
      </c>
      <c r="J880" t="s">
        <v>221</v>
      </c>
      <c r="K880" t="s">
        <v>107</v>
      </c>
      <c r="L880" s="34">
        <v>20</v>
      </c>
      <c r="M880">
        <v>7200000</v>
      </c>
      <c r="Q880">
        <v>3380</v>
      </c>
      <c r="R880">
        <f>Q880*50</f>
        <v>169000</v>
      </c>
    </row>
    <row r="881" spans="1:18">
      <c r="A881" s="4">
        <v>44162</v>
      </c>
      <c r="B881" t="s">
        <v>48</v>
      </c>
      <c r="D881" t="s">
        <v>23</v>
      </c>
      <c r="E881" t="s">
        <v>84</v>
      </c>
      <c r="F881" t="s">
        <v>34</v>
      </c>
      <c r="G881" t="s">
        <v>56</v>
      </c>
      <c r="H881" t="s">
        <v>57</v>
      </c>
      <c r="I881" t="s">
        <v>58</v>
      </c>
      <c r="J881" t="s">
        <v>221</v>
      </c>
      <c r="K881" t="s">
        <v>100</v>
      </c>
      <c r="L881" s="34">
        <v>20</v>
      </c>
      <c r="M881">
        <v>7200000</v>
      </c>
      <c r="Q881">
        <v>2650</v>
      </c>
      <c r="R881">
        <f>Q881*53</f>
        <v>140450</v>
      </c>
    </row>
    <row r="882" spans="1:18">
      <c r="A882" s="4">
        <v>44162</v>
      </c>
      <c r="B882" t="s">
        <v>98</v>
      </c>
      <c r="C882" t="s">
        <v>87</v>
      </c>
      <c r="D882" t="s">
        <v>23</v>
      </c>
      <c r="E882" t="s">
        <v>84</v>
      </c>
      <c r="F882" t="s">
        <v>34</v>
      </c>
      <c r="G882" t="s">
        <v>138</v>
      </c>
      <c r="H882" t="s">
        <v>213</v>
      </c>
      <c r="I882" t="s">
        <v>58</v>
      </c>
      <c r="J882" t="s">
        <v>262</v>
      </c>
      <c r="K882" t="s">
        <v>214</v>
      </c>
      <c r="L882" s="34">
        <v>22</v>
      </c>
      <c r="M882">
        <v>903600</v>
      </c>
      <c r="N882">
        <v>12</v>
      </c>
      <c r="O882">
        <v>139.12</v>
      </c>
      <c r="P882" t="s">
        <v>85</v>
      </c>
      <c r="Q882">
        <v>2080</v>
      </c>
      <c r="R882">
        <f>Q882*32</f>
        <v>66560</v>
      </c>
    </row>
    <row r="883" spans="1:18">
      <c r="A883" s="4">
        <v>44162</v>
      </c>
      <c r="B883" t="s">
        <v>54</v>
      </c>
      <c r="C883" t="s">
        <v>55</v>
      </c>
      <c r="D883" t="s">
        <v>23</v>
      </c>
      <c r="E883" t="s">
        <v>84</v>
      </c>
      <c r="F883" t="s">
        <v>34</v>
      </c>
      <c r="G883" t="s">
        <v>269</v>
      </c>
      <c r="H883" t="s">
        <v>270</v>
      </c>
      <c r="I883" t="s">
        <v>58</v>
      </c>
      <c r="J883" t="s">
        <v>275</v>
      </c>
      <c r="K883" t="s">
        <v>271</v>
      </c>
      <c r="L883" s="34">
        <v>28</v>
      </c>
      <c r="M883">
        <v>50500</v>
      </c>
      <c r="N883">
        <v>12</v>
      </c>
      <c r="O883">
        <v>139.12</v>
      </c>
      <c r="P883" t="s">
        <v>85</v>
      </c>
      <c r="Q883">
        <v>1440</v>
      </c>
      <c r="R883">
        <f>Q883*36</f>
        <v>51840</v>
      </c>
    </row>
    <row r="884" spans="1:18">
      <c r="A884" s="4">
        <v>44162</v>
      </c>
      <c r="B884" t="s">
        <v>61</v>
      </c>
      <c r="C884" t="s">
        <v>95</v>
      </c>
      <c r="D884" t="s">
        <v>23</v>
      </c>
      <c r="E884" t="s">
        <v>84</v>
      </c>
      <c r="F884" t="s">
        <v>34</v>
      </c>
      <c r="G884" t="s">
        <v>144</v>
      </c>
      <c r="H884" t="s">
        <v>145</v>
      </c>
      <c r="I884" t="s">
        <v>58</v>
      </c>
      <c r="J884" t="s">
        <v>221</v>
      </c>
      <c r="K884" t="s">
        <v>99</v>
      </c>
      <c r="L884" s="34">
        <v>20</v>
      </c>
      <c r="M884">
        <v>1807200</v>
      </c>
      <c r="N884">
        <v>12</v>
      </c>
      <c r="O884">
        <v>139.12</v>
      </c>
      <c r="P884" t="s">
        <v>85</v>
      </c>
      <c r="Q884">
        <v>2430</v>
      </c>
      <c r="R884">
        <f>Q884*54</f>
        <v>131220</v>
      </c>
    </row>
    <row r="885" spans="1:18">
      <c r="A885" s="4">
        <v>44162</v>
      </c>
      <c r="B885" t="s">
        <v>63</v>
      </c>
      <c r="C885" t="s">
        <v>47</v>
      </c>
      <c r="D885" t="s">
        <v>23</v>
      </c>
      <c r="E885" t="s">
        <v>84</v>
      </c>
      <c r="F885" t="s">
        <v>34</v>
      </c>
      <c r="G885" t="s">
        <v>56</v>
      </c>
      <c r="H885" t="s">
        <v>57</v>
      </c>
      <c r="I885" t="s">
        <v>58</v>
      </c>
      <c r="J885" t="s">
        <v>221</v>
      </c>
      <c r="K885" t="s">
        <v>110</v>
      </c>
      <c r="L885" s="34">
        <v>20</v>
      </c>
      <c r="M885">
        <v>7200000</v>
      </c>
      <c r="N885">
        <v>12</v>
      </c>
      <c r="O885">
        <v>139.12</v>
      </c>
      <c r="P885" t="s">
        <v>85</v>
      </c>
      <c r="Q885">
        <v>2130</v>
      </c>
      <c r="R885">
        <f>Q885*40</f>
        <v>85200</v>
      </c>
    </row>
    <row r="886" spans="1:18">
      <c r="A886" s="4">
        <v>44162</v>
      </c>
      <c r="B886" t="s">
        <v>133</v>
      </c>
      <c r="D886" t="s">
        <v>23</v>
      </c>
      <c r="E886" t="s">
        <v>84</v>
      </c>
      <c r="F886" t="s">
        <v>34</v>
      </c>
      <c r="G886" t="s">
        <v>56</v>
      </c>
      <c r="H886" t="s">
        <v>57</v>
      </c>
      <c r="I886" t="s">
        <v>58</v>
      </c>
      <c r="J886" t="s">
        <v>221</v>
      </c>
      <c r="K886" t="s">
        <v>62</v>
      </c>
      <c r="L886" s="34">
        <v>20</v>
      </c>
      <c r="M886">
        <v>7200000</v>
      </c>
      <c r="Q886">
        <v>2880</v>
      </c>
      <c r="R886">
        <f>Q886*52</f>
        <v>149760</v>
      </c>
    </row>
    <row r="887" spans="1:18">
      <c r="A887" s="4">
        <v>44162</v>
      </c>
      <c r="B887" t="s">
        <v>67</v>
      </c>
      <c r="C887" t="s">
        <v>86</v>
      </c>
      <c r="D887" t="s">
        <v>23</v>
      </c>
      <c r="E887" t="s">
        <v>84</v>
      </c>
      <c r="F887" t="s">
        <v>34</v>
      </c>
      <c r="G887" t="s">
        <v>56</v>
      </c>
      <c r="H887" t="s">
        <v>57</v>
      </c>
      <c r="I887" t="s">
        <v>58</v>
      </c>
      <c r="J887" t="s">
        <v>221</v>
      </c>
      <c r="K887" t="s">
        <v>263</v>
      </c>
      <c r="L887" s="34">
        <v>20</v>
      </c>
      <c r="M887">
        <v>7200000</v>
      </c>
      <c r="N887">
        <v>12</v>
      </c>
      <c r="O887">
        <v>139.12</v>
      </c>
      <c r="P887" t="s">
        <v>85</v>
      </c>
      <c r="Q887">
        <v>2740</v>
      </c>
      <c r="R887">
        <f>Q887*125</f>
        <v>342500</v>
      </c>
    </row>
    <row r="888" spans="1:18">
      <c r="A888" s="4">
        <v>44162</v>
      </c>
      <c r="B888" t="s">
        <v>69</v>
      </c>
      <c r="D888" t="s">
        <v>23</v>
      </c>
      <c r="E888" t="s">
        <v>84</v>
      </c>
      <c r="F888" t="s">
        <v>34</v>
      </c>
      <c r="G888" t="s">
        <v>56</v>
      </c>
      <c r="H888" t="s">
        <v>57</v>
      </c>
      <c r="I888" t="s">
        <v>58</v>
      </c>
      <c r="J888" t="s">
        <v>221</v>
      </c>
      <c r="K888" t="s">
        <v>99</v>
      </c>
      <c r="L888" s="34">
        <v>20</v>
      </c>
      <c r="M888">
        <v>7200000</v>
      </c>
      <c r="Q888">
        <v>2160</v>
      </c>
      <c r="R888">
        <f>Q888*54</f>
        <v>116640</v>
      </c>
    </row>
    <row r="889" spans="1:18">
      <c r="A889" s="4">
        <v>44162</v>
      </c>
      <c r="B889" t="s">
        <v>80</v>
      </c>
      <c r="C889" t="s">
        <v>22</v>
      </c>
      <c r="D889" t="s">
        <v>23</v>
      </c>
      <c r="E889" t="s">
        <v>84</v>
      </c>
    </row>
    <row r="890" spans="1:18">
      <c r="A890" s="4">
        <v>44162</v>
      </c>
      <c r="B890" t="s">
        <v>80</v>
      </c>
      <c r="C890" t="s">
        <v>94</v>
      </c>
      <c r="D890" t="s">
        <v>23</v>
      </c>
      <c r="E890" t="s">
        <v>84</v>
      </c>
    </row>
    <row r="891" spans="1:18">
      <c r="A891" s="4">
        <v>44162</v>
      </c>
      <c r="B891" t="s">
        <v>21</v>
      </c>
      <c r="C891" t="s">
        <v>90</v>
      </c>
      <c r="D891" t="s">
        <v>23</v>
      </c>
      <c r="E891" t="s">
        <v>24</v>
      </c>
      <c r="F891" t="s">
        <v>34</v>
      </c>
      <c r="G891" t="s">
        <v>152</v>
      </c>
      <c r="H891" t="s">
        <v>153</v>
      </c>
      <c r="I891" t="s">
        <v>58</v>
      </c>
      <c r="J891" t="s">
        <v>221</v>
      </c>
      <c r="K891" t="s">
        <v>60</v>
      </c>
      <c r="L891" s="34">
        <v>20</v>
      </c>
      <c r="M891">
        <v>2761000</v>
      </c>
      <c r="N891">
        <v>11</v>
      </c>
      <c r="O891">
        <v>124.22</v>
      </c>
      <c r="Q891">
        <v>2670</v>
      </c>
      <c r="R891">
        <f>Q891*56</f>
        <v>149520</v>
      </c>
    </row>
    <row r="892" spans="1:18">
      <c r="A892" s="4">
        <v>44162</v>
      </c>
      <c r="B892" t="s">
        <v>32</v>
      </c>
      <c r="C892" t="s">
        <v>88</v>
      </c>
      <c r="D892" t="s">
        <v>23</v>
      </c>
      <c r="E892" t="s">
        <v>24</v>
      </c>
      <c r="F892" t="s">
        <v>171</v>
      </c>
      <c r="G892" t="s">
        <v>172</v>
      </c>
      <c r="H892" t="s">
        <v>260</v>
      </c>
      <c r="I892" t="s">
        <v>37</v>
      </c>
      <c r="J892" t="s">
        <v>111</v>
      </c>
      <c r="K892" s="34" t="s">
        <v>261</v>
      </c>
      <c r="L892" s="34">
        <v>32</v>
      </c>
      <c r="M892">
        <v>5500</v>
      </c>
      <c r="N892">
        <v>11</v>
      </c>
      <c r="O892">
        <v>124.22</v>
      </c>
      <c r="Q892">
        <v>1060</v>
      </c>
      <c r="R892">
        <f>Q892*3</f>
        <v>3180</v>
      </c>
    </row>
    <row r="893" spans="1:18">
      <c r="A893" s="4">
        <v>44162</v>
      </c>
      <c r="B893" t="s">
        <v>42</v>
      </c>
      <c r="C893" t="s">
        <v>92</v>
      </c>
      <c r="D893" t="s">
        <v>23</v>
      </c>
      <c r="E893" t="s">
        <v>24</v>
      </c>
      <c r="F893" t="s">
        <v>218</v>
      </c>
      <c r="G893" t="s">
        <v>219</v>
      </c>
      <c r="H893" t="s">
        <v>257</v>
      </c>
      <c r="I893" t="s">
        <v>37</v>
      </c>
      <c r="J893" t="s">
        <v>221</v>
      </c>
      <c r="K893" s="34" t="s">
        <v>212</v>
      </c>
      <c r="L893" s="34">
        <v>32</v>
      </c>
      <c r="M893">
        <v>7500</v>
      </c>
      <c r="N893">
        <v>11</v>
      </c>
      <c r="O893">
        <v>124.22</v>
      </c>
      <c r="Q893">
        <v>1270</v>
      </c>
      <c r="R893">
        <f>(Q893*11)/2</f>
        <v>6985</v>
      </c>
    </row>
    <row r="894" spans="1:18">
      <c r="A894" s="4">
        <v>44162</v>
      </c>
      <c r="C894" t="s">
        <v>89</v>
      </c>
      <c r="D894" t="s">
        <v>23</v>
      </c>
      <c r="E894" t="s">
        <v>24</v>
      </c>
      <c r="K894" s="34"/>
      <c r="L894" s="34"/>
      <c r="N894">
        <v>11</v>
      </c>
      <c r="O894">
        <v>124.22</v>
      </c>
      <c r="R894">
        <f>(Q893*11)/2</f>
        <v>6985</v>
      </c>
    </row>
    <row r="895" spans="1:18">
      <c r="A895" s="4">
        <v>44162</v>
      </c>
      <c r="B895" t="s">
        <v>106</v>
      </c>
      <c r="C895" t="s">
        <v>90</v>
      </c>
      <c r="D895" t="s">
        <v>23</v>
      </c>
      <c r="E895" t="s">
        <v>24</v>
      </c>
      <c r="F895" t="s">
        <v>34</v>
      </c>
      <c r="G895" t="s">
        <v>56</v>
      </c>
      <c r="H895" t="s">
        <v>57</v>
      </c>
      <c r="I895" t="s">
        <v>58</v>
      </c>
      <c r="J895" t="s">
        <v>221</v>
      </c>
      <c r="K895" t="s">
        <v>107</v>
      </c>
      <c r="L895" s="34">
        <v>20</v>
      </c>
      <c r="M895">
        <v>7200000</v>
      </c>
      <c r="Q895">
        <v>3350</v>
      </c>
      <c r="R895">
        <f>Q895*50</f>
        <v>167500</v>
      </c>
    </row>
    <row r="896" spans="1:18">
      <c r="A896" s="4">
        <v>44162</v>
      </c>
      <c r="B896" t="s">
        <v>48</v>
      </c>
      <c r="D896" t="s">
        <v>23</v>
      </c>
      <c r="E896" t="s">
        <v>24</v>
      </c>
      <c r="F896" t="s">
        <v>34</v>
      </c>
      <c r="G896" t="s">
        <v>56</v>
      </c>
      <c r="H896" t="s">
        <v>57</v>
      </c>
      <c r="I896" t="s">
        <v>58</v>
      </c>
      <c r="J896" t="s">
        <v>221</v>
      </c>
      <c r="K896" t="s">
        <v>100</v>
      </c>
      <c r="L896" s="34">
        <v>20</v>
      </c>
      <c r="M896">
        <v>7200000</v>
      </c>
      <c r="Q896">
        <v>2700</v>
      </c>
      <c r="R896">
        <f>Q896*53</f>
        <v>143100</v>
      </c>
    </row>
    <row r="897" spans="1:21">
      <c r="A897" s="4">
        <v>44162</v>
      </c>
      <c r="B897" t="s">
        <v>98</v>
      </c>
      <c r="C897" t="s">
        <v>40</v>
      </c>
      <c r="D897" t="s">
        <v>23</v>
      </c>
      <c r="E897" t="s">
        <v>24</v>
      </c>
      <c r="F897" t="s">
        <v>34</v>
      </c>
      <c r="G897" t="s">
        <v>138</v>
      </c>
      <c r="H897" t="s">
        <v>213</v>
      </c>
      <c r="I897" t="s">
        <v>58</v>
      </c>
      <c r="J897" t="s">
        <v>262</v>
      </c>
      <c r="K897" t="s">
        <v>214</v>
      </c>
      <c r="L897" s="34">
        <v>22</v>
      </c>
      <c r="M897">
        <v>903600</v>
      </c>
      <c r="N897">
        <v>11</v>
      </c>
      <c r="O897">
        <v>124.22</v>
      </c>
      <c r="Q897">
        <v>1970</v>
      </c>
      <c r="R897">
        <f>Q897*32</f>
        <v>63040</v>
      </c>
    </row>
    <row r="898" spans="1:21">
      <c r="A898" s="4">
        <v>44162</v>
      </c>
      <c r="B898" t="s">
        <v>54</v>
      </c>
      <c r="C898" t="s">
        <v>91</v>
      </c>
      <c r="D898" t="s">
        <v>23</v>
      </c>
      <c r="E898" t="s">
        <v>24</v>
      </c>
      <c r="F898" t="s">
        <v>34</v>
      </c>
      <c r="G898" t="s">
        <v>269</v>
      </c>
      <c r="H898" t="s">
        <v>270</v>
      </c>
      <c r="I898" t="s">
        <v>58</v>
      </c>
      <c r="J898" t="s">
        <v>262</v>
      </c>
      <c r="K898" t="s">
        <v>271</v>
      </c>
      <c r="L898" s="34">
        <v>28</v>
      </c>
      <c r="M898">
        <v>50500</v>
      </c>
      <c r="N898">
        <v>11</v>
      </c>
      <c r="O898">
        <v>124.22</v>
      </c>
      <c r="Q898">
        <v>1400</v>
      </c>
      <c r="R898">
        <f>Q898*36</f>
        <v>50400</v>
      </c>
    </row>
    <row r="899" spans="1:21">
      <c r="A899" s="4">
        <v>44162</v>
      </c>
      <c r="B899" t="s">
        <v>61</v>
      </c>
      <c r="C899" t="s">
        <v>276</v>
      </c>
      <c r="D899" t="s">
        <v>23</v>
      </c>
      <c r="E899" t="s">
        <v>24</v>
      </c>
      <c r="F899" t="s">
        <v>34</v>
      </c>
      <c r="G899" t="s">
        <v>144</v>
      </c>
      <c r="H899" t="s">
        <v>145</v>
      </c>
      <c r="I899" t="s">
        <v>58</v>
      </c>
      <c r="J899" t="s">
        <v>221</v>
      </c>
      <c r="K899" t="s">
        <v>99</v>
      </c>
      <c r="L899" s="34">
        <v>20</v>
      </c>
      <c r="M899">
        <v>1807200</v>
      </c>
      <c r="N899">
        <v>11</v>
      </c>
      <c r="O899">
        <v>124.22</v>
      </c>
      <c r="Q899">
        <v>2290</v>
      </c>
      <c r="R899">
        <f>Q899*54</f>
        <v>123660</v>
      </c>
    </row>
    <row r="900" spans="1:21">
      <c r="A900" s="4">
        <v>44162</v>
      </c>
      <c r="B900" t="s">
        <v>63</v>
      </c>
      <c r="C900" t="s">
        <v>277</v>
      </c>
      <c r="D900" t="s">
        <v>23</v>
      </c>
      <c r="E900" t="s">
        <v>24</v>
      </c>
      <c r="F900" t="s">
        <v>34</v>
      </c>
      <c r="G900" t="s">
        <v>56</v>
      </c>
      <c r="H900" t="s">
        <v>57</v>
      </c>
      <c r="I900" t="s">
        <v>58</v>
      </c>
      <c r="J900" t="s">
        <v>221</v>
      </c>
      <c r="K900" t="s">
        <v>110</v>
      </c>
      <c r="L900" s="34">
        <v>20</v>
      </c>
      <c r="M900">
        <v>7200000</v>
      </c>
      <c r="N900">
        <v>11</v>
      </c>
      <c r="O900">
        <v>124.22</v>
      </c>
      <c r="Q900">
        <v>2030</v>
      </c>
      <c r="R900">
        <f>Q900*40</f>
        <v>81200</v>
      </c>
    </row>
    <row r="901" spans="1:21">
      <c r="A901" s="4">
        <v>44162</v>
      </c>
      <c r="B901" t="s">
        <v>133</v>
      </c>
      <c r="D901" t="s">
        <v>23</v>
      </c>
      <c r="E901" t="s">
        <v>24</v>
      </c>
      <c r="F901" t="s">
        <v>34</v>
      </c>
      <c r="G901" t="s">
        <v>56</v>
      </c>
      <c r="H901" t="s">
        <v>57</v>
      </c>
      <c r="I901" t="s">
        <v>58</v>
      </c>
      <c r="J901" t="s">
        <v>221</v>
      </c>
      <c r="K901" t="s">
        <v>62</v>
      </c>
      <c r="L901" s="34">
        <v>20</v>
      </c>
      <c r="M901">
        <v>7200000</v>
      </c>
      <c r="Q901">
        <v>2860</v>
      </c>
      <c r="R901">
        <f>Q901*52</f>
        <v>148720</v>
      </c>
    </row>
    <row r="902" spans="1:21">
      <c r="A902" s="4">
        <v>44162</v>
      </c>
      <c r="B902" t="s">
        <v>67</v>
      </c>
      <c r="C902" t="s">
        <v>228</v>
      </c>
      <c r="D902" t="s">
        <v>23</v>
      </c>
      <c r="E902" t="s">
        <v>24</v>
      </c>
      <c r="F902" t="s">
        <v>34</v>
      </c>
      <c r="G902" t="s">
        <v>56</v>
      </c>
      <c r="H902" t="s">
        <v>57</v>
      </c>
      <c r="I902" t="s">
        <v>58</v>
      </c>
      <c r="J902" t="s">
        <v>221</v>
      </c>
      <c r="K902" t="s">
        <v>263</v>
      </c>
      <c r="L902" s="34">
        <v>20</v>
      </c>
      <c r="M902">
        <v>7200000</v>
      </c>
      <c r="N902">
        <v>11</v>
      </c>
      <c r="O902">
        <v>124.22</v>
      </c>
      <c r="Q902">
        <v>2610</v>
      </c>
      <c r="R902">
        <f>Q902*125</f>
        <v>326250</v>
      </c>
    </row>
    <row r="903" spans="1:21">
      <c r="A903" s="4">
        <v>44162</v>
      </c>
      <c r="B903" t="s">
        <v>69</v>
      </c>
      <c r="D903" t="s">
        <v>23</v>
      </c>
      <c r="E903" t="s">
        <v>24</v>
      </c>
      <c r="F903" t="s">
        <v>34</v>
      </c>
      <c r="G903" t="s">
        <v>56</v>
      </c>
      <c r="H903" t="s">
        <v>57</v>
      </c>
      <c r="I903" t="s">
        <v>58</v>
      </c>
      <c r="J903" t="s">
        <v>221</v>
      </c>
      <c r="K903" t="s">
        <v>99</v>
      </c>
      <c r="L903" s="34">
        <v>20</v>
      </c>
      <c r="M903">
        <v>7200000</v>
      </c>
      <c r="Q903">
        <v>2200</v>
      </c>
      <c r="R903">
        <f>Q903*54</f>
        <v>118800</v>
      </c>
    </row>
    <row r="904" spans="1:21">
      <c r="A904" s="4">
        <v>44162</v>
      </c>
      <c r="B904" t="s">
        <v>278</v>
      </c>
      <c r="C904" t="s">
        <v>276</v>
      </c>
      <c r="D904" t="s">
        <v>23</v>
      </c>
      <c r="E904" t="s">
        <v>24</v>
      </c>
      <c r="F904" t="s">
        <v>34</v>
      </c>
      <c r="G904" t="s">
        <v>56</v>
      </c>
      <c r="H904" t="s">
        <v>57</v>
      </c>
      <c r="I904" t="s">
        <v>58</v>
      </c>
      <c r="J904" t="s">
        <v>221</v>
      </c>
      <c r="K904" t="s">
        <v>100</v>
      </c>
      <c r="L904" s="34">
        <v>20</v>
      </c>
      <c r="M904">
        <v>7200000</v>
      </c>
      <c r="Q904">
        <v>2020</v>
      </c>
      <c r="R904">
        <f>Q904*53</f>
        <v>107060</v>
      </c>
      <c r="U904" t="s">
        <v>279</v>
      </c>
    </row>
    <row r="905" spans="1:21">
      <c r="A905" s="4">
        <v>44162</v>
      </c>
      <c r="C905" t="s">
        <v>70</v>
      </c>
      <c r="D905" t="s">
        <v>23</v>
      </c>
      <c r="E905" t="s">
        <v>24</v>
      </c>
      <c r="F905" t="s">
        <v>274</v>
      </c>
      <c r="L905" s="34"/>
      <c r="U905" t="s">
        <v>73</v>
      </c>
    </row>
    <row r="906" spans="1:21">
      <c r="A906" s="4">
        <v>44162</v>
      </c>
      <c r="B906" t="s">
        <v>201</v>
      </c>
      <c r="C906" t="s">
        <v>74</v>
      </c>
      <c r="D906" t="s">
        <v>23</v>
      </c>
      <c r="E906" t="s">
        <v>24</v>
      </c>
      <c r="L906" s="34"/>
      <c r="U906" t="s">
        <v>73</v>
      </c>
    </row>
    <row r="907" spans="1:21">
      <c r="A907" s="4">
        <v>44162</v>
      </c>
      <c r="B907" t="s">
        <v>186</v>
      </c>
      <c r="C907" t="s">
        <v>77</v>
      </c>
      <c r="D907" t="s">
        <v>23</v>
      </c>
      <c r="E907" t="s">
        <v>24</v>
      </c>
      <c r="L907" s="34"/>
    </row>
    <row r="908" spans="1:21">
      <c r="A908" s="4">
        <v>44162</v>
      </c>
      <c r="B908" t="s">
        <v>78</v>
      </c>
      <c r="C908" t="s">
        <v>79</v>
      </c>
      <c r="D908" t="s">
        <v>23</v>
      </c>
      <c r="E908" t="s">
        <v>24</v>
      </c>
      <c r="L908" s="34"/>
    </row>
    <row r="909" spans="1:21">
      <c r="A909" s="4">
        <v>44162</v>
      </c>
      <c r="B909" t="s">
        <v>80</v>
      </c>
      <c r="C909" t="s">
        <v>81</v>
      </c>
      <c r="D909" t="s">
        <v>23</v>
      </c>
      <c r="E909" t="s">
        <v>24</v>
      </c>
      <c r="L909"/>
    </row>
    <row r="910" spans="1:21">
      <c r="A910" s="4">
        <v>44162</v>
      </c>
      <c r="B910" t="s">
        <v>80</v>
      </c>
      <c r="C910" t="s">
        <v>83</v>
      </c>
      <c r="D910" t="s">
        <v>23</v>
      </c>
      <c r="E910" t="s">
        <v>24</v>
      </c>
    </row>
    <row r="911" spans="1:21">
      <c r="A911" s="4">
        <v>44162</v>
      </c>
      <c r="B911" t="s">
        <v>80</v>
      </c>
      <c r="C911" t="s">
        <v>82</v>
      </c>
      <c r="D911" t="s">
        <v>23</v>
      </c>
      <c r="E911" t="s">
        <v>24</v>
      </c>
    </row>
    <row r="912" spans="1:21">
      <c r="A912" s="4">
        <v>44163</v>
      </c>
      <c r="B912" t="s">
        <v>21</v>
      </c>
      <c r="C912" t="s">
        <v>64</v>
      </c>
      <c r="D912" t="s">
        <v>23</v>
      </c>
      <c r="E912" t="s">
        <v>84</v>
      </c>
      <c r="F912" t="s">
        <v>34</v>
      </c>
      <c r="G912" t="s">
        <v>152</v>
      </c>
      <c r="H912" t="s">
        <v>153</v>
      </c>
      <c r="I912" t="s">
        <v>58</v>
      </c>
      <c r="J912" t="s">
        <v>221</v>
      </c>
      <c r="K912" t="s">
        <v>60</v>
      </c>
      <c r="L912" s="34">
        <v>20</v>
      </c>
      <c r="M912">
        <v>2761000</v>
      </c>
      <c r="N912">
        <v>12</v>
      </c>
      <c r="O912">
        <f t="shared" ref="O912:O918" si="7">N912*19.88</f>
        <v>238.56</v>
      </c>
      <c r="P912" t="s">
        <v>85</v>
      </c>
      <c r="Q912">
        <v>2470</v>
      </c>
      <c r="R912">
        <f>Q912*56</f>
        <v>138320</v>
      </c>
    </row>
    <row r="913" spans="1:21">
      <c r="A913" s="4">
        <v>44163</v>
      </c>
      <c r="B913" t="s">
        <v>32</v>
      </c>
      <c r="C913" t="s">
        <v>43</v>
      </c>
      <c r="D913" t="s">
        <v>23</v>
      </c>
      <c r="E913" t="s">
        <v>84</v>
      </c>
      <c r="F913" t="s">
        <v>171</v>
      </c>
      <c r="G913" t="s">
        <v>172</v>
      </c>
      <c r="H913" t="s">
        <v>260</v>
      </c>
      <c r="I913" t="s">
        <v>37</v>
      </c>
      <c r="J913" t="s">
        <v>111</v>
      </c>
      <c r="K913" s="34" t="s">
        <v>261</v>
      </c>
      <c r="L913" s="34">
        <v>32</v>
      </c>
      <c r="M913">
        <v>5500</v>
      </c>
      <c r="N913">
        <v>12</v>
      </c>
      <c r="O913">
        <f t="shared" si="7"/>
        <v>238.56</v>
      </c>
      <c r="P913" t="s">
        <v>85</v>
      </c>
      <c r="Q913">
        <v>1230</v>
      </c>
      <c r="R913">
        <f>Q913*3</f>
        <v>3690</v>
      </c>
    </row>
    <row r="914" spans="1:21">
      <c r="A914" s="4">
        <v>44163</v>
      </c>
      <c r="B914" t="s">
        <v>42</v>
      </c>
      <c r="C914" t="s">
        <v>47</v>
      </c>
      <c r="D914" t="s">
        <v>23</v>
      </c>
      <c r="E914" t="s">
        <v>84</v>
      </c>
      <c r="F914" t="s">
        <v>218</v>
      </c>
      <c r="G914" t="s">
        <v>219</v>
      </c>
      <c r="H914" t="s">
        <v>280</v>
      </c>
      <c r="I914" t="s">
        <v>37</v>
      </c>
      <c r="J914" t="s">
        <v>221</v>
      </c>
      <c r="K914" s="34" t="s">
        <v>30</v>
      </c>
      <c r="L914" s="34">
        <v>28</v>
      </c>
      <c r="M914">
        <v>43300</v>
      </c>
      <c r="N914">
        <v>12</v>
      </c>
      <c r="O914">
        <f t="shared" si="7"/>
        <v>238.56</v>
      </c>
      <c r="P914" t="s">
        <v>85</v>
      </c>
      <c r="Q914">
        <v>1650</v>
      </c>
      <c r="R914">
        <f>(Q914*12)/2</f>
        <v>9900</v>
      </c>
    </row>
    <row r="915" spans="1:21">
      <c r="A915" s="4">
        <v>44163</v>
      </c>
      <c r="C915" t="s">
        <v>41</v>
      </c>
      <c r="D915" t="s">
        <v>23</v>
      </c>
      <c r="E915" t="s">
        <v>84</v>
      </c>
      <c r="K915" s="34"/>
      <c r="L915" s="34"/>
      <c r="N915">
        <v>12</v>
      </c>
      <c r="O915">
        <f t="shared" si="7"/>
        <v>238.56</v>
      </c>
      <c r="P915" t="s">
        <v>85</v>
      </c>
      <c r="R915">
        <f>(Q914*12)/2</f>
        <v>9900</v>
      </c>
    </row>
    <row r="916" spans="1:21">
      <c r="A916" s="4">
        <v>44163</v>
      </c>
      <c r="B916" t="s">
        <v>106</v>
      </c>
      <c r="C916" t="s">
        <v>64</v>
      </c>
      <c r="D916" t="s">
        <v>23</v>
      </c>
      <c r="E916" t="s">
        <v>84</v>
      </c>
      <c r="F916" t="s">
        <v>34</v>
      </c>
      <c r="G916" t="s">
        <v>56</v>
      </c>
      <c r="H916" t="s">
        <v>57</v>
      </c>
      <c r="I916" t="s">
        <v>58</v>
      </c>
      <c r="J916" t="s">
        <v>38</v>
      </c>
      <c r="K916" t="s">
        <v>107</v>
      </c>
      <c r="L916" s="34">
        <v>20</v>
      </c>
      <c r="M916">
        <v>7200000</v>
      </c>
      <c r="Q916">
        <v>3300</v>
      </c>
      <c r="R916">
        <f>Q916*50</f>
        <v>165000</v>
      </c>
    </row>
    <row r="917" spans="1:21">
      <c r="A917" s="4">
        <v>44163</v>
      </c>
      <c r="B917" t="s">
        <v>98</v>
      </c>
      <c r="C917" t="s">
        <v>87</v>
      </c>
      <c r="D917" t="s">
        <v>23</v>
      </c>
      <c r="E917" t="s">
        <v>84</v>
      </c>
      <c r="F917" t="s">
        <v>34</v>
      </c>
      <c r="G917" t="s">
        <v>138</v>
      </c>
      <c r="H917" t="s">
        <v>213</v>
      </c>
      <c r="I917" t="s">
        <v>58</v>
      </c>
      <c r="J917" t="s">
        <v>262</v>
      </c>
      <c r="K917" t="s">
        <v>214</v>
      </c>
      <c r="L917" s="34">
        <v>22</v>
      </c>
      <c r="M917">
        <v>903600</v>
      </c>
      <c r="N917">
        <v>12</v>
      </c>
      <c r="O917">
        <f t="shared" si="7"/>
        <v>238.56</v>
      </c>
      <c r="P917" t="s">
        <v>85</v>
      </c>
      <c r="Q917">
        <v>2070</v>
      </c>
      <c r="R917">
        <f>Q917*32</f>
        <v>66240</v>
      </c>
    </row>
    <row r="918" spans="1:21">
      <c r="A918" s="4">
        <v>44163</v>
      </c>
      <c r="B918" t="s">
        <v>54</v>
      </c>
      <c r="C918" t="s">
        <v>55</v>
      </c>
      <c r="D918" t="s">
        <v>23</v>
      </c>
      <c r="E918" t="s">
        <v>84</v>
      </c>
      <c r="F918" t="s">
        <v>34</v>
      </c>
      <c r="G918" t="s">
        <v>269</v>
      </c>
      <c r="H918" t="s">
        <v>270</v>
      </c>
      <c r="I918" t="s">
        <v>58</v>
      </c>
      <c r="J918" t="s">
        <v>221</v>
      </c>
      <c r="K918" t="s">
        <v>271</v>
      </c>
      <c r="L918" s="34">
        <v>28</v>
      </c>
      <c r="M918">
        <v>50500</v>
      </c>
      <c r="N918">
        <v>12</v>
      </c>
      <c r="O918">
        <f t="shared" si="7"/>
        <v>238.56</v>
      </c>
      <c r="P918" t="s">
        <v>85</v>
      </c>
      <c r="Q918">
        <v>350</v>
      </c>
      <c r="R918">
        <f>Q918*36</f>
        <v>12600</v>
      </c>
      <c r="U918" t="s">
        <v>129</v>
      </c>
    </row>
    <row r="919" spans="1:21">
      <c r="A919" s="4">
        <v>44163</v>
      </c>
      <c r="B919" t="s">
        <v>54</v>
      </c>
      <c r="D919" t="s">
        <v>23</v>
      </c>
      <c r="E919" t="s">
        <v>84</v>
      </c>
      <c r="F919" t="s">
        <v>34</v>
      </c>
      <c r="G919" t="s">
        <v>56</v>
      </c>
      <c r="H919" t="s">
        <v>57</v>
      </c>
      <c r="I919" t="s">
        <v>58</v>
      </c>
      <c r="J919" t="s">
        <v>38</v>
      </c>
      <c r="K919" t="s">
        <v>100</v>
      </c>
      <c r="L919" s="34">
        <v>20</v>
      </c>
      <c r="M919">
        <v>7200000</v>
      </c>
      <c r="Q919">
        <v>880</v>
      </c>
      <c r="R919">
        <f>Q919*53</f>
        <v>46640</v>
      </c>
    </row>
    <row r="920" spans="1:21">
      <c r="A920" s="4">
        <v>44163</v>
      </c>
      <c r="B920" t="s">
        <v>278</v>
      </c>
      <c r="D920" t="s">
        <v>23</v>
      </c>
      <c r="E920" t="s">
        <v>84</v>
      </c>
      <c r="F920" t="s">
        <v>34</v>
      </c>
      <c r="G920" t="s">
        <v>56</v>
      </c>
      <c r="H920" t="s">
        <v>57</v>
      </c>
      <c r="I920" t="s">
        <v>58</v>
      </c>
      <c r="J920" t="s">
        <v>38</v>
      </c>
      <c r="K920" t="s">
        <v>100</v>
      </c>
      <c r="L920" s="34">
        <v>20</v>
      </c>
      <c r="M920">
        <v>7200000</v>
      </c>
      <c r="Q920">
        <v>2550</v>
      </c>
      <c r="R920">
        <f>Q920*53</f>
        <v>135150</v>
      </c>
    </row>
    <row r="921" spans="1:21">
      <c r="A921" s="4">
        <v>44163</v>
      </c>
      <c r="B921" t="s">
        <v>61</v>
      </c>
      <c r="C921" t="s">
        <v>95</v>
      </c>
      <c r="D921" t="s">
        <v>23</v>
      </c>
      <c r="E921" t="s">
        <v>84</v>
      </c>
      <c r="F921" t="s">
        <v>34</v>
      </c>
      <c r="G921" t="s">
        <v>144</v>
      </c>
      <c r="H921" t="s">
        <v>145</v>
      </c>
      <c r="I921" t="s">
        <v>58</v>
      </c>
      <c r="J921" t="s">
        <v>221</v>
      </c>
      <c r="K921" t="s">
        <v>99</v>
      </c>
      <c r="L921" s="34">
        <v>20</v>
      </c>
      <c r="M921">
        <v>1807200</v>
      </c>
      <c r="N921">
        <v>12</v>
      </c>
      <c r="O921">
        <f>N921*19.88</f>
        <v>238.56</v>
      </c>
      <c r="P921" t="s">
        <v>85</v>
      </c>
      <c r="Q921">
        <v>2470</v>
      </c>
      <c r="R921">
        <f>Q921*54</f>
        <v>133380</v>
      </c>
    </row>
    <row r="922" spans="1:21">
      <c r="A922" s="4">
        <v>44163</v>
      </c>
      <c r="B922" t="s">
        <v>63</v>
      </c>
      <c r="C922" t="s">
        <v>33</v>
      </c>
      <c r="D922" t="s">
        <v>23</v>
      </c>
      <c r="E922" t="s">
        <v>84</v>
      </c>
      <c r="F922" t="s">
        <v>34</v>
      </c>
      <c r="G922" t="s">
        <v>56</v>
      </c>
      <c r="H922" t="s">
        <v>57</v>
      </c>
      <c r="I922" t="s">
        <v>58</v>
      </c>
      <c r="J922" t="s">
        <v>38</v>
      </c>
      <c r="K922" t="s">
        <v>110</v>
      </c>
      <c r="L922" s="34">
        <v>20</v>
      </c>
      <c r="M922">
        <v>7200000</v>
      </c>
      <c r="N922">
        <v>12</v>
      </c>
      <c r="O922">
        <f>N922*19.88</f>
        <v>238.56</v>
      </c>
      <c r="P922" t="s">
        <v>85</v>
      </c>
      <c r="Q922">
        <v>2230</v>
      </c>
      <c r="R922">
        <f>Q922*40</f>
        <v>89200</v>
      </c>
    </row>
    <row r="923" spans="1:21">
      <c r="A923" s="4">
        <v>44163</v>
      </c>
      <c r="B923" t="s">
        <v>133</v>
      </c>
      <c r="D923" t="s">
        <v>23</v>
      </c>
      <c r="E923" t="s">
        <v>84</v>
      </c>
      <c r="F923" t="s">
        <v>34</v>
      </c>
      <c r="G923" t="s">
        <v>56</v>
      </c>
      <c r="H923" t="s">
        <v>57</v>
      </c>
      <c r="I923" t="s">
        <v>58</v>
      </c>
      <c r="J923" t="s">
        <v>38</v>
      </c>
      <c r="K923" t="s">
        <v>62</v>
      </c>
      <c r="L923" s="34">
        <v>20</v>
      </c>
      <c r="M923">
        <v>7200000</v>
      </c>
      <c r="Q923">
        <v>2880</v>
      </c>
      <c r="R923">
        <f>Q923*52</f>
        <v>149760</v>
      </c>
    </row>
    <row r="924" spans="1:21">
      <c r="A924" s="4">
        <v>44163</v>
      </c>
      <c r="B924" t="s">
        <v>67</v>
      </c>
      <c r="C924" t="s">
        <v>86</v>
      </c>
      <c r="D924" t="s">
        <v>23</v>
      </c>
      <c r="E924" t="s">
        <v>84</v>
      </c>
      <c r="F924" t="s">
        <v>34</v>
      </c>
      <c r="G924" t="s">
        <v>56</v>
      </c>
      <c r="H924" t="s">
        <v>57</v>
      </c>
      <c r="I924" t="s">
        <v>58</v>
      </c>
      <c r="J924" t="s">
        <v>38</v>
      </c>
      <c r="K924" t="s">
        <v>263</v>
      </c>
      <c r="L924" s="34">
        <v>20</v>
      </c>
      <c r="M924">
        <v>7200000</v>
      </c>
      <c r="N924">
        <v>12</v>
      </c>
      <c r="O924">
        <f>N924*19.88</f>
        <v>238.56</v>
      </c>
      <c r="P924" t="s">
        <v>85</v>
      </c>
      <c r="Q924">
        <v>2760</v>
      </c>
      <c r="R924">
        <f>Q924*125</f>
        <v>345000</v>
      </c>
    </row>
    <row r="925" spans="1:21">
      <c r="A925" s="4">
        <v>44163</v>
      </c>
      <c r="B925" t="s">
        <v>69</v>
      </c>
      <c r="D925" t="s">
        <v>23</v>
      </c>
      <c r="E925" t="s">
        <v>84</v>
      </c>
      <c r="F925" t="s">
        <v>34</v>
      </c>
      <c r="G925" t="s">
        <v>56</v>
      </c>
      <c r="H925" t="s">
        <v>57</v>
      </c>
      <c r="I925" t="s">
        <v>58</v>
      </c>
      <c r="J925" t="s">
        <v>38</v>
      </c>
      <c r="K925" t="s">
        <v>99</v>
      </c>
      <c r="L925" s="34">
        <v>20</v>
      </c>
      <c r="M925">
        <v>7200000</v>
      </c>
      <c r="Q925">
        <v>2370</v>
      </c>
      <c r="R925">
        <f>Q925*54</f>
        <v>127980</v>
      </c>
    </row>
    <row r="926" spans="1:21">
      <c r="A926" s="4">
        <v>44163</v>
      </c>
      <c r="B926" t="s">
        <v>80</v>
      </c>
      <c r="C926" t="s">
        <v>22</v>
      </c>
      <c r="D926" t="s">
        <v>23</v>
      </c>
      <c r="E926" t="s">
        <v>84</v>
      </c>
    </row>
    <row r="927" spans="1:21">
      <c r="A927" s="4">
        <v>44163</v>
      </c>
      <c r="B927" t="s">
        <v>80</v>
      </c>
      <c r="C927" t="s">
        <v>94</v>
      </c>
      <c r="D927" t="s">
        <v>23</v>
      </c>
      <c r="E927" t="s">
        <v>84</v>
      </c>
    </row>
    <row r="928" spans="1:21">
      <c r="A928" s="4">
        <v>44163</v>
      </c>
      <c r="B928" t="s">
        <v>21</v>
      </c>
      <c r="C928" t="s">
        <v>90</v>
      </c>
      <c r="D928" t="s">
        <v>23</v>
      </c>
      <c r="E928" t="s">
        <v>24</v>
      </c>
      <c r="F928" t="s">
        <v>34</v>
      </c>
      <c r="G928" t="s">
        <v>152</v>
      </c>
      <c r="H928" t="s">
        <v>153</v>
      </c>
      <c r="I928" t="s">
        <v>58</v>
      </c>
      <c r="J928" t="s">
        <v>221</v>
      </c>
      <c r="K928" t="s">
        <v>60</v>
      </c>
      <c r="L928" s="34">
        <v>20</v>
      </c>
      <c r="M928">
        <v>2761000</v>
      </c>
      <c r="N928">
        <v>11</v>
      </c>
      <c r="O928">
        <f>N928*19.88</f>
        <v>218.67999999999998</v>
      </c>
      <c r="Q928">
        <v>2480</v>
      </c>
      <c r="R928">
        <f>Q928*56</f>
        <v>138880</v>
      </c>
    </row>
    <row r="929" spans="1:21">
      <c r="A929" s="4">
        <v>44163</v>
      </c>
      <c r="B929" t="s">
        <v>32</v>
      </c>
      <c r="C929" t="s">
        <v>88</v>
      </c>
      <c r="D929" t="s">
        <v>23</v>
      </c>
      <c r="E929" t="s">
        <v>24</v>
      </c>
      <c r="F929" t="s">
        <v>171</v>
      </c>
      <c r="G929" t="s">
        <v>172</v>
      </c>
      <c r="H929" t="s">
        <v>260</v>
      </c>
      <c r="I929" t="s">
        <v>37</v>
      </c>
      <c r="J929" t="s">
        <v>111</v>
      </c>
      <c r="K929" s="34" t="s">
        <v>261</v>
      </c>
      <c r="L929" s="34">
        <v>32</v>
      </c>
      <c r="M929">
        <v>5500</v>
      </c>
      <c r="N929">
        <v>11</v>
      </c>
      <c r="O929">
        <f>N929*19.88</f>
        <v>218.67999999999998</v>
      </c>
      <c r="Q929">
        <v>1120</v>
      </c>
      <c r="R929">
        <f>Q929*3</f>
        <v>3360</v>
      </c>
    </row>
    <row r="930" spans="1:21">
      <c r="A930" s="4">
        <v>44163</v>
      </c>
      <c r="B930" t="s">
        <v>42</v>
      </c>
      <c r="C930" t="s">
        <v>92</v>
      </c>
      <c r="D930" t="s">
        <v>23</v>
      </c>
      <c r="E930" t="s">
        <v>24</v>
      </c>
      <c r="F930" t="s">
        <v>218</v>
      </c>
      <c r="G930" t="s">
        <v>219</v>
      </c>
      <c r="H930" t="s">
        <v>257</v>
      </c>
      <c r="I930" t="s">
        <v>37</v>
      </c>
      <c r="J930" t="s">
        <v>221</v>
      </c>
      <c r="K930" s="34" t="s">
        <v>212</v>
      </c>
      <c r="L930" s="34">
        <v>32</v>
      </c>
      <c r="M930">
        <v>7500</v>
      </c>
      <c r="N930">
        <v>11</v>
      </c>
      <c r="O930">
        <f>N930*19.88</f>
        <v>218.67999999999998</v>
      </c>
      <c r="Q930">
        <v>900</v>
      </c>
      <c r="R930">
        <f>(Q930*11)/2</f>
        <v>4950</v>
      </c>
      <c r="U930" t="s">
        <v>281</v>
      </c>
    </row>
    <row r="931" spans="1:21">
      <c r="A931" s="4">
        <v>44163</v>
      </c>
      <c r="C931" t="s">
        <v>89</v>
      </c>
      <c r="D931" t="s">
        <v>23</v>
      </c>
      <c r="E931" t="s">
        <v>24</v>
      </c>
      <c r="K931" s="34"/>
      <c r="L931" s="34"/>
      <c r="N931">
        <v>11</v>
      </c>
      <c r="O931">
        <f>N931*19.88</f>
        <v>218.67999999999998</v>
      </c>
      <c r="R931">
        <f>(Q930*11)/2</f>
        <v>4950</v>
      </c>
    </row>
    <row r="932" spans="1:21">
      <c r="A932" s="4">
        <v>44163</v>
      </c>
      <c r="B932" t="s">
        <v>106</v>
      </c>
      <c r="C932" t="s">
        <v>90</v>
      </c>
      <c r="D932" t="s">
        <v>23</v>
      </c>
      <c r="E932" t="s">
        <v>24</v>
      </c>
      <c r="F932" t="s">
        <v>34</v>
      </c>
      <c r="G932" t="s">
        <v>56</v>
      </c>
      <c r="H932" t="s">
        <v>57</v>
      </c>
      <c r="I932" t="s">
        <v>58</v>
      </c>
      <c r="J932" t="s">
        <v>221</v>
      </c>
      <c r="K932" t="s">
        <v>107</v>
      </c>
      <c r="L932" s="34">
        <v>20</v>
      </c>
      <c r="M932">
        <v>7200000</v>
      </c>
      <c r="Q932">
        <v>680</v>
      </c>
      <c r="R932">
        <f>Q932*50</f>
        <v>34000</v>
      </c>
    </row>
    <row r="933" spans="1:21">
      <c r="A933" s="4">
        <v>44163</v>
      </c>
      <c r="D933" t="s">
        <v>23</v>
      </c>
      <c r="E933" t="s">
        <v>24</v>
      </c>
      <c r="F933" t="s">
        <v>34</v>
      </c>
      <c r="G933" t="s">
        <v>56</v>
      </c>
      <c r="H933" t="s">
        <v>57</v>
      </c>
      <c r="I933" t="s">
        <v>58</v>
      </c>
      <c r="J933" t="s">
        <v>38</v>
      </c>
      <c r="K933" t="s">
        <v>107</v>
      </c>
      <c r="L933" s="34">
        <v>20</v>
      </c>
      <c r="M933">
        <v>7200000</v>
      </c>
      <c r="Q933">
        <v>2660</v>
      </c>
      <c r="R933">
        <f>Q933*50</f>
        <v>133000</v>
      </c>
    </row>
    <row r="934" spans="1:21">
      <c r="A934" s="4">
        <v>44163</v>
      </c>
      <c r="B934" t="s">
        <v>48</v>
      </c>
      <c r="D934" t="s">
        <v>23</v>
      </c>
      <c r="E934" t="s">
        <v>24</v>
      </c>
      <c r="F934" t="s">
        <v>34</v>
      </c>
      <c r="G934" t="s">
        <v>56</v>
      </c>
      <c r="H934" t="s">
        <v>57</v>
      </c>
      <c r="I934" t="s">
        <v>58</v>
      </c>
      <c r="J934" t="s">
        <v>221</v>
      </c>
      <c r="K934" t="s">
        <v>100</v>
      </c>
      <c r="L934" s="34">
        <v>20</v>
      </c>
      <c r="M934">
        <v>7200000</v>
      </c>
      <c r="Q934">
        <v>300</v>
      </c>
      <c r="R934">
        <f>Q934*53</f>
        <v>15900</v>
      </c>
    </row>
    <row r="935" spans="1:21">
      <c r="A935" s="4">
        <v>44163</v>
      </c>
      <c r="D935" t="s">
        <v>23</v>
      </c>
      <c r="E935" t="s">
        <v>24</v>
      </c>
      <c r="F935" t="s">
        <v>34</v>
      </c>
      <c r="G935" t="s">
        <v>56</v>
      </c>
      <c r="H935" t="s">
        <v>57</v>
      </c>
      <c r="I935" t="s">
        <v>58</v>
      </c>
      <c r="J935" t="s">
        <v>38</v>
      </c>
      <c r="K935" t="s">
        <v>100</v>
      </c>
      <c r="L935" s="34">
        <v>20</v>
      </c>
      <c r="M935">
        <v>7200000</v>
      </c>
      <c r="Q935">
        <v>800</v>
      </c>
      <c r="R935">
        <f>Q935*53</f>
        <v>42400</v>
      </c>
    </row>
    <row r="936" spans="1:21">
      <c r="A936" s="4">
        <v>44163</v>
      </c>
      <c r="B936" t="s">
        <v>98</v>
      </c>
      <c r="C936" t="s">
        <v>40</v>
      </c>
      <c r="D936" t="s">
        <v>23</v>
      </c>
      <c r="E936" t="s">
        <v>24</v>
      </c>
      <c r="F936" t="s">
        <v>34</v>
      </c>
      <c r="G936" t="s">
        <v>138</v>
      </c>
      <c r="H936" t="s">
        <v>213</v>
      </c>
      <c r="I936" t="s">
        <v>58</v>
      </c>
      <c r="J936" t="s">
        <v>262</v>
      </c>
      <c r="K936" t="s">
        <v>214</v>
      </c>
      <c r="L936" s="34">
        <v>22</v>
      </c>
      <c r="M936">
        <v>903600</v>
      </c>
      <c r="N936">
        <v>11</v>
      </c>
      <c r="O936">
        <f>N936*19.88</f>
        <v>218.67999999999998</v>
      </c>
      <c r="Q936">
        <v>2090</v>
      </c>
      <c r="R936">
        <f>Q936*32</f>
        <v>66880</v>
      </c>
    </row>
    <row r="937" spans="1:21">
      <c r="A937" s="4">
        <v>44163</v>
      </c>
      <c r="B937" t="s">
        <v>54</v>
      </c>
      <c r="C937" t="s">
        <v>91</v>
      </c>
      <c r="D937" t="s">
        <v>23</v>
      </c>
      <c r="E937" t="s">
        <v>24</v>
      </c>
      <c r="F937" t="s">
        <v>34</v>
      </c>
      <c r="G937" t="s">
        <v>269</v>
      </c>
      <c r="H937" t="s">
        <v>270</v>
      </c>
      <c r="I937" t="s">
        <v>58</v>
      </c>
      <c r="J937" t="s">
        <v>275</v>
      </c>
      <c r="K937" t="s">
        <v>271</v>
      </c>
      <c r="L937" s="34">
        <v>28</v>
      </c>
      <c r="M937">
        <v>50500</v>
      </c>
      <c r="N937">
        <v>11</v>
      </c>
      <c r="O937">
        <f>N937*19.88</f>
        <v>218.67999999999998</v>
      </c>
      <c r="Q937">
        <v>240</v>
      </c>
      <c r="R937">
        <f>Q937*36</f>
        <v>8640</v>
      </c>
    </row>
    <row r="938" spans="1:21">
      <c r="A938" s="4">
        <v>44163</v>
      </c>
      <c r="D938" t="s">
        <v>23</v>
      </c>
      <c r="E938" t="s">
        <v>24</v>
      </c>
      <c r="F938" t="s">
        <v>34</v>
      </c>
      <c r="G938" t="s">
        <v>269</v>
      </c>
      <c r="H938" t="s">
        <v>270</v>
      </c>
      <c r="I938" t="s">
        <v>58</v>
      </c>
      <c r="J938" t="s">
        <v>221</v>
      </c>
      <c r="K938" t="s">
        <v>271</v>
      </c>
      <c r="L938" s="34">
        <v>28</v>
      </c>
      <c r="M938">
        <v>50500</v>
      </c>
      <c r="Q938">
        <v>1190</v>
      </c>
      <c r="R938">
        <f>Q938*36</f>
        <v>42840</v>
      </c>
    </row>
    <row r="939" spans="1:21">
      <c r="A939" s="4">
        <v>44163</v>
      </c>
      <c r="B939" t="s">
        <v>61</v>
      </c>
      <c r="C939" t="s">
        <v>276</v>
      </c>
      <c r="D939" t="s">
        <v>23</v>
      </c>
      <c r="E939" t="s">
        <v>24</v>
      </c>
      <c r="F939" t="s">
        <v>34</v>
      </c>
      <c r="G939" t="s">
        <v>144</v>
      </c>
      <c r="H939" t="s">
        <v>145</v>
      </c>
      <c r="I939" t="s">
        <v>58</v>
      </c>
      <c r="J939" t="s">
        <v>221</v>
      </c>
      <c r="K939" t="s">
        <v>99</v>
      </c>
      <c r="L939" s="34">
        <v>20</v>
      </c>
      <c r="M939">
        <v>1807200</v>
      </c>
      <c r="N939">
        <v>11</v>
      </c>
      <c r="O939">
        <f>N939*19.88</f>
        <v>218.67999999999998</v>
      </c>
      <c r="Q939">
        <v>2370</v>
      </c>
      <c r="R939">
        <f>Q939*54</f>
        <v>127980</v>
      </c>
    </row>
    <row r="940" spans="1:21">
      <c r="A940" s="4">
        <v>44163</v>
      </c>
      <c r="B940" t="s">
        <v>63</v>
      </c>
      <c r="C940" t="s">
        <v>277</v>
      </c>
      <c r="D940" t="s">
        <v>23</v>
      </c>
      <c r="E940" t="s">
        <v>24</v>
      </c>
      <c r="F940" t="s">
        <v>34</v>
      </c>
      <c r="G940" t="s">
        <v>56</v>
      </c>
      <c r="H940" t="s">
        <v>57</v>
      </c>
      <c r="I940" t="s">
        <v>58</v>
      </c>
      <c r="J940" t="s">
        <v>221</v>
      </c>
      <c r="K940" t="s">
        <v>110</v>
      </c>
      <c r="L940" s="34">
        <v>20</v>
      </c>
      <c r="M940">
        <v>7200000</v>
      </c>
      <c r="N940">
        <v>11</v>
      </c>
      <c r="O940">
        <f>N940*19.88</f>
        <v>218.67999999999998</v>
      </c>
      <c r="Q940">
        <v>470</v>
      </c>
      <c r="R940">
        <f>Q940*40</f>
        <v>18800</v>
      </c>
    </row>
    <row r="941" spans="1:21">
      <c r="A941" s="4">
        <v>44163</v>
      </c>
      <c r="D941" t="s">
        <v>23</v>
      </c>
      <c r="E941" t="s">
        <v>24</v>
      </c>
      <c r="F941" t="s">
        <v>34</v>
      </c>
      <c r="G941" t="s">
        <v>56</v>
      </c>
      <c r="H941" t="s">
        <v>57</v>
      </c>
      <c r="I941" t="s">
        <v>58</v>
      </c>
      <c r="J941" t="s">
        <v>38</v>
      </c>
      <c r="K941" t="s">
        <v>110</v>
      </c>
      <c r="L941" s="34">
        <v>20</v>
      </c>
      <c r="M941">
        <v>7200000</v>
      </c>
      <c r="Q941">
        <v>1660</v>
      </c>
      <c r="R941">
        <f>Q941*40</f>
        <v>66400</v>
      </c>
    </row>
    <row r="942" spans="1:21">
      <c r="A942" s="4">
        <v>44163</v>
      </c>
      <c r="B942" t="s">
        <v>133</v>
      </c>
      <c r="D942" t="s">
        <v>23</v>
      </c>
      <c r="E942" t="s">
        <v>24</v>
      </c>
      <c r="F942" t="s">
        <v>34</v>
      </c>
      <c r="G942" t="s">
        <v>56</v>
      </c>
      <c r="H942" t="s">
        <v>57</v>
      </c>
      <c r="I942" t="s">
        <v>58</v>
      </c>
      <c r="J942" t="s">
        <v>221</v>
      </c>
      <c r="K942" t="s">
        <v>62</v>
      </c>
      <c r="L942" s="34">
        <v>20</v>
      </c>
      <c r="M942">
        <v>7200000</v>
      </c>
      <c r="Q942">
        <v>670</v>
      </c>
      <c r="R942">
        <f>Q942*52</f>
        <v>34840</v>
      </c>
    </row>
    <row r="943" spans="1:21">
      <c r="A943" s="4">
        <v>44163</v>
      </c>
      <c r="D943" t="s">
        <v>23</v>
      </c>
      <c r="E943" t="s">
        <v>24</v>
      </c>
      <c r="F943" t="s">
        <v>34</v>
      </c>
      <c r="G943" t="s">
        <v>56</v>
      </c>
      <c r="H943" t="s">
        <v>57</v>
      </c>
      <c r="I943" t="s">
        <v>58</v>
      </c>
      <c r="J943" t="s">
        <v>38</v>
      </c>
      <c r="K943" t="s">
        <v>62</v>
      </c>
      <c r="L943" s="34">
        <v>20</v>
      </c>
      <c r="M943">
        <v>7200000</v>
      </c>
      <c r="Q943">
        <v>1950</v>
      </c>
      <c r="R943">
        <f>Q943*52</f>
        <v>101400</v>
      </c>
    </row>
    <row r="944" spans="1:21">
      <c r="A944" s="4">
        <v>44163</v>
      </c>
      <c r="B944" t="s">
        <v>67</v>
      </c>
      <c r="C944" t="s">
        <v>228</v>
      </c>
      <c r="D944" t="s">
        <v>23</v>
      </c>
      <c r="E944" t="s">
        <v>24</v>
      </c>
      <c r="F944" t="s">
        <v>34</v>
      </c>
      <c r="G944" t="s">
        <v>56</v>
      </c>
      <c r="H944" t="s">
        <v>57</v>
      </c>
      <c r="I944" t="s">
        <v>58</v>
      </c>
      <c r="J944" t="s">
        <v>221</v>
      </c>
      <c r="K944" t="s">
        <v>263</v>
      </c>
      <c r="L944" s="34">
        <v>20</v>
      </c>
      <c r="M944">
        <v>7200000</v>
      </c>
      <c r="N944">
        <v>11</v>
      </c>
      <c r="O944">
        <f>N944*19.88</f>
        <v>218.67999999999998</v>
      </c>
      <c r="Q944">
        <v>340</v>
      </c>
      <c r="R944">
        <f>Q944*125</f>
        <v>42500</v>
      </c>
    </row>
    <row r="945" spans="1:21">
      <c r="A945" s="4">
        <v>44163</v>
      </c>
      <c r="D945" t="s">
        <v>23</v>
      </c>
      <c r="E945" t="s">
        <v>24</v>
      </c>
      <c r="F945" t="s">
        <v>34</v>
      </c>
      <c r="G945" t="s">
        <v>56</v>
      </c>
      <c r="H945" t="s">
        <v>57</v>
      </c>
      <c r="I945" t="s">
        <v>58</v>
      </c>
      <c r="J945" t="s">
        <v>38</v>
      </c>
      <c r="K945" t="s">
        <v>263</v>
      </c>
      <c r="L945" s="34">
        <v>20</v>
      </c>
      <c r="M945">
        <v>7200000</v>
      </c>
      <c r="Q945">
        <v>2260</v>
      </c>
      <c r="R945">
        <f>Q945*125</f>
        <v>282500</v>
      </c>
    </row>
    <row r="946" spans="1:21">
      <c r="A946" s="4">
        <v>44163</v>
      </c>
      <c r="B946" t="s">
        <v>69</v>
      </c>
      <c r="D946" t="s">
        <v>23</v>
      </c>
      <c r="E946" t="s">
        <v>24</v>
      </c>
      <c r="F946" t="s">
        <v>34</v>
      </c>
      <c r="G946" t="s">
        <v>56</v>
      </c>
      <c r="H946" t="s">
        <v>57</v>
      </c>
      <c r="I946" t="s">
        <v>58</v>
      </c>
      <c r="J946" t="s">
        <v>221</v>
      </c>
      <c r="K946" t="s">
        <v>99</v>
      </c>
      <c r="L946" s="34">
        <v>20</v>
      </c>
      <c r="M946">
        <v>7200000</v>
      </c>
      <c r="Q946">
        <v>540</v>
      </c>
      <c r="R946">
        <f>Q946*54</f>
        <v>29160</v>
      </c>
    </row>
    <row r="947" spans="1:21">
      <c r="A947" s="4">
        <v>44163</v>
      </c>
      <c r="D947" t="s">
        <v>23</v>
      </c>
      <c r="E947" t="s">
        <v>24</v>
      </c>
      <c r="F947" t="s">
        <v>34</v>
      </c>
      <c r="G947" t="s">
        <v>56</v>
      </c>
      <c r="H947" t="s">
        <v>57</v>
      </c>
      <c r="I947" t="s">
        <v>58</v>
      </c>
      <c r="J947" t="s">
        <v>38</v>
      </c>
      <c r="K947" t="s">
        <v>99</v>
      </c>
      <c r="L947" s="34">
        <v>20</v>
      </c>
      <c r="M947">
        <v>7200000</v>
      </c>
      <c r="Q947">
        <v>1540</v>
      </c>
      <c r="R947">
        <f>Q947*54</f>
        <v>83160</v>
      </c>
    </row>
    <row r="948" spans="1:21">
      <c r="A948" s="4">
        <v>44163</v>
      </c>
      <c r="B948" t="s">
        <v>278</v>
      </c>
      <c r="C948" t="s">
        <v>276</v>
      </c>
      <c r="D948" t="s">
        <v>23</v>
      </c>
      <c r="E948" t="s">
        <v>24</v>
      </c>
      <c r="F948" t="s">
        <v>34</v>
      </c>
      <c r="G948" t="s">
        <v>56</v>
      </c>
      <c r="H948" t="s">
        <v>57</v>
      </c>
      <c r="I948" t="s">
        <v>58</v>
      </c>
      <c r="J948" t="s">
        <v>221</v>
      </c>
      <c r="K948" t="s">
        <v>100</v>
      </c>
      <c r="L948" s="34">
        <v>20</v>
      </c>
      <c r="M948">
        <v>7200000</v>
      </c>
      <c r="Q948">
        <v>680</v>
      </c>
      <c r="R948">
        <f>Q948*53</f>
        <v>36040</v>
      </c>
    </row>
    <row r="949" spans="1:21">
      <c r="A949" s="4">
        <v>44163</v>
      </c>
      <c r="D949" t="s">
        <v>23</v>
      </c>
      <c r="E949" t="s">
        <v>24</v>
      </c>
      <c r="F949" t="s">
        <v>34</v>
      </c>
      <c r="G949" t="s">
        <v>56</v>
      </c>
      <c r="H949" t="s">
        <v>57</v>
      </c>
      <c r="I949" t="s">
        <v>58</v>
      </c>
      <c r="J949" t="s">
        <v>38</v>
      </c>
      <c r="K949" t="s">
        <v>100</v>
      </c>
      <c r="L949" s="34">
        <v>20</v>
      </c>
      <c r="M949">
        <v>7200000</v>
      </c>
      <c r="Q949">
        <v>1760</v>
      </c>
      <c r="R949">
        <f>Q949*53</f>
        <v>93280</v>
      </c>
    </row>
    <row r="950" spans="1:21">
      <c r="A950" s="4">
        <v>44163</v>
      </c>
      <c r="B950" t="s">
        <v>42</v>
      </c>
      <c r="C950" t="s">
        <v>92</v>
      </c>
      <c r="D950" t="s">
        <v>23</v>
      </c>
      <c r="E950" t="s">
        <v>24</v>
      </c>
      <c r="F950" t="s">
        <v>218</v>
      </c>
      <c r="G950" t="s">
        <v>219</v>
      </c>
      <c r="H950" t="s">
        <v>280</v>
      </c>
      <c r="I950" t="s">
        <v>37</v>
      </c>
      <c r="J950" t="s">
        <v>221</v>
      </c>
      <c r="K950" s="34" t="s">
        <v>30</v>
      </c>
      <c r="L950" s="34">
        <v>28</v>
      </c>
      <c r="M950">
        <v>43300</v>
      </c>
      <c r="Q950">
        <v>400</v>
      </c>
      <c r="R950">
        <f>(Q950*12)/2</f>
        <v>2400</v>
      </c>
      <c r="U950" t="s">
        <v>175</v>
      </c>
    </row>
    <row r="951" spans="1:21">
      <c r="A951" s="4">
        <v>44163</v>
      </c>
      <c r="C951" t="s">
        <v>89</v>
      </c>
      <c r="D951" t="s">
        <v>23</v>
      </c>
      <c r="E951" t="s">
        <v>24</v>
      </c>
      <c r="K951" s="34"/>
      <c r="L951" s="34"/>
      <c r="R951">
        <f>(Q950*12)/2</f>
        <v>2400</v>
      </c>
    </row>
    <row r="952" spans="1:21">
      <c r="A952" s="4">
        <v>44163</v>
      </c>
      <c r="C952" t="s">
        <v>92</v>
      </c>
      <c r="D952" t="s">
        <v>23</v>
      </c>
      <c r="E952" t="s">
        <v>24</v>
      </c>
      <c r="F952" t="s">
        <v>193</v>
      </c>
      <c r="K952" s="34"/>
      <c r="L952" s="34"/>
      <c r="U952" t="s">
        <v>282</v>
      </c>
    </row>
    <row r="953" spans="1:21">
      <c r="A953" s="4">
        <v>44163</v>
      </c>
      <c r="C953" t="s">
        <v>89</v>
      </c>
      <c r="D953" t="s">
        <v>23</v>
      </c>
      <c r="E953" t="s">
        <v>24</v>
      </c>
      <c r="F953" t="s">
        <v>283</v>
      </c>
      <c r="K953" s="34"/>
      <c r="L953" s="34"/>
      <c r="U953" t="s">
        <v>282</v>
      </c>
    </row>
    <row r="954" spans="1:21">
      <c r="A954" s="4">
        <v>44163</v>
      </c>
      <c r="C954" t="s">
        <v>70</v>
      </c>
      <c r="D954" t="s">
        <v>23</v>
      </c>
      <c r="E954" t="s">
        <v>24</v>
      </c>
      <c r="F954" t="s">
        <v>274</v>
      </c>
      <c r="L954" s="34"/>
      <c r="U954" t="s">
        <v>73</v>
      </c>
    </row>
    <row r="955" spans="1:21">
      <c r="A955" s="4">
        <v>44163</v>
      </c>
      <c r="B955" t="s">
        <v>201</v>
      </c>
      <c r="C955" t="s">
        <v>74</v>
      </c>
      <c r="D955" t="s">
        <v>23</v>
      </c>
      <c r="E955" t="s">
        <v>24</v>
      </c>
      <c r="L955" s="34"/>
      <c r="U955" t="s">
        <v>73</v>
      </c>
    </row>
    <row r="956" spans="1:21">
      <c r="A956" s="4">
        <v>44163</v>
      </c>
      <c r="B956" t="s">
        <v>186</v>
      </c>
      <c r="C956" t="s">
        <v>77</v>
      </c>
      <c r="D956" t="s">
        <v>23</v>
      </c>
      <c r="E956" t="s">
        <v>24</v>
      </c>
      <c r="L956" s="34"/>
    </row>
    <row r="957" spans="1:21">
      <c r="A957" s="4">
        <v>44163</v>
      </c>
      <c r="B957" t="s">
        <v>78</v>
      </c>
      <c r="C957" t="s">
        <v>79</v>
      </c>
      <c r="D957" t="s">
        <v>23</v>
      </c>
      <c r="E957" t="s">
        <v>24</v>
      </c>
      <c r="L957" s="34"/>
    </row>
    <row r="958" spans="1:21">
      <c r="A958" s="4">
        <v>44163</v>
      </c>
      <c r="B958" t="s">
        <v>80</v>
      </c>
      <c r="C958" t="s">
        <v>81</v>
      </c>
      <c r="D958" t="s">
        <v>23</v>
      </c>
      <c r="E958" t="s">
        <v>24</v>
      </c>
      <c r="L958"/>
    </row>
    <row r="959" spans="1:21">
      <c r="A959" s="4">
        <v>44163</v>
      </c>
      <c r="B959" t="s">
        <v>80</v>
      </c>
      <c r="C959" t="s">
        <v>83</v>
      </c>
      <c r="D959" t="s">
        <v>23</v>
      </c>
      <c r="E959" t="s">
        <v>24</v>
      </c>
    </row>
    <row r="960" spans="1:21">
      <c r="A960" s="4">
        <v>44163</v>
      </c>
      <c r="B960" t="s">
        <v>80</v>
      </c>
      <c r="C960" t="s">
        <v>82</v>
      </c>
      <c r="D960" t="s">
        <v>23</v>
      </c>
      <c r="E960" t="s">
        <v>24</v>
      </c>
    </row>
    <row r="961" spans="1:21">
      <c r="A961" s="4">
        <v>44165</v>
      </c>
      <c r="B961" t="s">
        <v>21</v>
      </c>
      <c r="C961" t="s">
        <v>64</v>
      </c>
      <c r="D961" t="s">
        <v>23</v>
      </c>
      <c r="E961" t="s">
        <v>24</v>
      </c>
      <c r="F961" t="s">
        <v>34</v>
      </c>
      <c r="G961" t="s">
        <v>152</v>
      </c>
      <c r="H961" t="s">
        <v>153</v>
      </c>
      <c r="I961" t="s">
        <v>58</v>
      </c>
      <c r="J961" t="s">
        <v>221</v>
      </c>
      <c r="K961" t="s">
        <v>60</v>
      </c>
      <c r="L961" s="34">
        <v>20</v>
      </c>
      <c r="M961">
        <v>2761000</v>
      </c>
      <c r="N961">
        <v>11</v>
      </c>
      <c r="O961">
        <v>124.22</v>
      </c>
      <c r="Q961">
        <v>2440</v>
      </c>
      <c r="R961">
        <f>Q961*56</f>
        <v>136640</v>
      </c>
    </row>
    <row r="962" spans="1:21">
      <c r="A962" s="4">
        <v>44165</v>
      </c>
      <c r="B962" t="s">
        <v>32</v>
      </c>
      <c r="C962" t="s">
        <v>43</v>
      </c>
      <c r="D962" t="s">
        <v>23</v>
      </c>
      <c r="E962" t="s">
        <v>24</v>
      </c>
      <c r="F962" t="s">
        <v>284</v>
      </c>
      <c r="G962" t="s">
        <v>285</v>
      </c>
      <c r="H962" t="s">
        <v>286</v>
      </c>
      <c r="I962" t="s">
        <v>37</v>
      </c>
      <c r="J962" t="s">
        <v>29</v>
      </c>
      <c r="K962" s="34" t="s">
        <v>203</v>
      </c>
      <c r="L962" s="34">
        <v>22</v>
      </c>
      <c r="M962">
        <v>10600</v>
      </c>
      <c r="N962">
        <v>11</v>
      </c>
      <c r="O962">
        <v>124.22</v>
      </c>
      <c r="Q962">
        <v>1450</v>
      </c>
      <c r="R962">
        <f>(Q962*10)/2</f>
        <v>7250</v>
      </c>
      <c r="U962" t="s">
        <v>287</v>
      </c>
    </row>
    <row r="963" spans="1:21">
      <c r="A963" s="4">
        <v>44165</v>
      </c>
      <c r="C963" t="s">
        <v>70</v>
      </c>
      <c r="D963" t="s">
        <v>23</v>
      </c>
      <c r="E963" t="s">
        <v>24</v>
      </c>
      <c r="K963" s="34"/>
      <c r="L963" s="34"/>
      <c r="N963">
        <v>11</v>
      </c>
      <c r="O963">
        <v>124.22</v>
      </c>
      <c r="R963">
        <f>(Q962*10)/2</f>
        <v>7250</v>
      </c>
    </row>
    <row r="964" spans="1:21">
      <c r="A964" s="4">
        <v>44165</v>
      </c>
      <c r="B964" t="s">
        <v>42</v>
      </c>
      <c r="C964" t="s">
        <v>47</v>
      </c>
      <c r="D964" t="s">
        <v>23</v>
      </c>
      <c r="E964" t="s">
        <v>24</v>
      </c>
      <c r="F964" t="s">
        <v>218</v>
      </c>
      <c r="G964" t="s">
        <v>219</v>
      </c>
      <c r="H964" t="s">
        <v>280</v>
      </c>
      <c r="I964" t="s">
        <v>37</v>
      </c>
      <c r="J964" t="s">
        <v>221</v>
      </c>
      <c r="K964" s="34" t="s">
        <v>30</v>
      </c>
      <c r="L964" s="34">
        <v>28</v>
      </c>
      <c r="M964">
        <v>43300</v>
      </c>
      <c r="N964">
        <v>11</v>
      </c>
      <c r="O964">
        <v>124.22</v>
      </c>
      <c r="Q964">
        <v>1320</v>
      </c>
      <c r="R964">
        <f>(Q964*12)/2</f>
        <v>7920</v>
      </c>
      <c r="U964" t="s">
        <v>104</v>
      </c>
    </row>
    <row r="965" spans="1:21">
      <c r="A965" s="4">
        <v>44165</v>
      </c>
      <c r="C965" t="s">
        <v>41</v>
      </c>
      <c r="D965" t="s">
        <v>23</v>
      </c>
      <c r="E965" t="s">
        <v>24</v>
      </c>
      <c r="K965" s="34"/>
      <c r="L965" s="34"/>
      <c r="N965">
        <v>11</v>
      </c>
      <c r="O965">
        <v>124.22</v>
      </c>
      <c r="R965">
        <f>(Q964*12)/2</f>
        <v>7920</v>
      </c>
    </row>
    <row r="966" spans="1:21">
      <c r="A966" s="4">
        <v>44165</v>
      </c>
      <c r="B966" t="s">
        <v>106</v>
      </c>
      <c r="C966" t="s">
        <v>64</v>
      </c>
      <c r="D966" t="s">
        <v>23</v>
      </c>
      <c r="E966" t="s">
        <v>24</v>
      </c>
      <c r="F966" t="s">
        <v>34</v>
      </c>
      <c r="G966" t="s">
        <v>56</v>
      </c>
      <c r="H966" t="s">
        <v>57</v>
      </c>
      <c r="I966" t="s">
        <v>58</v>
      </c>
      <c r="J966" t="s">
        <v>38</v>
      </c>
      <c r="K966" t="s">
        <v>107</v>
      </c>
      <c r="L966" s="34">
        <v>20</v>
      </c>
      <c r="M966">
        <v>7200000</v>
      </c>
      <c r="Q966">
        <v>3310</v>
      </c>
      <c r="R966">
        <f>Q966*50</f>
        <v>165500</v>
      </c>
    </row>
    <row r="967" spans="1:21">
      <c r="A967" s="4">
        <v>44165</v>
      </c>
      <c r="B967" t="s">
        <v>98</v>
      </c>
      <c r="C967" t="s">
        <v>87</v>
      </c>
      <c r="D967" t="s">
        <v>23</v>
      </c>
      <c r="E967" t="s">
        <v>24</v>
      </c>
      <c r="F967" t="s">
        <v>34</v>
      </c>
      <c r="G967" t="s">
        <v>138</v>
      </c>
      <c r="H967" t="s">
        <v>213</v>
      </c>
      <c r="I967" t="s">
        <v>58</v>
      </c>
      <c r="J967" t="s">
        <v>262</v>
      </c>
      <c r="K967" t="s">
        <v>214</v>
      </c>
      <c r="L967" s="34">
        <v>22</v>
      </c>
      <c r="M967">
        <v>903600</v>
      </c>
      <c r="N967">
        <v>11</v>
      </c>
      <c r="O967">
        <v>124.22</v>
      </c>
      <c r="Q967">
        <v>2060</v>
      </c>
      <c r="R967">
        <f>Q967*32</f>
        <v>65920</v>
      </c>
    </row>
    <row r="968" spans="1:21">
      <c r="A968" s="4">
        <v>44165</v>
      </c>
      <c r="B968" t="s">
        <v>54</v>
      </c>
      <c r="C968" t="s">
        <v>55</v>
      </c>
      <c r="D968" t="s">
        <v>23</v>
      </c>
      <c r="E968" t="s">
        <v>24</v>
      </c>
      <c r="F968" t="s">
        <v>34</v>
      </c>
      <c r="G968" t="s">
        <v>56</v>
      </c>
      <c r="H968" t="s">
        <v>57</v>
      </c>
      <c r="I968" t="s">
        <v>58</v>
      </c>
      <c r="J968" t="s">
        <v>38</v>
      </c>
      <c r="K968" t="s">
        <v>100</v>
      </c>
      <c r="L968" s="34">
        <v>20</v>
      </c>
      <c r="M968">
        <v>7200000</v>
      </c>
      <c r="N968">
        <v>11</v>
      </c>
      <c r="O968">
        <v>124.22</v>
      </c>
      <c r="Q968">
        <v>2560</v>
      </c>
      <c r="R968">
        <f>Q968*53</f>
        <v>135680</v>
      </c>
    </row>
    <row r="969" spans="1:21">
      <c r="A969" s="4">
        <v>44165</v>
      </c>
      <c r="B969" t="s">
        <v>278</v>
      </c>
      <c r="D969" t="s">
        <v>23</v>
      </c>
      <c r="E969" t="s">
        <v>24</v>
      </c>
      <c r="F969" t="s">
        <v>34</v>
      </c>
      <c r="G969" t="s">
        <v>56</v>
      </c>
      <c r="H969" t="s">
        <v>57</v>
      </c>
      <c r="I969" t="s">
        <v>58</v>
      </c>
      <c r="J969" t="s">
        <v>38</v>
      </c>
      <c r="K969" t="s">
        <v>100</v>
      </c>
      <c r="L969" s="34">
        <v>20</v>
      </c>
      <c r="M969">
        <v>7200000</v>
      </c>
      <c r="Q969">
        <v>2290</v>
      </c>
      <c r="R969">
        <f>Q969*53</f>
        <v>121370</v>
      </c>
    </row>
    <row r="970" spans="1:21">
      <c r="A970" s="4">
        <v>44165</v>
      </c>
      <c r="B970" t="s">
        <v>61</v>
      </c>
      <c r="C970" t="s">
        <v>95</v>
      </c>
      <c r="D970" t="s">
        <v>23</v>
      </c>
      <c r="E970" t="s">
        <v>24</v>
      </c>
      <c r="F970" t="s">
        <v>34</v>
      </c>
      <c r="G970" t="s">
        <v>144</v>
      </c>
      <c r="H970" t="s">
        <v>145</v>
      </c>
      <c r="I970" t="s">
        <v>58</v>
      </c>
      <c r="J970" t="s">
        <v>221</v>
      </c>
      <c r="K970" t="s">
        <v>99</v>
      </c>
      <c r="L970" s="34">
        <v>20</v>
      </c>
      <c r="M970">
        <v>1807200</v>
      </c>
      <c r="N970">
        <v>11</v>
      </c>
      <c r="O970">
        <v>124.22</v>
      </c>
      <c r="Q970">
        <v>2430</v>
      </c>
      <c r="R970">
        <f>Q970*54</f>
        <v>131220</v>
      </c>
    </row>
    <row r="971" spans="1:21">
      <c r="A971" s="4">
        <v>44165</v>
      </c>
      <c r="B971" t="s">
        <v>63</v>
      </c>
      <c r="D971" t="s">
        <v>23</v>
      </c>
      <c r="E971" t="s">
        <v>24</v>
      </c>
      <c r="F971" t="s">
        <v>34</v>
      </c>
      <c r="G971" t="s">
        <v>56</v>
      </c>
      <c r="H971" t="s">
        <v>57</v>
      </c>
      <c r="I971" t="s">
        <v>58</v>
      </c>
      <c r="J971" t="s">
        <v>38</v>
      </c>
      <c r="K971" t="s">
        <v>110</v>
      </c>
      <c r="L971" s="34">
        <v>20</v>
      </c>
      <c r="M971">
        <v>7200000</v>
      </c>
      <c r="Q971">
        <v>2260</v>
      </c>
      <c r="R971">
        <f>Q971*40</f>
        <v>90400</v>
      </c>
    </row>
    <row r="972" spans="1:21">
      <c r="A972" s="4">
        <v>44165</v>
      </c>
      <c r="B972" t="s">
        <v>133</v>
      </c>
      <c r="D972" t="s">
        <v>23</v>
      </c>
      <c r="E972" t="s">
        <v>24</v>
      </c>
      <c r="F972" t="s">
        <v>34</v>
      </c>
      <c r="G972" t="s">
        <v>56</v>
      </c>
      <c r="H972" t="s">
        <v>57</v>
      </c>
      <c r="I972" t="s">
        <v>58</v>
      </c>
      <c r="J972" t="s">
        <v>38</v>
      </c>
      <c r="K972" t="s">
        <v>62</v>
      </c>
      <c r="L972" s="34">
        <v>20</v>
      </c>
      <c r="M972">
        <v>7200000</v>
      </c>
      <c r="Q972">
        <v>2670</v>
      </c>
      <c r="R972">
        <f>Q972*52</f>
        <v>138840</v>
      </c>
    </row>
    <row r="973" spans="1:21">
      <c r="A973" s="4">
        <v>44165</v>
      </c>
      <c r="B973" t="s">
        <v>67</v>
      </c>
      <c r="C973" t="s">
        <v>86</v>
      </c>
      <c r="D973" t="s">
        <v>23</v>
      </c>
      <c r="E973" t="s">
        <v>24</v>
      </c>
      <c r="F973" t="s">
        <v>34</v>
      </c>
      <c r="G973" t="s">
        <v>56</v>
      </c>
      <c r="H973" t="s">
        <v>57</v>
      </c>
      <c r="I973" t="s">
        <v>58</v>
      </c>
      <c r="J973" t="s">
        <v>38</v>
      </c>
      <c r="K973" t="s">
        <v>263</v>
      </c>
      <c r="L973" s="34">
        <v>20</v>
      </c>
      <c r="M973">
        <v>7200000</v>
      </c>
      <c r="N973">
        <v>11</v>
      </c>
      <c r="O973">
        <v>124.22</v>
      </c>
      <c r="Q973">
        <v>2840</v>
      </c>
      <c r="R973">
        <f>Q973*125</f>
        <v>355000</v>
      </c>
    </row>
    <row r="974" spans="1:21">
      <c r="A974" s="4">
        <v>44165</v>
      </c>
      <c r="B974" t="s">
        <v>69</v>
      </c>
      <c r="D974" t="s">
        <v>23</v>
      </c>
      <c r="E974" t="s">
        <v>24</v>
      </c>
      <c r="F974" t="s">
        <v>34</v>
      </c>
      <c r="G974" t="s">
        <v>56</v>
      </c>
      <c r="H974" t="s">
        <v>57</v>
      </c>
      <c r="I974" t="s">
        <v>58</v>
      </c>
      <c r="J974" t="s">
        <v>38</v>
      </c>
      <c r="K974" t="s">
        <v>99</v>
      </c>
      <c r="L974" s="34">
        <v>20</v>
      </c>
      <c r="M974">
        <v>7200000</v>
      </c>
      <c r="Q974">
        <v>2440</v>
      </c>
      <c r="R974">
        <f>Q974*54</f>
        <v>131760</v>
      </c>
    </row>
    <row r="975" spans="1:21">
      <c r="A975" s="4">
        <v>44165</v>
      </c>
      <c r="C975" t="s">
        <v>43</v>
      </c>
      <c r="D975" t="s">
        <v>23</v>
      </c>
      <c r="E975" t="s">
        <v>24</v>
      </c>
      <c r="F975" t="s">
        <v>288</v>
      </c>
      <c r="L975" s="34"/>
      <c r="U975" t="s">
        <v>289</v>
      </c>
    </row>
    <row r="976" spans="1:21">
      <c r="A976" s="4">
        <v>44165</v>
      </c>
      <c r="C976" t="s">
        <v>70</v>
      </c>
      <c r="D976" t="s">
        <v>23</v>
      </c>
      <c r="E976" t="s">
        <v>24</v>
      </c>
      <c r="F976" t="s">
        <v>288</v>
      </c>
      <c r="L976" s="34"/>
      <c r="U976" t="s">
        <v>289</v>
      </c>
    </row>
    <row r="977" spans="1:21">
      <c r="A977" s="4">
        <v>44165</v>
      </c>
      <c r="B977" t="s">
        <v>201</v>
      </c>
      <c r="C977" t="s">
        <v>74</v>
      </c>
      <c r="D977" t="s">
        <v>23</v>
      </c>
      <c r="E977" t="s">
        <v>24</v>
      </c>
      <c r="L977" s="34"/>
      <c r="U977" t="s">
        <v>290</v>
      </c>
    </row>
    <row r="978" spans="1:21">
      <c r="A978" s="4">
        <v>44165</v>
      </c>
      <c r="B978" t="s">
        <v>186</v>
      </c>
      <c r="C978" t="s">
        <v>77</v>
      </c>
      <c r="D978" t="s">
        <v>23</v>
      </c>
      <c r="E978" t="s">
        <v>24</v>
      </c>
      <c r="L978" s="34"/>
    </row>
    <row r="979" spans="1:21">
      <c r="A979" s="4">
        <v>44165</v>
      </c>
      <c r="B979" t="s">
        <v>78</v>
      </c>
      <c r="C979" t="s">
        <v>79</v>
      </c>
      <c r="D979" t="s">
        <v>23</v>
      </c>
      <c r="E979" t="s">
        <v>24</v>
      </c>
      <c r="L979" s="34"/>
    </row>
    <row r="980" spans="1:21">
      <c r="A980" s="4">
        <v>44165</v>
      </c>
      <c r="B980" t="s">
        <v>80</v>
      </c>
      <c r="C980" t="s">
        <v>94</v>
      </c>
      <c r="D980" t="s">
        <v>23</v>
      </c>
      <c r="E980" t="s">
        <v>24</v>
      </c>
    </row>
    <row r="981" spans="1:21">
      <c r="A981" s="4">
        <v>44165</v>
      </c>
      <c r="B981" t="s">
        <v>80</v>
      </c>
      <c r="C981" t="s">
        <v>33</v>
      </c>
      <c r="D981" t="s">
        <v>23</v>
      </c>
      <c r="E981" t="s">
        <v>24</v>
      </c>
    </row>
    <row r="982" spans="1:21">
      <c r="A982" s="4">
        <v>44165</v>
      </c>
      <c r="B982" t="s">
        <v>80</v>
      </c>
      <c r="C982" t="s">
        <v>22</v>
      </c>
      <c r="D982" t="s">
        <v>23</v>
      </c>
      <c r="E982" t="s">
        <v>24</v>
      </c>
    </row>
    <row r="983" spans="1:21">
      <c r="A983" s="4">
        <v>44165</v>
      </c>
      <c r="B983" t="s">
        <v>21</v>
      </c>
      <c r="C983" t="s">
        <v>90</v>
      </c>
      <c r="D983" t="s">
        <v>23</v>
      </c>
      <c r="E983" t="s">
        <v>84</v>
      </c>
      <c r="F983" t="s">
        <v>34</v>
      </c>
      <c r="G983" t="s">
        <v>152</v>
      </c>
      <c r="H983" t="s">
        <v>153</v>
      </c>
      <c r="I983" t="s">
        <v>58</v>
      </c>
      <c r="J983" t="s">
        <v>221</v>
      </c>
      <c r="K983" t="s">
        <v>60</v>
      </c>
      <c r="L983" s="34">
        <v>20</v>
      </c>
      <c r="M983">
        <v>2761000</v>
      </c>
      <c r="N983">
        <v>12</v>
      </c>
      <c r="O983">
        <v>139.12</v>
      </c>
      <c r="P983" t="s">
        <v>85</v>
      </c>
      <c r="Q983">
        <v>2560</v>
      </c>
      <c r="R983">
        <f>Q983*56</f>
        <v>143360</v>
      </c>
    </row>
    <row r="984" spans="1:21">
      <c r="A984" s="4">
        <v>44165</v>
      </c>
      <c r="B984" t="s">
        <v>32</v>
      </c>
      <c r="C984" t="s">
        <v>88</v>
      </c>
      <c r="D984" t="s">
        <v>23</v>
      </c>
      <c r="E984" t="s">
        <v>84</v>
      </c>
      <c r="F984" t="s">
        <v>284</v>
      </c>
      <c r="G984" t="s">
        <v>285</v>
      </c>
      <c r="H984" t="s">
        <v>286</v>
      </c>
      <c r="I984" t="s">
        <v>37</v>
      </c>
      <c r="J984" t="s">
        <v>29</v>
      </c>
      <c r="K984" s="34" t="s">
        <v>203</v>
      </c>
      <c r="L984" s="34">
        <v>22</v>
      </c>
      <c r="M984">
        <v>10600</v>
      </c>
      <c r="N984">
        <v>12</v>
      </c>
      <c r="O984">
        <v>139.12</v>
      </c>
      <c r="P984" t="s">
        <v>85</v>
      </c>
      <c r="Q984">
        <v>1610</v>
      </c>
      <c r="R984">
        <f>(Q984*10)/2</f>
        <v>8050</v>
      </c>
    </row>
    <row r="985" spans="1:21">
      <c r="A985" s="4">
        <v>44165</v>
      </c>
      <c r="C985" t="s">
        <v>276</v>
      </c>
      <c r="D985" t="s">
        <v>23</v>
      </c>
      <c r="E985" t="s">
        <v>84</v>
      </c>
      <c r="K985" s="34"/>
      <c r="L985" s="34"/>
      <c r="N985">
        <v>12</v>
      </c>
      <c r="O985">
        <v>139.12</v>
      </c>
      <c r="P985" t="s">
        <v>85</v>
      </c>
      <c r="R985">
        <f>(Q984*10)/2</f>
        <v>8050</v>
      </c>
    </row>
    <row r="986" spans="1:21">
      <c r="A986" s="4">
        <v>44165</v>
      </c>
      <c r="B986" t="s">
        <v>42</v>
      </c>
      <c r="C986" t="s">
        <v>92</v>
      </c>
      <c r="D986" t="s">
        <v>23</v>
      </c>
      <c r="E986" t="s">
        <v>84</v>
      </c>
      <c r="F986" t="s">
        <v>218</v>
      </c>
      <c r="G986" t="s">
        <v>219</v>
      </c>
      <c r="H986" t="s">
        <v>280</v>
      </c>
      <c r="I986" t="s">
        <v>37</v>
      </c>
      <c r="J986" t="s">
        <v>221</v>
      </c>
      <c r="K986" s="34" t="s">
        <v>30</v>
      </c>
      <c r="L986" s="34">
        <v>28</v>
      </c>
      <c r="M986">
        <v>43300</v>
      </c>
      <c r="N986">
        <v>12</v>
      </c>
      <c r="O986">
        <v>139.12</v>
      </c>
      <c r="P986" t="s">
        <v>85</v>
      </c>
      <c r="Q986">
        <v>1110</v>
      </c>
      <c r="R986">
        <f>(Q986*12)/2</f>
        <v>6660</v>
      </c>
      <c r="U986" t="s">
        <v>291</v>
      </c>
    </row>
    <row r="987" spans="1:21">
      <c r="A987" s="4">
        <v>44165</v>
      </c>
      <c r="C987" t="s">
        <v>89</v>
      </c>
      <c r="D987" t="s">
        <v>23</v>
      </c>
      <c r="E987" t="s">
        <v>84</v>
      </c>
      <c r="K987" s="34"/>
      <c r="L987" s="34"/>
      <c r="N987">
        <v>12</v>
      </c>
      <c r="O987">
        <v>139.12</v>
      </c>
      <c r="P987" t="s">
        <v>85</v>
      </c>
      <c r="R987">
        <f>(Q986*12)/2</f>
        <v>6660</v>
      </c>
    </row>
    <row r="988" spans="1:21">
      <c r="A988" s="4">
        <v>44165</v>
      </c>
      <c r="B988" t="s">
        <v>106</v>
      </c>
      <c r="C988" t="s">
        <v>90</v>
      </c>
      <c r="D988" t="s">
        <v>23</v>
      </c>
      <c r="E988" t="s">
        <v>84</v>
      </c>
      <c r="F988" t="s">
        <v>34</v>
      </c>
      <c r="G988" t="s">
        <v>56</v>
      </c>
      <c r="H988" t="s">
        <v>57</v>
      </c>
      <c r="I988" t="s">
        <v>58</v>
      </c>
      <c r="J988" t="s">
        <v>221</v>
      </c>
      <c r="K988" t="s">
        <v>107</v>
      </c>
      <c r="L988" s="34">
        <v>20</v>
      </c>
      <c r="M988">
        <v>7200000</v>
      </c>
      <c r="Q988">
        <v>1500</v>
      </c>
      <c r="R988">
        <f>Q988*50</f>
        <v>75000</v>
      </c>
    </row>
    <row r="989" spans="1:21">
      <c r="A989" s="4">
        <v>44165</v>
      </c>
      <c r="D989" t="s">
        <v>23</v>
      </c>
      <c r="E989" t="s">
        <v>84</v>
      </c>
      <c r="F989" t="s">
        <v>34</v>
      </c>
      <c r="G989" t="s">
        <v>56</v>
      </c>
      <c r="H989" t="s">
        <v>57</v>
      </c>
      <c r="I989" t="s">
        <v>58</v>
      </c>
      <c r="J989" t="s">
        <v>135</v>
      </c>
      <c r="K989" t="s">
        <v>107</v>
      </c>
      <c r="L989" s="34">
        <v>20</v>
      </c>
      <c r="M989">
        <v>7200000</v>
      </c>
      <c r="Q989">
        <v>1780</v>
      </c>
      <c r="R989">
        <f>Q989*50</f>
        <v>89000</v>
      </c>
    </row>
    <row r="990" spans="1:21">
      <c r="A990" s="4">
        <v>44165</v>
      </c>
      <c r="B990" t="s">
        <v>98</v>
      </c>
      <c r="C990" t="s">
        <v>40</v>
      </c>
      <c r="D990" t="s">
        <v>23</v>
      </c>
      <c r="E990" t="s">
        <v>84</v>
      </c>
      <c r="F990" t="s">
        <v>34</v>
      </c>
      <c r="G990" t="s">
        <v>138</v>
      </c>
      <c r="H990" t="s">
        <v>213</v>
      </c>
      <c r="I990" t="s">
        <v>58</v>
      </c>
      <c r="J990" t="s">
        <v>262</v>
      </c>
      <c r="K990" t="s">
        <v>214</v>
      </c>
      <c r="L990" s="34">
        <v>22</v>
      </c>
      <c r="M990">
        <v>903600</v>
      </c>
      <c r="N990">
        <v>12</v>
      </c>
      <c r="O990">
        <v>139.12</v>
      </c>
      <c r="P990" t="s">
        <v>85</v>
      </c>
      <c r="Q990">
        <v>2090</v>
      </c>
      <c r="R990">
        <f>Q990*32</f>
        <v>66880</v>
      </c>
    </row>
    <row r="991" spans="1:21">
      <c r="A991" s="4">
        <v>44165</v>
      </c>
      <c r="B991" t="s">
        <v>54</v>
      </c>
      <c r="C991" t="s">
        <v>91</v>
      </c>
      <c r="D991" t="s">
        <v>23</v>
      </c>
      <c r="E991" t="s">
        <v>84</v>
      </c>
      <c r="F991" t="s">
        <v>34</v>
      </c>
      <c r="G991" t="s">
        <v>56</v>
      </c>
      <c r="H991" t="s">
        <v>57</v>
      </c>
      <c r="I991" t="s">
        <v>58</v>
      </c>
      <c r="J991" t="s">
        <v>135</v>
      </c>
      <c r="K991" t="s">
        <v>100</v>
      </c>
      <c r="L991" s="34">
        <v>20</v>
      </c>
      <c r="M991">
        <v>7200000</v>
      </c>
      <c r="N991">
        <v>12</v>
      </c>
      <c r="O991">
        <v>139.12</v>
      </c>
      <c r="P991" t="s">
        <v>85</v>
      </c>
      <c r="Q991">
        <v>2450</v>
      </c>
      <c r="R991">
        <f>Q991*53</f>
        <v>129850</v>
      </c>
    </row>
    <row r="992" spans="1:21">
      <c r="A992" s="4">
        <v>44165</v>
      </c>
      <c r="B992" t="s">
        <v>61</v>
      </c>
      <c r="D992" t="s">
        <v>23</v>
      </c>
      <c r="E992" t="s">
        <v>84</v>
      </c>
      <c r="F992" t="s">
        <v>34</v>
      </c>
      <c r="G992" t="s">
        <v>144</v>
      </c>
      <c r="H992" t="s">
        <v>145</v>
      </c>
      <c r="I992" t="s">
        <v>58</v>
      </c>
      <c r="J992" t="s">
        <v>221</v>
      </c>
      <c r="K992" t="s">
        <v>99</v>
      </c>
      <c r="L992" s="34">
        <v>20</v>
      </c>
      <c r="M992">
        <v>1807200</v>
      </c>
      <c r="Q992">
        <v>2367</v>
      </c>
      <c r="R992">
        <f>Q992*54</f>
        <v>127818</v>
      </c>
    </row>
    <row r="993" spans="1:21">
      <c r="A993" s="4">
        <v>44165</v>
      </c>
      <c r="B993" t="s">
        <v>63</v>
      </c>
      <c r="C993" t="s">
        <v>277</v>
      </c>
      <c r="D993" t="s">
        <v>23</v>
      </c>
      <c r="E993" t="s">
        <v>84</v>
      </c>
      <c r="F993" t="s">
        <v>34</v>
      </c>
      <c r="G993" t="s">
        <v>56</v>
      </c>
      <c r="H993" t="s">
        <v>57</v>
      </c>
      <c r="I993" t="s">
        <v>58</v>
      </c>
      <c r="J993" t="s">
        <v>38</v>
      </c>
      <c r="K993" t="s">
        <v>110</v>
      </c>
      <c r="L993" s="34">
        <v>20</v>
      </c>
      <c r="M993">
        <v>7200000</v>
      </c>
      <c r="N993">
        <v>12</v>
      </c>
      <c r="O993">
        <v>139.12</v>
      </c>
      <c r="P993" t="s">
        <v>85</v>
      </c>
      <c r="Q993">
        <v>720</v>
      </c>
      <c r="R993">
        <f>Q993*40</f>
        <v>28800</v>
      </c>
    </row>
    <row r="994" spans="1:21">
      <c r="A994" s="4">
        <v>44165</v>
      </c>
      <c r="D994" t="s">
        <v>23</v>
      </c>
      <c r="E994" t="s">
        <v>84</v>
      </c>
      <c r="F994" t="s">
        <v>34</v>
      </c>
      <c r="G994" t="s">
        <v>56</v>
      </c>
      <c r="H994" t="s">
        <v>57</v>
      </c>
      <c r="I994" t="s">
        <v>58</v>
      </c>
      <c r="J994" t="s">
        <v>135</v>
      </c>
      <c r="K994" t="s">
        <v>110</v>
      </c>
      <c r="L994" s="34">
        <v>20</v>
      </c>
      <c r="M994">
        <v>7200000</v>
      </c>
      <c r="Q994">
        <v>1410</v>
      </c>
      <c r="R994">
        <f>Q994*40</f>
        <v>56400</v>
      </c>
    </row>
    <row r="995" spans="1:21">
      <c r="A995" s="4">
        <v>44165</v>
      </c>
      <c r="B995" t="s">
        <v>133</v>
      </c>
      <c r="D995" t="s">
        <v>23</v>
      </c>
      <c r="E995" t="s">
        <v>84</v>
      </c>
      <c r="F995" t="s">
        <v>34</v>
      </c>
      <c r="G995" t="s">
        <v>56</v>
      </c>
      <c r="H995" t="s">
        <v>57</v>
      </c>
      <c r="I995" t="s">
        <v>58</v>
      </c>
      <c r="J995" t="s">
        <v>38</v>
      </c>
      <c r="K995" t="s">
        <v>62</v>
      </c>
      <c r="L995" s="34">
        <v>20</v>
      </c>
      <c r="M995">
        <v>7200000</v>
      </c>
      <c r="Q995">
        <v>1200</v>
      </c>
      <c r="R995">
        <f>Q995*52</f>
        <v>62400</v>
      </c>
    </row>
    <row r="996" spans="1:21">
      <c r="A996" s="4">
        <v>44165</v>
      </c>
      <c r="D996" t="s">
        <v>23</v>
      </c>
      <c r="E996" t="s">
        <v>84</v>
      </c>
      <c r="F996" t="s">
        <v>34</v>
      </c>
      <c r="G996" t="s">
        <v>56</v>
      </c>
      <c r="H996" t="s">
        <v>57</v>
      </c>
      <c r="I996" t="s">
        <v>58</v>
      </c>
      <c r="J996" t="s">
        <v>135</v>
      </c>
      <c r="K996" t="s">
        <v>62</v>
      </c>
      <c r="L996" s="34">
        <v>20</v>
      </c>
      <c r="M996">
        <v>7200000</v>
      </c>
      <c r="Q996">
        <v>1320</v>
      </c>
      <c r="R996">
        <f>Q996*52</f>
        <v>68640</v>
      </c>
    </row>
    <row r="997" spans="1:21">
      <c r="A997" s="4">
        <v>44165</v>
      </c>
      <c r="B997" t="s">
        <v>67</v>
      </c>
      <c r="C997" t="s">
        <v>228</v>
      </c>
      <c r="D997" t="s">
        <v>23</v>
      </c>
      <c r="E997" t="s">
        <v>84</v>
      </c>
      <c r="F997" t="s">
        <v>34</v>
      </c>
      <c r="G997" t="s">
        <v>56</v>
      </c>
      <c r="H997" t="s">
        <v>57</v>
      </c>
      <c r="I997" t="s">
        <v>58</v>
      </c>
      <c r="J997" t="s">
        <v>38</v>
      </c>
      <c r="K997" t="s">
        <v>263</v>
      </c>
      <c r="L997" s="34">
        <v>20</v>
      </c>
      <c r="M997">
        <v>7200000</v>
      </c>
      <c r="N997">
        <v>12</v>
      </c>
      <c r="O997">
        <v>139.12</v>
      </c>
      <c r="P997" t="s">
        <v>85</v>
      </c>
      <c r="Q997">
        <v>1350</v>
      </c>
      <c r="R997">
        <f>Q997*125</f>
        <v>168750</v>
      </c>
    </row>
    <row r="998" spans="1:21">
      <c r="A998" s="4">
        <v>44165</v>
      </c>
      <c r="D998" t="s">
        <v>23</v>
      </c>
      <c r="E998" t="s">
        <v>84</v>
      </c>
      <c r="F998" t="s">
        <v>34</v>
      </c>
      <c r="G998" t="s">
        <v>56</v>
      </c>
      <c r="H998" t="s">
        <v>57</v>
      </c>
      <c r="I998" t="s">
        <v>58</v>
      </c>
      <c r="J998" t="s">
        <v>135</v>
      </c>
      <c r="K998" t="s">
        <v>263</v>
      </c>
      <c r="L998" s="34">
        <v>20</v>
      </c>
      <c r="M998">
        <v>7200000</v>
      </c>
      <c r="Q998">
        <v>1360</v>
      </c>
      <c r="R998">
        <f>Q998*125</f>
        <v>170000</v>
      </c>
    </row>
    <row r="999" spans="1:21">
      <c r="A999" s="4">
        <v>44165</v>
      </c>
      <c r="B999" t="s">
        <v>69</v>
      </c>
      <c r="D999" t="s">
        <v>23</v>
      </c>
      <c r="E999" t="s">
        <v>84</v>
      </c>
      <c r="F999" t="s">
        <v>34</v>
      </c>
      <c r="G999" t="s">
        <v>56</v>
      </c>
      <c r="H999" t="s">
        <v>57</v>
      </c>
      <c r="I999" t="s">
        <v>58</v>
      </c>
      <c r="J999" t="s">
        <v>38</v>
      </c>
      <c r="K999" t="s">
        <v>99</v>
      </c>
      <c r="L999" s="34">
        <v>20</v>
      </c>
      <c r="M999">
        <v>7200000</v>
      </c>
      <c r="Q999">
        <v>870</v>
      </c>
      <c r="R999">
        <f>Q999*54</f>
        <v>46980</v>
      </c>
    </row>
    <row r="1000" spans="1:21">
      <c r="A1000" s="4">
        <v>44165</v>
      </c>
      <c r="D1000" t="s">
        <v>23</v>
      </c>
      <c r="E1000" t="s">
        <v>84</v>
      </c>
      <c r="F1000" t="s">
        <v>34</v>
      </c>
      <c r="G1000" t="s">
        <v>56</v>
      </c>
      <c r="H1000" t="s">
        <v>57</v>
      </c>
      <c r="I1000" t="s">
        <v>58</v>
      </c>
      <c r="J1000" t="s">
        <v>135</v>
      </c>
      <c r="K1000" t="s">
        <v>99</v>
      </c>
      <c r="L1000" s="34">
        <v>20</v>
      </c>
      <c r="M1000">
        <v>7200000</v>
      </c>
      <c r="Q1000">
        <v>1420</v>
      </c>
      <c r="R1000">
        <f>Q1000*54</f>
        <v>76680</v>
      </c>
    </row>
    <row r="1001" spans="1:21">
      <c r="A1001" s="4">
        <v>44165</v>
      </c>
      <c r="B1001" t="s">
        <v>292</v>
      </c>
      <c r="C1001" t="s">
        <v>92</v>
      </c>
      <c r="D1001" t="s">
        <v>23</v>
      </c>
      <c r="E1001" t="s">
        <v>84</v>
      </c>
      <c r="F1001" t="s">
        <v>293</v>
      </c>
      <c r="G1001" t="s">
        <v>294</v>
      </c>
      <c r="H1001" t="s">
        <v>295</v>
      </c>
      <c r="I1001" t="s">
        <v>37</v>
      </c>
      <c r="J1001" t="s">
        <v>242</v>
      </c>
      <c r="K1001" t="s">
        <v>296</v>
      </c>
      <c r="L1001" s="34">
        <v>20</v>
      </c>
      <c r="M1001">
        <v>300</v>
      </c>
      <c r="Q1001">
        <v>330</v>
      </c>
      <c r="R1001">
        <f>Q1001*4</f>
        <v>1320</v>
      </c>
      <c r="U1001" t="s">
        <v>297</v>
      </c>
    </row>
    <row r="1002" spans="1:21">
      <c r="A1002" s="4">
        <v>44165</v>
      </c>
      <c r="B1002" t="s">
        <v>278</v>
      </c>
      <c r="C1002" t="s">
        <v>91</v>
      </c>
      <c r="D1002" t="s">
        <v>23</v>
      </c>
      <c r="E1002" t="s">
        <v>84</v>
      </c>
      <c r="F1002" t="s">
        <v>34</v>
      </c>
      <c r="G1002" t="s">
        <v>56</v>
      </c>
      <c r="H1002" t="s">
        <v>57</v>
      </c>
      <c r="I1002" t="s">
        <v>58</v>
      </c>
      <c r="J1002" t="s">
        <v>38</v>
      </c>
      <c r="K1002" t="s">
        <v>100</v>
      </c>
      <c r="L1002" s="34">
        <v>20</v>
      </c>
      <c r="M1002">
        <v>7200000</v>
      </c>
      <c r="Q1002">
        <v>1350</v>
      </c>
      <c r="R1002">
        <f>Q1002*53</f>
        <v>71550</v>
      </c>
    </row>
    <row r="1003" spans="1:21">
      <c r="A1003" s="4">
        <v>44165</v>
      </c>
      <c r="D1003" t="s">
        <v>23</v>
      </c>
      <c r="E1003" t="s">
        <v>84</v>
      </c>
      <c r="F1003" t="s">
        <v>34</v>
      </c>
      <c r="G1003" t="s">
        <v>56</v>
      </c>
      <c r="H1003" t="s">
        <v>57</v>
      </c>
      <c r="I1003" t="s">
        <v>58</v>
      </c>
      <c r="J1003" t="s">
        <v>135</v>
      </c>
      <c r="K1003" t="s">
        <v>100</v>
      </c>
      <c r="L1003" s="34">
        <v>20</v>
      </c>
      <c r="M1003">
        <v>7200000</v>
      </c>
      <c r="Q1003">
        <v>1160</v>
      </c>
      <c r="R1003">
        <f>Q1003*53</f>
        <v>61480</v>
      </c>
    </row>
    <row r="1004" spans="1:21">
      <c r="A1004" s="4">
        <v>44165</v>
      </c>
      <c r="C1004" t="s">
        <v>89</v>
      </c>
      <c r="D1004" t="s">
        <v>23</v>
      </c>
      <c r="E1004" t="s">
        <v>84</v>
      </c>
      <c r="F1004" t="s">
        <v>193</v>
      </c>
      <c r="K1004" s="34"/>
      <c r="L1004" s="34"/>
      <c r="U1004" t="s">
        <v>298</v>
      </c>
    </row>
    <row r="1005" spans="1:21">
      <c r="A1005" s="4">
        <v>44165</v>
      </c>
      <c r="B1005" t="s">
        <v>80</v>
      </c>
      <c r="C1005" t="s">
        <v>82</v>
      </c>
      <c r="D1005" t="s">
        <v>23</v>
      </c>
      <c r="E1005" t="s">
        <v>84</v>
      </c>
    </row>
    <row r="1006" spans="1:21">
      <c r="A1006" s="4">
        <v>44165</v>
      </c>
      <c r="B1006" t="s">
        <v>80</v>
      </c>
      <c r="C1006" t="s">
        <v>81</v>
      </c>
      <c r="D1006" t="s">
        <v>23</v>
      </c>
      <c r="E1006" t="s">
        <v>84</v>
      </c>
    </row>
    <row r="1007" spans="1:21">
      <c r="A1007" s="4">
        <v>44165</v>
      </c>
      <c r="B1007" t="s">
        <v>80</v>
      </c>
      <c r="C1007" t="s">
        <v>83</v>
      </c>
      <c r="D1007" t="s">
        <v>23</v>
      </c>
      <c r="E1007" t="s">
        <v>84</v>
      </c>
    </row>
  </sheetData>
  <autoFilter ref="A1:U1007" xr:uid="{00000000-0009-0000-0000-00000000000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972"/>
  <sheetViews>
    <sheetView zoomScale="85" zoomScaleNormal="85" workbookViewId="0">
      <pane ySplit="1" topLeftCell="A957" activePane="bottomLeft" state="frozen"/>
      <selection pane="bottomLeft" activeCell="C982" sqref="C982"/>
    </sheetView>
  </sheetViews>
  <sheetFormatPr baseColWidth="10" defaultColWidth="9" defaultRowHeight="15"/>
  <cols>
    <col min="1" max="1" width="10.5" style="11" customWidth="1"/>
    <col min="2" max="2" width="10" style="12" customWidth="1"/>
    <col min="3" max="5" width="12" style="12" customWidth="1"/>
    <col min="6" max="6" width="10.1640625" style="12" customWidth="1"/>
    <col min="7" max="7" width="21.6640625" style="12" customWidth="1"/>
    <col min="8" max="8" width="19.6640625" style="12" customWidth="1"/>
    <col min="9" max="9" width="8.1640625" style="12" customWidth="1"/>
    <col min="10" max="10" width="10.1640625" style="12" customWidth="1"/>
    <col min="11" max="11" width="9.6640625" style="12" customWidth="1"/>
    <col min="12" max="12" width="8.5" style="12" customWidth="1"/>
    <col min="13" max="13" width="6" style="12" customWidth="1"/>
    <col min="14" max="14" width="7.5" style="12" customWidth="1"/>
    <col min="15" max="15" width="12.6640625" style="12" customWidth="1"/>
    <col min="16" max="16" width="10.1640625" style="12" customWidth="1"/>
    <col min="17" max="17" width="18.33203125" style="12" customWidth="1"/>
    <col min="18" max="18" width="12.6640625" style="12" customWidth="1"/>
    <col min="19" max="19" width="6.5" style="12" customWidth="1"/>
    <col min="20" max="20" width="12.6640625" style="12" customWidth="1"/>
    <col min="21" max="21" width="21.6640625" style="12" customWidth="1"/>
    <col min="22" max="16384" width="9" style="12"/>
  </cols>
  <sheetData>
    <row r="1" spans="1:23" s="7" customFormat="1" ht="28.5" customHeight="1">
      <c r="A1" s="13" t="s">
        <v>0</v>
      </c>
      <c r="B1" s="13" t="s">
        <v>299</v>
      </c>
      <c r="C1" s="13" t="s">
        <v>300</v>
      </c>
      <c r="D1" s="13" t="s">
        <v>3</v>
      </c>
      <c r="E1" s="13" t="s">
        <v>301</v>
      </c>
      <c r="F1" s="14" t="s">
        <v>5</v>
      </c>
      <c r="G1" s="14" t="s">
        <v>6</v>
      </c>
      <c r="H1" s="14" t="s">
        <v>302</v>
      </c>
      <c r="I1" s="13" t="s">
        <v>12</v>
      </c>
      <c r="J1" s="21" t="s">
        <v>17</v>
      </c>
      <c r="K1" s="13" t="s">
        <v>303</v>
      </c>
      <c r="L1" s="13" t="s">
        <v>304</v>
      </c>
      <c r="M1" s="13" t="s">
        <v>13</v>
      </c>
      <c r="N1" s="22" t="s">
        <v>14</v>
      </c>
      <c r="O1" s="14" t="s">
        <v>18</v>
      </c>
      <c r="P1" s="23" t="s">
        <v>19</v>
      </c>
      <c r="Q1" s="13" t="s">
        <v>20</v>
      </c>
      <c r="R1" s="26" t="s">
        <v>305</v>
      </c>
      <c r="T1" s="27"/>
    </row>
    <row r="2" spans="1:23" s="8" customFormat="1" ht="24" customHeight="1">
      <c r="A2" s="15">
        <v>44137</v>
      </c>
      <c r="B2" s="16">
        <v>1</v>
      </c>
      <c r="C2" s="17" t="s">
        <v>306</v>
      </c>
      <c r="D2" s="16" t="s">
        <v>307</v>
      </c>
      <c r="E2" s="10" t="s">
        <v>308</v>
      </c>
      <c r="F2" s="16"/>
      <c r="G2" s="18"/>
      <c r="H2" s="19"/>
      <c r="I2" s="16"/>
      <c r="J2" s="16"/>
      <c r="K2" s="16"/>
      <c r="L2" s="16"/>
      <c r="M2" s="24">
        <v>11</v>
      </c>
      <c r="N2" s="16">
        <f>M2*14</f>
        <v>154</v>
      </c>
      <c r="O2" s="16"/>
      <c r="P2" s="16"/>
      <c r="Q2" s="16"/>
      <c r="R2" s="24">
        <f t="shared" ref="R2:R14" si="0">N2/T2</f>
        <v>0.2874666666666667</v>
      </c>
      <c r="S2" s="10">
        <f>SUM(J2:J14)</f>
        <v>7500</v>
      </c>
      <c r="T2" s="24">
        <f>7500/14</f>
        <v>535.71428571428567</v>
      </c>
      <c r="U2" s="10"/>
      <c r="W2" s="8" t="s">
        <v>309</v>
      </c>
    </row>
    <row r="3" spans="1:23" s="8" customFormat="1" ht="24" customHeight="1">
      <c r="A3" s="15">
        <v>44137</v>
      </c>
      <c r="B3" s="16">
        <v>2</v>
      </c>
      <c r="C3" s="17" t="s">
        <v>310</v>
      </c>
      <c r="D3" s="16" t="s">
        <v>307</v>
      </c>
      <c r="E3" s="10" t="s">
        <v>309</v>
      </c>
      <c r="F3" s="16"/>
      <c r="G3" s="18"/>
      <c r="H3" s="19"/>
      <c r="I3" s="16"/>
      <c r="J3" s="16"/>
      <c r="K3" s="16"/>
      <c r="L3" s="16"/>
      <c r="M3" s="24">
        <v>11</v>
      </c>
      <c r="N3" s="24">
        <v>124.22</v>
      </c>
      <c r="O3" s="16"/>
      <c r="P3" s="16"/>
      <c r="Q3" s="16"/>
      <c r="R3" s="24">
        <f t="shared" si="0"/>
        <v>0.23187733333333335</v>
      </c>
      <c r="S3" s="10"/>
      <c r="T3" s="24">
        <f t="shared" ref="T3:T14" si="1">7500/14</f>
        <v>535.71428571428567</v>
      </c>
      <c r="U3" s="10"/>
      <c r="W3" s="8" t="s">
        <v>308</v>
      </c>
    </row>
    <row r="4" spans="1:23" s="8" customFormat="1" ht="24" customHeight="1">
      <c r="A4" s="15">
        <v>44137</v>
      </c>
      <c r="B4" s="16">
        <v>3</v>
      </c>
      <c r="C4" s="17" t="s">
        <v>311</v>
      </c>
      <c r="D4" s="16" t="s">
        <v>307</v>
      </c>
      <c r="E4" s="10" t="s">
        <v>309</v>
      </c>
      <c r="F4" s="16"/>
      <c r="G4" s="18"/>
      <c r="H4" s="19"/>
      <c r="I4" s="16"/>
      <c r="J4" s="16"/>
      <c r="K4" s="16"/>
      <c r="L4" s="16"/>
      <c r="M4" s="24">
        <v>11</v>
      </c>
      <c r="N4" s="24">
        <v>124.22</v>
      </c>
      <c r="O4" s="16"/>
      <c r="P4" s="16"/>
      <c r="Q4" s="16"/>
      <c r="R4" s="24">
        <f t="shared" si="0"/>
        <v>0.23187733333333335</v>
      </c>
      <c r="S4" s="10"/>
      <c r="T4" s="24">
        <f t="shared" si="1"/>
        <v>535.71428571428567</v>
      </c>
      <c r="U4" s="10"/>
      <c r="V4" s="28">
        <v>124.22</v>
      </c>
      <c r="W4" s="8" t="s">
        <v>312</v>
      </c>
    </row>
    <row r="5" spans="1:23" s="8" customFormat="1" ht="24" customHeight="1">
      <c r="A5" s="15">
        <v>44137</v>
      </c>
      <c r="B5" s="16">
        <v>4</v>
      </c>
      <c r="C5" s="17" t="s">
        <v>313</v>
      </c>
      <c r="D5" s="16" t="s">
        <v>307</v>
      </c>
      <c r="E5" s="10" t="s">
        <v>309</v>
      </c>
      <c r="F5" s="16" t="s">
        <v>293</v>
      </c>
      <c r="G5" s="18" t="s">
        <v>314</v>
      </c>
      <c r="H5" s="19" t="s">
        <v>315</v>
      </c>
      <c r="I5" s="16">
        <v>13500</v>
      </c>
      <c r="J5" s="16">
        <v>720</v>
      </c>
      <c r="K5" s="16"/>
      <c r="L5" s="16"/>
      <c r="M5" s="24">
        <v>11</v>
      </c>
      <c r="N5" s="24">
        <v>124.22</v>
      </c>
      <c r="O5" s="16">
        <v>720</v>
      </c>
      <c r="P5" s="16">
        <f>I5-O5</f>
        <v>12780</v>
      </c>
      <c r="Q5" s="16">
        <v>1</v>
      </c>
      <c r="R5" s="24">
        <f t="shared" si="0"/>
        <v>0.23187733333333335</v>
      </c>
      <c r="S5" s="10"/>
      <c r="T5" s="24">
        <f t="shared" si="1"/>
        <v>535.71428571428567</v>
      </c>
      <c r="U5" s="10"/>
      <c r="V5" s="28">
        <v>154</v>
      </c>
    </row>
    <row r="6" spans="1:23" s="8" customFormat="1" ht="24" customHeight="1">
      <c r="A6" s="15">
        <v>44137</v>
      </c>
      <c r="B6" s="16">
        <v>5</v>
      </c>
      <c r="C6" s="17" t="s">
        <v>316</v>
      </c>
      <c r="D6" s="16" t="s">
        <v>307</v>
      </c>
      <c r="E6" s="10" t="s">
        <v>309</v>
      </c>
      <c r="G6" s="18"/>
      <c r="H6" s="19"/>
      <c r="I6" s="16"/>
      <c r="J6" s="16"/>
      <c r="K6" s="16"/>
      <c r="L6" s="16"/>
      <c r="M6" s="24">
        <v>11</v>
      </c>
      <c r="N6" s="24">
        <v>124.22</v>
      </c>
      <c r="O6" s="16"/>
      <c r="P6" s="16"/>
      <c r="Q6" s="16"/>
      <c r="R6" s="24">
        <f t="shared" si="0"/>
        <v>0.23187733333333335</v>
      </c>
      <c r="S6" s="10"/>
      <c r="T6" s="24">
        <f t="shared" si="1"/>
        <v>535.71428571428567</v>
      </c>
      <c r="U6" s="10"/>
      <c r="V6" s="8">
        <v>218.68</v>
      </c>
    </row>
    <row r="7" spans="1:23" s="8" customFormat="1" ht="24" customHeight="1">
      <c r="A7" s="15">
        <v>44137</v>
      </c>
      <c r="B7" s="16">
        <v>6</v>
      </c>
      <c r="C7" s="17" t="s">
        <v>317</v>
      </c>
      <c r="D7" s="16" t="s">
        <v>307</v>
      </c>
      <c r="E7" s="10" t="s">
        <v>309</v>
      </c>
      <c r="F7" s="16"/>
      <c r="G7" s="18"/>
      <c r="H7" s="19"/>
      <c r="I7" s="16"/>
      <c r="J7" s="16"/>
      <c r="K7" s="16"/>
      <c r="L7" s="16"/>
      <c r="M7" s="24">
        <v>4</v>
      </c>
      <c r="N7" s="25">
        <f>M7*9.94</f>
        <v>39.76</v>
      </c>
      <c r="O7" s="16"/>
      <c r="P7" s="16"/>
      <c r="Q7" s="16"/>
      <c r="R7" s="24">
        <f t="shared" si="0"/>
        <v>7.4218666666666669E-2</v>
      </c>
      <c r="S7" s="10"/>
      <c r="T7" s="24">
        <f t="shared" si="1"/>
        <v>535.71428571428567</v>
      </c>
      <c r="U7" s="10"/>
      <c r="V7" s="8">
        <v>168</v>
      </c>
    </row>
    <row r="8" spans="1:23" s="8" customFormat="1" ht="24" customHeight="1">
      <c r="A8" s="15">
        <v>44137</v>
      </c>
      <c r="B8" s="16">
        <v>7</v>
      </c>
      <c r="C8" s="17" t="s">
        <v>318</v>
      </c>
      <c r="D8" s="16" t="s">
        <v>307</v>
      </c>
      <c r="E8" s="10" t="s">
        <v>309</v>
      </c>
      <c r="F8" s="16" t="s">
        <v>293</v>
      </c>
      <c r="G8" s="18" t="s">
        <v>319</v>
      </c>
      <c r="H8" s="19" t="s">
        <v>320</v>
      </c>
      <c r="I8" s="16">
        <v>13500</v>
      </c>
      <c r="J8" s="16">
        <v>6780</v>
      </c>
      <c r="K8" s="16"/>
      <c r="L8" s="16"/>
      <c r="M8" s="24">
        <v>11</v>
      </c>
      <c r="N8" s="24">
        <v>124.22</v>
      </c>
      <c r="O8" s="16">
        <v>13500</v>
      </c>
      <c r="P8" s="16">
        <f>I8-O8</f>
        <v>0</v>
      </c>
      <c r="Q8" s="16">
        <v>6</v>
      </c>
      <c r="R8" s="24">
        <f t="shared" si="0"/>
        <v>0.23187733333333335</v>
      </c>
      <c r="S8" s="10"/>
      <c r="T8" s="24">
        <f t="shared" si="1"/>
        <v>535.71428571428567</v>
      </c>
      <c r="U8" s="10"/>
      <c r="V8" s="8">
        <v>139.12</v>
      </c>
    </row>
    <row r="9" spans="1:23" s="8" customFormat="1" ht="24" customHeight="1">
      <c r="A9" s="15">
        <v>44137</v>
      </c>
      <c r="B9" s="16">
        <v>8</v>
      </c>
      <c r="C9" s="17" t="s">
        <v>321</v>
      </c>
      <c r="D9" s="16" t="s">
        <v>307</v>
      </c>
      <c r="E9" s="10" t="s">
        <v>309</v>
      </c>
      <c r="F9" s="16"/>
      <c r="G9" s="18" t="s">
        <v>322</v>
      </c>
      <c r="H9" s="19"/>
      <c r="I9" s="16"/>
      <c r="J9" s="16"/>
      <c r="K9" s="16"/>
      <c r="L9" s="16"/>
      <c r="M9" s="24">
        <v>11</v>
      </c>
      <c r="N9" s="24">
        <v>124.22</v>
      </c>
      <c r="O9" s="16"/>
      <c r="P9" s="16"/>
      <c r="Q9" s="16"/>
      <c r="R9" s="24">
        <f t="shared" si="0"/>
        <v>0.23187733333333335</v>
      </c>
      <c r="S9" s="10"/>
      <c r="T9" s="24">
        <f t="shared" si="1"/>
        <v>535.71428571428567</v>
      </c>
      <c r="U9" s="10"/>
      <c r="V9" s="8">
        <v>238.56</v>
      </c>
    </row>
    <row r="10" spans="1:23" s="8" customFormat="1" ht="24" customHeight="1">
      <c r="A10" s="15">
        <v>44137</v>
      </c>
      <c r="B10" s="16">
        <v>9</v>
      </c>
      <c r="C10" s="17" t="s">
        <v>323</v>
      </c>
      <c r="D10" s="16" t="s">
        <v>307</v>
      </c>
      <c r="E10" s="10" t="s">
        <v>308</v>
      </c>
      <c r="F10" s="16"/>
      <c r="G10" s="18"/>
      <c r="H10" s="19"/>
      <c r="I10" s="16"/>
      <c r="J10" s="16"/>
      <c r="K10" s="16"/>
      <c r="L10" s="16"/>
      <c r="M10" s="24">
        <v>11</v>
      </c>
      <c r="N10" s="24">
        <v>154</v>
      </c>
      <c r="O10" s="16"/>
      <c r="P10" s="16"/>
      <c r="Q10" s="16"/>
      <c r="R10" s="24">
        <f t="shared" si="0"/>
        <v>0.2874666666666667</v>
      </c>
      <c r="S10" s="10"/>
      <c r="T10" s="24">
        <f t="shared" si="1"/>
        <v>535.71428571428567</v>
      </c>
      <c r="U10" s="10"/>
    </row>
    <row r="11" spans="1:23" s="8" customFormat="1" ht="24" customHeight="1">
      <c r="A11" s="15">
        <v>44137</v>
      </c>
      <c r="B11" s="16">
        <v>10</v>
      </c>
      <c r="C11" s="17" t="s">
        <v>324</v>
      </c>
      <c r="D11" s="16" t="s">
        <v>307</v>
      </c>
      <c r="E11" s="10" t="s">
        <v>309</v>
      </c>
      <c r="F11" s="16"/>
      <c r="G11" s="18"/>
      <c r="H11" s="19"/>
      <c r="I11" s="16"/>
      <c r="J11" s="16"/>
      <c r="K11" s="16"/>
      <c r="L11" s="16"/>
      <c r="M11" s="24">
        <v>11</v>
      </c>
      <c r="N11" s="24">
        <v>124.22</v>
      </c>
      <c r="O11" s="16"/>
      <c r="P11" s="16"/>
      <c r="Q11" s="16"/>
      <c r="R11" s="24">
        <f t="shared" si="0"/>
        <v>0.23187733333333335</v>
      </c>
      <c r="S11" s="10"/>
      <c r="T11" s="24">
        <f t="shared" si="1"/>
        <v>535.71428571428567</v>
      </c>
      <c r="U11" s="10"/>
    </row>
    <row r="12" spans="1:23" s="8" customFormat="1" ht="24" customHeight="1">
      <c r="A12" s="15">
        <v>44137</v>
      </c>
      <c r="B12" s="16">
        <v>11</v>
      </c>
      <c r="C12" s="17" t="s">
        <v>325</v>
      </c>
      <c r="D12" s="16" t="s">
        <v>307</v>
      </c>
      <c r="E12" s="10" t="s">
        <v>309</v>
      </c>
      <c r="F12" s="16"/>
      <c r="G12" s="18"/>
      <c r="H12" s="19"/>
      <c r="I12" s="16"/>
      <c r="J12" s="16"/>
      <c r="K12" s="16"/>
      <c r="L12" s="16"/>
      <c r="M12" s="24">
        <v>11</v>
      </c>
      <c r="N12" s="24">
        <v>124.22</v>
      </c>
      <c r="O12" s="16"/>
      <c r="P12" s="16"/>
      <c r="Q12" s="16"/>
      <c r="R12" s="24">
        <f t="shared" si="0"/>
        <v>0.23187733333333335</v>
      </c>
      <c r="S12" s="10"/>
      <c r="T12" s="24">
        <f t="shared" si="1"/>
        <v>535.71428571428567</v>
      </c>
      <c r="U12" s="10"/>
    </row>
    <row r="13" spans="1:23" s="8" customFormat="1" ht="24" customHeight="1">
      <c r="A13" s="15">
        <v>44137</v>
      </c>
      <c r="B13" s="16">
        <v>12</v>
      </c>
      <c r="C13" s="17" t="s">
        <v>326</v>
      </c>
      <c r="D13" s="16" t="s">
        <v>307</v>
      </c>
      <c r="E13" s="10" t="s">
        <v>309</v>
      </c>
      <c r="F13" s="16"/>
      <c r="G13" s="18"/>
      <c r="H13" s="19"/>
      <c r="I13" s="16"/>
      <c r="J13" s="16"/>
      <c r="K13" s="16"/>
      <c r="L13" s="16"/>
      <c r="M13" s="24">
        <v>11</v>
      </c>
      <c r="N13" s="24">
        <v>124.22</v>
      </c>
      <c r="O13" s="16"/>
      <c r="P13" s="16"/>
      <c r="Q13" s="16"/>
      <c r="R13" s="24">
        <f t="shared" si="0"/>
        <v>0.23187733333333335</v>
      </c>
      <c r="S13" s="10"/>
      <c r="T13" s="24">
        <f t="shared" si="1"/>
        <v>535.71428571428567</v>
      </c>
      <c r="U13" s="10"/>
    </row>
    <row r="14" spans="1:23" s="8" customFormat="1" ht="24" customHeight="1">
      <c r="A14" s="15">
        <v>44137</v>
      </c>
      <c r="B14" s="16">
        <v>13</v>
      </c>
      <c r="C14" s="17" t="s">
        <v>327</v>
      </c>
      <c r="D14" s="16" t="s">
        <v>307</v>
      </c>
      <c r="E14" s="10" t="s">
        <v>309</v>
      </c>
      <c r="F14" s="16"/>
      <c r="G14" s="18"/>
      <c r="H14" s="19"/>
      <c r="I14" s="16"/>
      <c r="J14" s="16"/>
      <c r="K14" s="16"/>
      <c r="L14" s="16"/>
      <c r="M14" s="24">
        <v>11</v>
      </c>
      <c r="N14" s="24">
        <v>124.22</v>
      </c>
      <c r="O14" s="16"/>
      <c r="P14" s="16"/>
      <c r="Q14" s="16"/>
      <c r="R14" s="24">
        <f t="shared" si="0"/>
        <v>0.23187733333333335</v>
      </c>
      <c r="S14" s="10"/>
      <c r="T14" s="24">
        <f t="shared" si="1"/>
        <v>535.71428571428567</v>
      </c>
      <c r="U14" s="10"/>
    </row>
    <row r="15" spans="1:23" s="8" customFormat="1" ht="24" customHeight="1">
      <c r="A15" s="15">
        <v>44137</v>
      </c>
      <c r="B15" s="16">
        <v>14</v>
      </c>
      <c r="C15" s="17" t="s">
        <v>328</v>
      </c>
      <c r="D15" s="16" t="s">
        <v>307</v>
      </c>
      <c r="E15" s="10" t="s">
        <v>309</v>
      </c>
      <c r="F15" s="16"/>
      <c r="G15" s="18"/>
      <c r="H15" s="19"/>
      <c r="I15" s="16"/>
      <c r="J15" s="16"/>
      <c r="K15" s="16"/>
      <c r="L15" s="16"/>
      <c r="M15" s="24"/>
      <c r="N15" s="24"/>
      <c r="O15" s="16"/>
      <c r="P15" s="16"/>
      <c r="Q15" s="16"/>
      <c r="R15" s="24"/>
      <c r="S15" s="10"/>
      <c r="T15" s="24"/>
      <c r="U15" s="10"/>
    </row>
    <row r="16" spans="1:23" s="8" customFormat="1" ht="24" customHeight="1">
      <c r="A16" s="15">
        <v>44137</v>
      </c>
      <c r="B16" s="16">
        <v>15</v>
      </c>
      <c r="C16" s="17" t="s">
        <v>329</v>
      </c>
      <c r="D16" s="16" t="s">
        <v>307</v>
      </c>
      <c r="E16" s="10" t="s">
        <v>309</v>
      </c>
      <c r="F16" s="16" t="s">
        <v>293</v>
      </c>
      <c r="G16" s="18" t="s">
        <v>63</v>
      </c>
      <c r="H16" s="19" t="s">
        <v>330</v>
      </c>
      <c r="I16" s="16">
        <v>13500</v>
      </c>
      <c r="J16" s="16">
        <v>7500</v>
      </c>
      <c r="K16" s="16"/>
      <c r="L16" s="16"/>
      <c r="M16" s="24">
        <v>11</v>
      </c>
      <c r="N16" s="24">
        <v>124.22</v>
      </c>
      <c r="O16" s="16">
        <v>13500</v>
      </c>
      <c r="P16" s="16">
        <f t="shared" ref="P16:P23" si="2">I16-O16</f>
        <v>0</v>
      </c>
      <c r="Q16" s="16">
        <v>1</v>
      </c>
      <c r="R16" s="24">
        <f>N16/T16</f>
        <v>1.6562666666666667E-2</v>
      </c>
      <c r="S16" s="10"/>
      <c r="T16" s="24">
        <f t="shared" ref="T16:T21" si="3">J16*Q16</f>
        <v>7500</v>
      </c>
      <c r="U16" s="10"/>
    </row>
    <row r="17" spans="1:21" s="8" customFormat="1" ht="24" customHeight="1">
      <c r="A17" s="15">
        <v>44137</v>
      </c>
      <c r="B17" s="16">
        <v>16</v>
      </c>
      <c r="C17" s="17" t="s">
        <v>331</v>
      </c>
      <c r="D17" s="16" t="s">
        <v>307</v>
      </c>
      <c r="E17" s="10" t="s">
        <v>309</v>
      </c>
      <c r="F17" s="16" t="s">
        <v>293</v>
      </c>
      <c r="G17" s="18" t="s">
        <v>63</v>
      </c>
      <c r="H17" s="19" t="s">
        <v>332</v>
      </c>
      <c r="I17" s="16">
        <v>13500</v>
      </c>
      <c r="J17" s="16">
        <v>3700</v>
      </c>
      <c r="K17" s="16"/>
      <c r="L17" s="16"/>
      <c r="M17" s="24">
        <v>11</v>
      </c>
      <c r="N17" s="24">
        <v>124.22</v>
      </c>
      <c r="O17" s="16">
        <v>13500</v>
      </c>
      <c r="P17" s="16">
        <f t="shared" si="2"/>
        <v>0</v>
      </c>
      <c r="Q17" s="16">
        <v>1</v>
      </c>
      <c r="R17" s="24">
        <f>N17/S17</f>
        <v>2.2381981981981981E-2</v>
      </c>
      <c r="S17" s="10">
        <f>SUM(T17:T19)</f>
        <v>5550</v>
      </c>
      <c r="T17" s="24">
        <f t="shared" si="3"/>
        <v>3700</v>
      </c>
      <c r="U17" s="10"/>
    </row>
    <row r="18" spans="1:21" s="8" customFormat="1" ht="24" customHeight="1">
      <c r="A18" s="15">
        <v>44137</v>
      </c>
      <c r="B18" s="16"/>
      <c r="C18" s="17" t="s">
        <v>331</v>
      </c>
      <c r="D18" s="16" t="s">
        <v>307</v>
      </c>
      <c r="E18" s="10" t="s">
        <v>309</v>
      </c>
      <c r="F18" s="16" t="s">
        <v>293</v>
      </c>
      <c r="G18" s="18" t="s">
        <v>63</v>
      </c>
      <c r="H18" s="19" t="s">
        <v>333</v>
      </c>
      <c r="I18" s="16">
        <v>13500</v>
      </c>
      <c r="J18" s="16">
        <v>530</v>
      </c>
      <c r="K18" s="16"/>
      <c r="L18" s="16"/>
      <c r="M18" s="24"/>
      <c r="N18" s="24"/>
      <c r="O18" s="16">
        <v>530</v>
      </c>
      <c r="P18" s="16"/>
      <c r="Q18" s="16">
        <v>1</v>
      </c>
      <c r="R18" s="24"/>
      <c r="S18" s="10"/>
      <c r="T18" s="24">
        <f t="shared" si="3"/>
        <v>530</v>
      </c>
      <c r="U18" s="10"/>
    </row>
    <row r="19" spans="1:21" s="8" customFormat="1" ht="24" customHeight="1">
      <c r="A19" s="15">
        <v>44137</v>
      </c>
      <c r="B19" s="16"/>
      <c r="C19" s="17" t="s">
        <v>331</v>
      </c>
      <c r="D19" s="16" t="s">
        <v>307</v>
      </c>
      <c r="E19" s="10" t="s">
        <v>309</v>
      </c>
      <c r="F19" s="16" t="s">
        <v>293</v>
      </c>
      <c r="G19" s="18" t="s">
        <v>63</v>
      </c>
      <c r="H19" s="19" t="s">
        <v>334</v>
      </c>
      <c r="I19" s="16">
        <v>13500</v>
      </c>
      <c r="J19" s="16">
        <v>660</v>
      </c>
      <c r="K19" s="16"/>
      <c r="L19" s="16"/>
      <c r="M19" s="24"/>
      <c r="N19" s="24"/>
      <c r="O19" s="16">
        <v>660</v>
      </c>
      <c r="P19" s="16"/>
      <c r="Q19" s="16">
        <v>2</v>
      </c>
      <c r="R19" s="24"/>
      <c r="S19" s="10"/>
      <c r="T19" s="24">
        <f t="shared" si="3"/>
        <v>1320</v>
      </c>
      <c r="U19" s="10"/>
    </row>
    <row r="20" spans="1:21" s="8" customFormat="1" ht="24" customHeight="1">
      <c r="A20" s="15">
        <v>44137</v>
      </c>
      <c r="B20" s="16">
        <v>17</v>
      </c>
      <c r="C20" s="17" t="s">
        <v>335</v>
      </c>
      <c r="D20" s="16" t="s">
        <v>307</v>
      </c>
      <c r="E20" s="10" t="s">
        <v>309</v>
      </c>
      <c r="F20" s="16" t="s">
        <v>293</v>
      </c>
      <c r="G20" s="18" t="s">
        <v>336</v>
      </c>
      <c r="H20" s="19" t="s">
        <v>337</v>
      </c>
      <c r="I20" s="16">
        <v>12000</v>
      </c>
      <c r="J20" s="16">
        <v>1200</v>
      </c>
      <c r="K20" s="16"/>
      <c r="L20" s="16"/>
      <c r="M20" s="24">
        <v>11</v>
      </c>
      <c r="N20" s="24">
        <v>124.22</v>
      </c>
      <c r="O20" s="16">
        <v>1200</v>
      </c>
      <c r="P20" s="16">
        <f t="shared" si="2"/>
        <v>10800</v>
      </c>
      <c r="Q20" s="16">
        <v>1</v>
      </c>
      <c r="R20" s="24">
        <f>N20/T20</f>
        <v>0.10351666666666666</v>
      </c>
      <c r="S20" s="10"/>
      <c r="T20" s="24">
        <f t="shared" si="3"/>
        <v>1200</v>
      </c>
      <c r="U20" s="10"/>
    </row>
    <row r="21" spans="1:21" s="8" customFormat="1" ht="24" customHeight="1">
      <c r="A21" s="15">
        <v>44137</v>
      </c>
      <c r="B21" s="16">
        <v>18</v>
      </c>
      <c r="C21" s="17" t="s">
        <v>338</v>
      </c>
      <c r="D21" s="16" t="s">
        <v>307</v>
      </c>
      <c r="E21" s="10" t="s">
        <v>309</v>
      </c>
      <c r="F21" s="16" t="s">
        <v>293</v>
      </c>
      <c r="G21" s="18" t="s">
        <v>336</v>
      </c>
      <c r="H21" s="19" t="s">
        <v>337</v>
      </c>
      <c r="I21" s="16">
        <v>12000</v>
      </c>
      <c r="J21" s="16">
        <v>1400</v>
      </c>
      <c r="K21" s="16"/>
      <c r="L21" s="16"/>
      <c r="M21" s="24">
        <v>11</v>
      </c>
      <c r="N21" s="24">
        <v>124.22</v>
      </c>
      <c r="O21" s="16">
        <v>2600</v>
      </c>
      <c r="P21" s="16">
        <f t="shared" si="2"/>
        <v>9400</v>
      </c>
      <c r="Q21" s="16">
        <v>1</v>
      </c>
      <c r="R21" s="24">
        <f>N21/T21</f>
        <v>8.8728571428571434E-2</v>
      </c>
      <c r="S21" s="10"/>
      <c r="T21" s="24">
        <f t="shared" si="3"/>
        <v>1400</v>
      </c>
      <c r="U21" s="10"/>
    </row>
    <row r="22" spans="1:21" s="8" customFormat="1" ht="24" customHeight="1">
      <c r="A22" s="15">
        <v>44137</v>
      </c>
      <c r="B22" s="16">
        <v>19</v>
      </c>
      <c r="C22" s="17" t="s">
        <v>339</v>
      </c>
      <c r="D22" s="16" t="s">
        <v>307</v>
      </c>
      <c r="E22" s="10" t="s">
        <v>309</v>
      </c>
      <c r="F22" s="16"/>
      <c r="G22" s="18"/>
      <c r="H22" s="19"/>
      <c r="I22" s="16"/>
      <c r="J22" s="16"/>
      <c r="K22" s="16"/>
      <c r="L22" s="16"/>
      <c r="M22" s="24">
        <v>11</v>
      </c>
      <c r="N22" s="24">
        <v>124.22</v>
      </c>
      <c r="O22" s="16"/>
      <c r="P22" s="16">
        <f t="shared" si="2"/>
        <v>0</v>
      </c>
      <c r="Q22" s="16"/>
      <c r="R22" s="24">
        <f>N22/T22</f>
        <v>0.1064742857142857</v>
      </c>
      <c r="S22" s="10"/>
      <c r="T22" s="24">
        <f>3500/3</f>
        <v>1166.6666666666667</v>
      </c>
      <c r="U22" s="10"/>
    </row>
    <row r="23" spans="1:21" s="8" customFormat="1" ht="24" customHeight="1">
      <c r="A23" s="15">
        <v>44137</v>
      </c>
      <c r="B23" s="16">
        <v>20</v>
      </c>
      <c r="C23" s="17" t="s">
        <v>340</v>
      </c>
      <c r="D23" s="16" t="s">
        <v>307</v>
      </c>
      <c r="E23" s="10" t="s">
        <v>309</v>
      </c>
      <c r="F23" s="16" t="s">
        <v>341</v>
      </c>
      <c r="G23" s="18" t="s">
        <v>342</v>
      </c>
      <c r="H23" s="19" t="s">
        <v>320</v>
      </c>
      <c r="I23" s="16">
        <v>6000</v>
      </c>
      <c r="J23" s="16">
        <v>3500</v>
      </c>
      <c r="K23" s="16"/>
      <c r="L23" s="16"/>
      <c r="M23" s="24">
        <v>11</v>
      </c>
      <c r="N23" s="24">
        <v>124.22</v>
      </c>
      <c r="O23" s="16">
        <v>3500</v>
      </c>
      <c r="P23" s="16">
        <f t="shared" si="2"/>
        <v>2500</v>
      </c>
      <c r="Q23" s="16">
        <v>40</v>
      </c>
      <c r="R23" s="24">
        <f>N23/T23</f>
        <v>0.1064742857142857</v>
      </c>
      <c r="S23" s="10"/>
      <c r="T23" s="24">
        <f>3500/3</f>
        <v>1166.6666666666667</v>
      </c>
      <c r="U23" s="10"/>
    </row>
    <row r="24" spans="1:21" s="8" customFormat="1" ht="24" customHeight="1">
      <c r="A24" s="15">
        <v>44137</v>
      </c>
      <c r="B24" s="16">
        <v>21</v>
      </c>
      <c r="C24" s="17" t="s">
        <v>343</v>
      </c>
      <c r="D24" s="16" t="s">
        <v>307</v>
      </c>
      <c r="E24" s="10" t="s">
        <v>309</v>
      </c>
      <c r="F24" s="16"/>
      <c r="G24" s="18"/>
      <c r="H24" s="19"/>
      <c r="I24" s="16"/>
      <c r="J24" s="16"/>
      <c r="K24" s="16"/>
      <c r="L24" s="16"/>
      <c r="M24" s="24">
        <v>11</v>
      </c>
      <c r="N24" s="24">
        <v>124.22</v>
      </c>
      <c r="O24" s="16"/>
      <c r="P24" s="16"/>
      <c r="Q24" s="16"/>
      <c r="R24" s="24">
        <f>N24/T24</f>
        <v>0.1064742857142857</v>
      </c>
      <c r="S24" s="10"/>
      <c r="T24" s="24">
        <f>3500/3</f>
        <v>1166.6666666666667</v>
      </c>
      <c r="U24" s="10"/>
    </row>
    <row r="25" spans="1:21" s="8" customFormat="1" ht="24" customHeight="1">
      <c r="A25" s="15">
        <v>44137</v>
      </c>
      <c r="B25" s="16">
        <v>20</v>
      </c>
      <c r="C25" s="17" t="s">
        <v>344</v>
      </c>
      <c r="D25" s="16" t="s">
        <v>307</v>
      </c>
      <c r="E25" s="10" t="s">
        <v>309</v>
      </c>
      <c r="F25" s="16"/>
      <c r="G25" s="16" t="s">
        <v>345</v>
      </c>
      <c r="H25" s="16"/>
      <c r="I25" s="16"/>
      <c r="J25" s="16"/>
      <c r="K25" s="16"/>
      <c r="L25" s="16"/>
      <c r="M25" s="24">
        <v>11</v>
      </c>
      <c r="N25" s="24">
        <v>124.22</v>
      </c>
      <c r="O25" s="16"/>
      <c r="P25" s="16"/>
      <c r="Q25" s="16"/>
      <c r="R25" s="24"/>
      <c r="S25" s="10"/>
      <c r="T25" s="24"/>
      <c r="U25" s="10"/>
    </row>
    <row r="26" spans="1:21" s="8" customFormat="1" ht="24" customHeight="1">
      <c r="A26" s="15">
        <v>44137</v>
      </c>
      <c r="B26" s="16">
        <v>21</v>
      </c>
      <c r="C26" s="16" t="s">
        <v>346</v>
      </c>
      <c r="D26" s="16" t="s">
        <v>307</v>
      </c>
      <c r="E26" s="10" t="s">
        <v>309</v>
      </c>
      <c r="F26" s="16"/>
      <c r="G26" s="16" t="s">
        <v>347</v>
      </c>
      <c r="H26" s="16"/>
      <c r="I26" s="16"/>
      <c r="J26" s="16"/>
      <c r="K26" s="16"/>
      <c r="L26" s="16"/>
      <c r="M26" s="24">
        <v>11</v>
      </c>
      <c r="N26" s="24">
        <v>124.22</v>
      </c>
      <c r="O26" s="16"/>
      <c r="P26" s="16"/>
      <c r="Q26" s="16"/>
      <c r="R26" s="24"/>
      <c r="S26" s="10"/>
      <c r="T26" s="24">
        <f>J26*Q26</f>
        <v>0</v>
      </c>
      <c r="U26" s="10"/>
    </row>
    <row r="27" spans="1:21" s="8" customFormat="1" ht="24" customHeight="1">
      <c r="A27" s="15">
        <v>44137</v>
      </c>
      <c r="B27" s="16">
        <v>22</v>
      </c>
      <c r="C27" s="16" t="s">
        <v>348</v>
      </c>
      <c r="D27" s="16" t="s">
        <v>307</v>
      </c>
      <c r="E27" s="10" t="s">
        <v>309</v>
      </c>
      <c r="F27" s="17"/>
      <c r="G27" s="16" t="s">
        <v>349</v>
      </c>
      <c r="H27" s="20"/>
      <c r="I27" s="16"/>
      <c r="J27" s="16"/>
      <c r="K27" s="16"/>
      <c r="L27" s="16"/>
      <c r="M27" s="24">
        <v>11</v>
      </c>
      <c r="N27" s="24">
        <v>124.22</v>
      </c>
      <c r="O27" s="16"/>
      <c r="P27" s="16"/>
      <c r="Q27" s="16"/>
      <c r="R27" s="24"/>
      <c r="S27" s="10"/>
      <c r="T27" s="24">
        <f>J27*Q27</f>
        <v>0</v>
      </c>
      <c r="U27" s="10"/>
    </row>
    <row r="28" spans="1:21" s="8" customFormat="1" ht="24" customHeight="1">
      <c r="A28" s="15">
        <v>44138</v>
      </c>
      <c r="B28" s="16">
        <v>1</v>
      </c>
      <c r="C28" s="17" t="s">
        <v>323</v>
      </c>
      <c r="D28" s="16" t="s">
        <v>307</v>
      </c>
      <c r="E28" s="10" t="s">
        <v>308</v>
      </c>
      <c r="F28" s="16"/>
      <c r="G28" s="18"/>
      <c r="H28" s="19"/>
      <c r="I28" s="16"/>
      <c r="J28" s="16"/>
      <c r="K28" s="16"/>
      <c r="L28" s="16"/>
      <c r="M28" s="24">
        <v>11</v>
      </c>
      <c r="N28" s="24">
        <v>154</v>
      </c>
      <c r="O28" s="16"/>
      <c r="P28" s="16"/>
      <c r="Q28" s="16"/>
      <c r="R28" s="24">
        <f>N28/T28</f>
        <v>0.14843373493975903</v>
      </c>
      <c r="S28" s="10">
        <f>SUM(J28:J35)</f>
        <v>8300</v>
      </c>
      <c r="T28" s="24">
        <f>8300/8</f>
        <v>1037.5</v>
      </c>
      <c r="U28" s="10"/>
    </row>
    <row r="29" spans="1:21" s="8" customFormat="1" ht="24" customHeight="1">
      <c r="A29" s="15">
        <v>44138</v>
      </c>
      <c r="B29" s="16">
        <v>2</v>
      </c>
      <c r="C29" s="17" t="s">
        <v>311</v>
      </c>
      <c r="D29" s="16" t="s">
        <v>307</v>
      </c>
      <c r="E29" s="10" t="s">
        <v>309</v>
      </c>
      <c r="F29" s="16" t="s">
        <v>341</v>
      </c>
      <c r="G29" s="18" t="s">
        <v>342</v>
      </c>
      <c r="H29" s="19" t="s">
        <v>320</v>
      </c>
      <c r="I29" s="16">
        <v>6000</v>
      </c>
      <c r="J29" s="16">
        <v>2300</v>
      </c>
      <c r="K29" s="16"/>
      <c r="L29" s="16"/>
      <c r="M29" s="24">
        <v>11</v>
      </c>
      <c r="N29" s="24">
        <v>124.22</v>
      </c>
      <c r="O29" s="16">
        <v>5800</v>
      </c>
      <c r="P29" s="16">
        <f>I29-O29</f>
        <v>200</v>
      </c>
      <c r="Q29" s="16">
        <v>40</v>
      </c>
      <c r="R29" s="24">
        <f t="shared" ref="R29:R36" si="4">N29/T29</f>
        <v>0.11973012048192772</v>
      </c>
      <c r="S29" s="10"/>
      <c r="T29" s="24">
        <f t="shared" ref="T29:T35" si="5">8300/8</f>
        <v>1037.5</v>
      </c>
      <c r="U29" s="10"/>
    </row>
    <row r="30" spans="1:21" s="8" customFormat="1" ht="24" customHeight="1">
      <c r="A30" s="15">
        <v>44138</v>
      </c>
      <c r="B30" s="16">
        <v>3</v>
      </c>
      <c r="C30" s="17" t="s">
        <v>329</v>
      </c>
      <c r="D30" s="16" t="s">
        <v>307</v>
      </c>
      <c r="E30" s="10" t="s">
        <v>309</v>
      </c>
      <c r="F30" s="16"/>
      <c r="G30" s="18"/>
      <c r="H30" s="19"/>
      <c r="I30" s="16"/>
      <c r="J30" s="16"/>
      <c r="K30" s="16"/>
      <c r="L30" s="16"/>
      <c r="M30" s="24">
        <v>11</v>
      </c>
      <c r="N30" s="24">
        <v>124.22</v>
      </c>
      <c r="O30" s="16"/>
      <c r="P30" s="16"/>
      <c r="Q30" s="16"/>
      <c r="R30" s="24">
        <f t="shared" si="4"/>
        <v>0.11973012048192772</v>
      </c>
      <c r="S30" s="10"/>
      <c r="T30" s="24">
        <f t="shared" si="5"/>
        <v>1037.5</v>
      </c>
      <c r="U30" s="10"/>
    </row>
    <row r="31" spans="1:21" s="8" customFormat="1" ht="24" customHeight="1">
      <c r="A31" s="15">
        <v>44138</v>
      </c>
      <c r="B31" s="16">
        <v>4</v>
      </c>
      <c r="C31" s="17" t="s">
        <v>339</v>
      </c>
      <c r="D31" s="16" t="s">
        <v>307</v>
      </c>
      <c r="E31" s="10" t="s">
        <v>309</v>
      </c>
      <c r="F31" s="16" t="s">
        <v>341</v>
      </c>
      <c r="G31" s="18" t="s">
        <v>350</v>
      </c>
      <c r="H31" s="19" t="s">
        <v>320</v>
      </c>
      <c r="I31" s="16">
        <v>6000</v>
      </c>
      <c r="J31" s="16">
        <v>6000</v>
      </c>
      <c r="K31" s="16"/>
      <c r="L31" s="16"/>
      <c r="M31" s="24">
        <v>11</v>
      </c>
      <c r="N31" s="24">
        <v>124.22</v>
      </c>
      <c r="O31" s="16">
        <v>6000</v>
      </c>
      <c r="P31" s="16">
        <f>I31-O31</f>
        <v>0</v>
      </c>
      <c r="Q31" s="16">
        <v>38</v>
      </c>
      <c r="R31" s="24">
        <f t="shared" si="4"/>
        <v>0.11973012048192772</v>
      </c>
      <c r="S31" s="10"/>
      <c r="T31" s="24">
        <f t="shared" si="5"/>
        <v>1037.5</v>
      </c>
      <c r="U31" s="10"/>
    </row>
    <row r="32" spans="1:21" s="8" customFormat="1" ht="24" customHeight="1">
      <c r="A32" s="15">
        <v>44138</v>
      </c>
      <c r="B32" s="16">
        <v>5</v>
      </c>
      <c r="C32" s="17" t="s">
        <v>340</v>
      </c>
      <c r="D32" s="16" t="s">
        <v>307</v>
      </c>
      <c r="E32" s="10" t="s">
        <v>309</v>
      </c>
      <c r="F32" s="16"/>
      <c r="G32" s="18"/>
      <c r="H32" s="19"/>
      <c r="I32" s="16"/>
      <c r="J32" s="16"/>
      <c r="K32" s="16"/>
      <c r="L32" s="16"/>
      <c r="M32" s="24">
        <v>11</v>
      </c>
      <c r="N32" s="24">
        <v>124.22</v>
      </c>
      <c r="O32" s="16"/>
      <c r="P32" s="16"/>
      <c r="Q32" s="16"/>
      <c r="R32" s="24">
        <f t="shared" si="4"/>
        <v>0.11973012048192772</v>
      </c>
      <c r="S32" s="10"/>
      <c r="T32" s="24">
        <f t="shared" si="5"/>
        <v>1037.5</v>
      </c>
      <c r="U32" s="10"/>
    </row>
    <row r="33" spans="1:21" s="8" customFormat="1" ht="24" customHeight="1">
      <c r="A33" s="15">
        <v>44138</v>
      </c>
      <c r="B33" s="16">
        <v>6</v>
      </c>
      <c r="C33" s="17" t="s">
        <v>343</v>
      </c>
      <c r="D33" s="16" t="s">
        <v>307</v>
      </c>
      <c r="E33" s="10" t="s">
        <v>309</v>
      </c>
      <c r="F33" s="16"/>
      <c r="G33" s="18"/>
      <c r="H33" s="19"/>
      <c r="I33" s="16"/>
      <c r="J33" s="16"/>
      <c r="K33" s="16"/>
      <c r="L33" s="16"/>
      <c r="M33" s="24">
        <v>11</v>
      </c>
      <c r="N33" s="24">
        <v>124.22</v>
      </c>
      <c r="O33" s="16"/>
      <c r="P33" s="16"/>
      <c r="Q33" s="16"/>
      <c r="R33" s="24">
        <f t="shared" si="4"/>
        <v>0.11973012048192772</v>
      </c>
      <c r="S33" s="10"/>
      <c r="T33" s="24">
        <f t="shared" si="5"/>
        <v>1037.5</v>
      </c>
      <c r="U33" s="10"/>
    </row>
    <row r="34" spans="1:21" s="8" customFormat="1" ht="24" customHeight="1">
      <c r="A34" s="15">
        <v>44138</v>
      </c>
      <c r="B34" s="16">
        <v>7</v>
      </c>
      <c r="C34" s="17" t="s">
        <v>313</v>
      </c>
      <c r="D34" s="16" t="s">
        <v>307</v>
      </c>
      <c r="E34" s="10" t="s">
        <v>309</v>
      </c>
      <c r="F34" s="16"/>
      <c r="G34" s="18"/>
      <c r="H34" s="19"/>
      <c r="I34" s="16"/>
      <c r="J34" s="16"/>
      <c r="K34" s="16"/>
      <c r="L34" s="16"/>
      <c r="M34" s="24">
        <v>4</v>
      </c>
      <c r="N34" s="25">
        <f>M34*9.94</f>
        <v>39.76</v>
      </c>
      <c r="O34" s="16"/>
      <c r="P34" s="16"/>
      <c r="Q34" s="16"/>
      <c r="R34" s="24">
        <f t="shared" si="4"/>
        <v>3.832289156626506E-2</v>
      </c>
      <c r="S34" s="10"/>
      <c r="T34" s="24">
        <f t="shared" si="5"/>
        <v>1037.5</v>
      </c>
      <c r="U34" s="10"/>
    </row>
    <row r="35" spans="1:21" s="8" customFormat="1" ht="24" customHeight="1">
      <c r="A35" s="15">
        <v>44138</v>
      </c>
      <c r="B35" s="16">
        <v>8</v>
      </c>
      <c r="C35" s="17" t="s">
        <v>351</v>
      </c>
      <c r="D35" s="16" t="s">
        <v>307</v>
      </c>
      <c r="E35" s="10" t="s">
        <v>309</v>
      </c>
      <c r="F35" s="16"/>
      <c r="G35" s="18"/>
      <c r="H35" s="19"/>
      <c r="I35" s="16"/>
      <c r="J35" s="16"/>
      <c r="K35" s="16"/>
      <c r="L35" s="16"/>
      <c r="M35" s="24">
        <v>11</v>
      </c>
      <c r="N35" s="24">
        <v>124.22</v>
      </c>
      <c r="O35" s="16"/>
      <c r="P35" s="16"/>
      <c r="Q35" s="16"/>
      <c r="R35" s="24">
        <f t="shared" si="4"/>
        <v>0.11973012048192772</v>
      </c>
      <c r="S35" s="10"/>
      <c r="T35" s="24">
        <f t="shared" si="5"/>
        <v>1037.5</v>
      </c>
      <c r="U35" s="10"/>
    </row>
    <row r="36" spans="1:21" s="8" customFormat="1" ht="24" customHeight="1">
      <c r="A36" s="15">
        <v>44138</v>
      </c>
      <c r="B36" s="16">
        <v>9</v>
      </c>
      <c r="C36" s="17" t="s">
        <v>318</v>
      </c>
      <c r="D36" s="16" t="s">
        <v>307</v>
      </c>
      <c r="E36" s="10" t="s">
        <v>309</v>
      </c>
      <c r="F36" s="16"/>
      <c r="G36" s="18"/>
      <c r="H36" s="19"/>
      <c r="I36" s="16"/>
      <c r="J36" s="16"/>
      <c r="K36" s="16"/>
      <c r="L36" s="16"/>
      <c r="M36" s="24">
        <v>11</v>
      </c>
      <c r="N36" s="24">
        <v>124.22</v>
      </c>
      <c r="O36" s="16"/>
      <c r="P36" s="16"/>
      <c r="Q36" s="16"/>
      <c r="R36" s="24">
        <f t="shared" si="4"/>
        <v>9.9376000000000006E-2</v>
      </c>
      <c r="S36" s="10">
        <f>SUM(J36:J41)</f>
        <v>7500</v>
      </c>
      <c r="T36" s="24">
        <f t="shared" ref="T36:T41" si="6">7500/6</f>
        <v>1250</v>
      </c>
      <c r="U36" s="10"/>
    </row>
    <row r="37" spans="1:21" s="8" customFormat="1" ht="24" customHeight="1">
      <c r="A37" s="15">
        <v>44138</v>
      </c>
      <c r="B37" s="16">
        <v>10</v>
      </c>
      <c r="C37" s="17" t="s">
        <v>331</v>
      </c>
      <c r="D37" s="16" t="s">
        <v>307</v>
      </c>
      <c r="E37" s="10" t="s">
        <v>309</v>
      </c>
      <c r="F37" s="16"/>
      <c r="G37" s="18"/>
      <c r="H37" s="19"/>
      <c r="I37" s="16"/>
      <c r="J37" s="16"/>
      <c r="K37" s="16"/>
      <c r="L37" s="16"/>
      <c r="M37" s="24">
        <v>11</v>
      </c>
      <c r="N37" s="24">
        <v>124.22</v>
      </c>
      <c r="O37" s="16"/>
      <c r="P37" s="16"/>
      <c r="Q37" s="16"/>
      <c r="R37" s="24">
        <f t="shared" ref="R37:R42" si="7">N37/T37</f>
        <v>9.9376000000000006E-2</v>
      </c>
      <c r="S37" s="10"/>
      <c r="T37" s="24">
        <f t="shared" si="6"/>
        <v>1250</v>
      </c>
      <c r="U37" s="10"/>
    </row>
    <row r="38" spans="1:21" s="8" customFormat="1" ht="24" customHeight="1">
      <c r="A38" s="15">
        <v>44138</v>
      </c>
      <c r="B38" s="16">
        <v>11</v>
      </c>
      <c r="C38" s="17" t="s">
        <v>310</v>
      </c>
      <c r="D38" s="16" t="s">
        <v>307</v>
      </c>
      <c r="E38" s="10" t="s">
        <v>309</v>
      </c>
      <c r="F38" s="16" t="s">
        <v>293</v>
      </c>
      <c r="G38" s="18" t="s">
        <v>314</v>
      </c>
      <c r="H38" s="19" t="s">
        <v>315</v>
      </c>
      <c r="I38" s="16">
        <v>13500</v>
      </c>
      <c r="J38" s="16">
        <v>7500</v>
      </c>
      <c r="K38" s="16"/>
      <c r="L38" s="16"/>
      <c r="M38" s="24">
        <v>11</v>
      </c>
      <c r="N38" s="24">
        <v>124.22</v>
      </c>
      <c r="O38" s="16">
        <v>8220</v>
      </c>
      <c r="P38" s="16">
        <f>I38-O38</f>
        <v>5280</v>
      </c>
      <c r="Q38" s="16">
        <v>1</v>
      </c>
      <c r="R38" s="24">
        <f t="shared" si="7"/>
        <v>9.9376000000000006E-2</v>
      </c>
      <c r="S38" s="10"/>
      <c r="T38" s="24">
        <f t="shared" si="6"/>
        <v>1250</v>
      </c>
      <c r="U38" s="10"/>
    </row>
    <row r="39" spans="1:21" s="8" customFormat="1" ht="24" customHeight="1">
      <c r="A39" s="15">
        <v>44138</v>
      </c>
      <c r="B39" s="16">
        <v>12</v>
      </c>
      <c r="C39" s="17" t="s">
        <v>327</v>
      </c>
      <c r="D39" s="16" t="s">
        <v>307</v>
      </c>
      <c r="E39" s="10" t="s">
        <v>309</v>
      </c>
      <c r="F39" s="16"/>
      <c r="G39" s="18"/>
      <c r="H39" s="19"/>
      <c r="I39" s="16"/>
      <c r="J39" s="16"/>
      <c r="K39" s="16"/>
      <c r="L39" s="16"/>
      <c r="M39" s="24">
        <v>11</v>
      </c>
      <c r="N39" s="24">
        <v>124.22</v>
      </c>
      <c r="O39" s="16"/>
      <c r="P39" s="16"/>
      <c r="Q39" s="16"/>
      <c r="R39" s="24">
        <f t="shared" si="7"/>
        <v>9.9376000000000006E-2</v>
      </c>
      <c r="S39" s="10"/>
      <c r="T39" s="24">
        <f t="shared" si="6"/>
        <v>1250</v>
      </c>
      <c r="U39" s="10"/>
    </row>
    <row r="40" spans="1:21" s="8" customFormat="1" ht="24" customHeight="1">
      <c r="A40" s="15">
        <v>44138</v>
      </c>
      <c r="B40" s="16">
        <v>13</v>
      </c>
      <c r="C40" s="17" t="s">
        <v>325</v>
      </c>
      <c r="D40" s="16" t="s">
        <v>307</v>
      </c>
      <c r="E40" s="10" t="s">
        <v>309</v>
      </c>
      <c r="F40" s="16"/>
      <c r="G40" s="18"/>
      <c r="H40" s="19"/>
      <c r="I40" s="16"/>
      <c r="J40" s="16"/>
      <c r="K40" s="16"/>
      <c r="L40" s="16"/>
      <c r="M40" s="24">
        <v>11</v>
      </c>
      <c r="N40" s="24">
        <v>124.22</v>
      </c>
      <c r="O40" s="16"/>
      <c r="P40" s="16"/>
      <c r="Q40" s="16"/>
      <c r="R40" s="24">
        <f t="shared" si="7"/>
        <v>9.9376000000000006E-2</v>
      </c>
      <c r="S40" s="10"/>
      <c r="T40" s="24">
        <f t="shared" si="6"/>
        <v>1250</v>
      </c>
      <c r="U40" s="10"/>
    </row>
    <row r="41" spans="1:21" s="8" customFormat="1" ht="24" customHeight="1">
      <c r="A41" s="15">
        <v>44138</v>
      </c>
      <c r="B41" s="16">
        <v>14</v>
      </c>
      <c r="C41" s="17" t="s">
        <v>324</v>
      </c>
      <c r="D41" s="16" t="s">
        <v>307</v>
      </c>
      <c r="E41" s="10" t="s">
        <v>309</v>
      </c>
      <c r="F41" s="16"/>
      <c r="G41" s="18"/>
      <c r="H41" s="19"/>
      <c r="I41" s="16"/>
      <c r="J41" s="16"/>
      <c r="K41" s="16"/>
      <c r="L41" s="16"/>
      <c r="M41" s="24">
        <v>11</v>
      </c>
      <c r="N41" s="24">
        <v>124.22</v>
      </c>
      <c r="O41" s="16"/>
      <c r="P41" s="16"/>
      <c r="Q41" s="16"/>
      <c r="R41" s="24">
        <f t="shared" si="7"/>
        <v>9.9376000000000006E-2</v>
      </c>
      <c r="S41" s="10"/>
      <c r="T41" s="24">
        <f t="shared" si="6"/>
        <v>1250</v>
      </c>
      <c r="U41" s="10"/>
    </row>
    <row r="42" spans="1:21" s="8" customFormat="1" ht="24" customHeight="1">
      <c r="A42" s="15">
        <v>44138</v>
      </c>
      <c r="B42" s="16">
        <v>15</v>
      </c>
      <c r="C42" s="17" t="s">
        <v>316</v>
      </c>
      <c r="D42" s="16" t="s">
        <v>307</v>
      </c>
      <c r="E42" s="10" t="s">
        <v>309</v>
      </c>
      <c r="F42" s="16" t="s">
        <v>352</v>
      </c>
      <c r="G42" s="18" t="s">
        <v>353</v>
      </c>
      <c r="H42" s="19" t="s">
        <v>354</v>
      </c>
      <c r="I42" s="16">
        <v>4000</v>
      </c>
      <c r="J42" s="16">
        <v>390</v>
      </c>
      <c r="K42" s="16"/>
      <c r="L42" s="16"/>
      <c r="M42" s="24">
        <v>11</v>
      </c>
      <c r="N42" s="24">
        <v>124.22</v>
      </c>
      <c r="O42" s="16">
        <v>2510</v>
      </c>
      <c r="P42" s="16">
        <f t="shared" ref="P42:P49" si="8">I42-O42</f>
        <v>1490</v>
      </c>
      <c r="Q42" s="16">
        <v>1</v>
      </c>
      <c r="R42" s="24">
        <f t="shared" si="7"/>
        <v>0.31851282051282048</v>
      </c>
      <c r="S42" s="10"/>
      <c r="T42" s="24">
        <f t="shared" ref="T42:T50" si="9">J42*Q42</f>
        <v>390</v>
      </c>
      <c r="U42" s="10"/>
    </row>
    <row r="43" spans="1:21" s="8" customFormat="1" ht="24" customHeight="1">
      <c r="A43" s="15">
        <v>44138</v>
      </c>
      <c r="B43" s="16">
        <v>16</v>
      </c>
      <c r="C43" s="17" t="s">
        <v>317</v>
      </c>
      <c r="D43" s="16" t="s">
        <v>307</v>
      </c>
      <c r="E43" s="10" t="s">
        <v>309</v>
      </c>
      <c r="F43" s="16" t="s">
        <v>352</v>
      </c>
      <c r="G43" s="18" t="s">
        <v>353</v>
      </c>
      <c r="H43" s="19" t="s">
        <v>355</v>
      </c>
      <c r="I43" s="16">
        <v>4000</v>
      </c>
      <c r="J43" s="16">
        <v>4000</v>
      </c>
      <c r="K43" s="16"/>
      <c r="L43" s="16"/>
      <c r="M43" s="24">
        <v>11</v>
      </c>
      <c r="N43" s="24">
        <v>124.22</v>
      </c>
      <c r="O43" s="16">
        <v>4000</v>
      </c>
      <c r="P43" s="16">
        <f t="shared" si="8"/>
        <v>0</v>
      </c>
      <c r="Q43" s="16">
        <v>1</v>
      </c>
      <c r="R43" s="24">
        <f t="shared" ref="R43:R48" si="10">N43/T43</f>
        <v>3.1054999999999999E-2</v>
      </c>
      <c r="S43" s="10"/>
      <c r="T43" s="24">
        <f t="shared" si="9"/>
        <v>4000</v>
      </c>
      <c r="U43" s="10"/>
    </row>
    <row r="44" spans="1:21" s="8" customFormat="1" ht="24" customHeight="1">
      <c r="A44" s="15">
        <v>44138</v>
      </c>
      <c r="B44" s="16">
        <v>17</v>
      </c>
      <c r="C44" s="17" t="s">
        <v>344</v>
      </c>
      <c r="D44" s="16" t="s">
        <v>307</v>
      </c>
      <c r="E44" s="10" t="s">
        <v>309</v>
      </c>
      <c r="F44" s="16" t="s">
        <v>352</v>
      </c>
      <c r="G44" s="18" t="s">
        <v>353</v>
      </c>
      <c r="H44" s="19" t="s">
        <v>356</v>
      </c>
      <c r="I44" s="16">
        <v>4000</v>
      </c>
      <c r="J44" s="16">
        <v>384</v>
      </c>
      <c r="K44" s="16"/>
      <c r="L44" s="16"/>
      <c r="M44" s="24">
        <v>11</v>
      </c>
      <c r="N44" s="24">
        <v>124.22</v>
      </c>
      <c r="O44" s="16">
        <v>384</v>
      </c>
      <c r="P44" s="16">
        <f t="shared" si="8"/>
        <v>3616</v>
      </c>
      <c r="Q44" s="16">
        <v>1</v>
      </c>
      <c r="R44" s="24">
        <f t="shared" si="10"/>
        <v>0.32348958333333333</v>
      </c>
      <c r="S44" s="10"/>
      <c r="T44" s="24">
        <f t="shared" si="9"/>
        <v>384</v>
      </c>
      <c r="U44" s="10"/>
    </row>
    <row r="45" spans="1:21" s="8" customFormat="1" ht="24" customHeight="1">
      <c r="A45" s="15">
        <v>44138</v>
      </c>
      <c r="B45" s="16">
        <v>18</v>
      </c>
      <c r="C45" s="17" t="s">
        <v>306</v>
      </c>
      <c r="D45" s="16" t="s">
        <v>307</v>
      </c>
      <c r="E45" s="10" t="s">
        <v>308</v>
      </c>
      <c r="F45" s="16" t="s">
        <v>352</v>
      </c>
      <c r="G45" s="18" t="s">
        <v>353</v>
      </c>
      <c r="H45" s="19" t="s">
        <v>357</v>
      </c>
      <c r="I45" s="16">
        <v>4000</v>
      </c>
      <c r="J45" s="16">
        <v>384</v>
      </c>
      <c r="K45" s="16"/>
      <c r="L45" s="16"/>
      <c r="M45" s="24">
        <v>11</v>
      </c>
      <c r="N45" s="24">
        <v>154</v>
      </c>
      <c r="O45" s="16">
        <v>384</v>
      </c>
      <c r="P45" s="16">
        <f t="shared" si="8"/>
        <v>3616</v>
      </c>
      <c r="Q45" s="16">
        <v>1</v>
      </c>
      <c r="R45" s="24">
        <f t="shared" si="10"/>
        <v>0.40104166666666669</v>
      </c>
      <c r="S45" s="10"/>
      <c r="T45" s="24">
        <f t="shared" si="9"/>
        <v>384</v>
      </c>
      <c r="U45" s="10"/>
    </row>
    <row r="46" spans="1:21" s="8" customFormat="1" ht="24" customHeight="1">
      <c r="A46" s="15">
        <v>44138</v>
      </c>
      <c r="B46" s="16">
        <v>19</v>
      </c>
      <c r="C46" s="17" t="s">
        <v>321</v>
      </c>
      <c r="D46" s="16" t="s">
        <v>307</v>
      </c>
      <c r="E46" s="10" t="s">
        <v>309</v>
      </c>
      <c r="F46" s="16" t="s">
        <v>352</v>
      </c>
      <c r="G46" s="18" t="s">
        <v>353</v>
      </c>
      <c r="H46" s="19" t="s">
        <v>358</v>
      </c>
      <c r="I46" s="16">
        <v>4000</v>
      </c>
      <c r="J46" s="16">
        <v>384</v>
      </c>
      <c r="K46" s="16"/>
      <c r="L46" s="16"/>
      <c r="M46" s="24">
        <v>11</v>
      </c>
      <c r="N46" s="24">
        <v>124.22</v>
      </c>
      <c r="O46" s="16">
        <v>384</v>
      </c>
      <c r="P46" s="16">
        <f t="shared" si="8"/>
        <v>3616</v>
      </c>
      <c r="Q46" s="16">
        <v>2</v>
      </c>
      <c r="R46" s="24">
        <f t="shared" si="10"/>
        <v>0.16174479166666667</v>
      </c>
      <c r="S46" s="10"/>
      <c r="T46" s="24">
        <f t="shared" si="9"/>
        <v>768</v>
      </c>
      <c r="U46" s="10"/>
    </row>
    <row r="47" spans="1:21" s="8" customFormat="1" ht="24" customHeight="1">
      <c r="A47" s="15">
        <v>44138</v>
      </c>
      <c r="B47" s="16">
        <v>20</v>
      </c>
      <c r="C47" s="17" t="s">
        <v>335</v>
      </c>
      <c r="D47" s="16" t="s">
        <v>307</v>
      </c>
      <c r="E47" s="10" t="s">
        <v>309</v>
      </c>
      <c r="F47" s="16" t="s">
        <v>293</v>
      </c>
      <c r="G47" s="18" t="s">
        <v>336</v>
      </c>
      <c r="H47" s="19" t="s">
        <v>337</v>
      </c>
      <c r="I47" s="16">
        <v>12000</v>
      </c>
      <c r="J47" s="16">
        <v>1400</v>
      </c>
      <c r="K47" s="16"/>
      <c r="L47" s="16"/>
      <c r="M47" s="24">
        <v>11</v>
      </c>
      <c r="N47" s="24">
        <v>124.22</v>
      </c>
      <c r="O47" s="16">
        <v>4000</v>
      </c>
      <c r="P47" s="16">
        <f t="shared" si="8"/>
        <v>8000</v>
      </c>
      <c r="Q47" s="16">
        <v>1</v>
      </c>
      <c r="R47" s="24">
        <f t="shared" si="10"/>
        <v>8.8728571428571434E-2</v>
      </c>
      <c r="S47" s="10"/>
      <c r="T47" s="24">
        <f t="shared" si="9"/>
        <v>1400</v>
      </c>
      <c r="U47" s="10"/>
    </row>
    <row r="48" spans="1:21" s="8" customFormat="1" ht="24" customHeight="1">
      <c r="A48" s="15">
        <v>44138</v>
      </c>
      <c r="B48" s="16">
        <v>21</v>
      </c>
      <c r="C48" s="17" t="s">
        <v>338</v>
      </c>
      <c r="D48" s="16" t="s">
        <v>307</v>
      </c>
      <c r="E48" s="10" t="s">
        <v>309</v>
      </c>
      <c r="F48" s="16" t="s">
        <v>293</v>
      </c>
      <c r="G48" s="18" t="s">
        <v>336</v>
      </c>
      <c r="H48" s="19" t="s">
        <v>337</v>
      </c>
      <c r="I48" s="16">
        <v>12000</v>
      </c>
      <c r="J48" s="16">
        <v>1100</v>
      </c>
      <c r="K48" s="16"/>
      <c r="L48" s="16"/>
      <c r="M48" s="24">
        <v>11</v>
      </c>
      <c r="N48" s="24">
        <v>124.22</v>
      </c>
      <c r="O48" s="16">
        <v>5100</v>
      </c>
      <c r="P48" s="16">
        <f t="shared" si="8"/>
        <v>6900</v>
      </c>
      <c r="Q48" s="16">
        <v>1</v>
      </c>
      <c r="R48" s="24">
        <f t="shared" si="10"/>
        <v>0.11292727272727272</v>
      </c>
      <c r="S48" s="10"/>
      <c r="T48" s="24">
        <f t="shared" si="9"/>
        <v>1100</v>
      </c>
      <c r="U48" s="10"/>
    </row>
    <row r="49" spans="1:21" s="8" customFormat="1" ht="24" customHeight="1">
      <c r="A49" s="15">
        <v>44138</v>
      </c>
      <c r="B49" s="16">
        <v>22</v>
      </c>
      <c r="C49" s="17" t="s">
        <v>328</v>
      </c>
      <c r="D49" s="16" t="s">
        <v>307</v>
      </c>
      <c r="E49" s="10" t="s">
        <v>309</v>
      </c>
      <c r="F49" s="16" t="s">
        <v>293</v>
      </c>
      <c r="G49" s="18" t="s">
        <v>359</v>
      </c>
      <c r="H49" s="19" t="s">
        <v>360</v>
      </c>
      <c r="I49" s="16">
        <v>7000</v>
      </c>
      <c r="J49" s="16">
        <v>1500</v>
      </c>
      <c r="K49" s="16"/>
      <c r="L49" s="16"/>
      <c r="M49" s="24">
        <v>11</v>
      </c>
      <c r="N49" s="24">
        <v>124.22</v>
      </c>
      <c r="O49" s="16">
        <v>7150</v>
      </c>
      <c r="P49" s="16">
        <f t="shared" si="8"/>
        <v>-150</v>
      </c>
      <c r="Q49" s="16">
        <v>2</v>
      </c>
      <c r="R49" s="24">
        <f>N49/S49</f>
        <v>4.0687848018342611E-2</v>
      </c>
      <c r="S49" s="10">
        <f>SUM(T49:T50)</f>
        <v>3053</v>
      </c>
      <c r="T49" s="24">
        <f t="shared" si="9"/>
        <v>3000</v>
      </c>
      <c r="U49" s="10"/>
    </row>
    <row r="50" spans="1:21" s="8" customFormat="1" ht="24" customHeight="1">
      <c r="A50" s="15">
        <v>44138</v>
      </c>
      <c r="B50" s="16"/>
      <c r="C50" s="17" t="s">
        <v>328</v>
      </c>
      <c r="D50" s="16" t="s">
        <v>307</v>
      </c>
      <c r="E50" s="10" t="s">
        <v>309</v>
      </c>
      <c r="F50" s="16" t="s">
        <v>293</v>
      </c>
      <c r="G50" s="18" t="s">
        <v>359</v>
      </c>
      <c r="H50" s="19" t="s">
        <v>361</v>
      </c>
      <c r="I50" s="16">
        <v>7000</v>
      </c>
      <c r="J50" s="16">
        <v>53</v>
      </c>
      <c r="K50" s="16"/>
      <c r="L50" s="16"/>
      <c r="M50" s="24"/>
      <c r="N50" s="24"/>
      <c r="O50" s="16">
        <v>53</v>
      </c>
      <c r="P50" s="16"/>
      <c r="Q50" s="16">
        <v>1</v>
      </c>
      <c r="R50" s="24"/>
      <c r="S50" s="10"/>
      <c r="T50" s="24">
        <f t="shared" si="9"/>
        <v>53</v>
      </c>
      <c r="U50" s="10"/>
    </row>
    <row r="51" spans="1:21" s="8" customFormat="1" ht="24" customHeight="1">
      <c r="A51" s="15">
        <v>44138</v>
      </c>
      <c r="B51" s="16">
        <v>23</v>
      </c>
      <c r="C51" s="17" t="s">
        <v>326</v>
      </c>
      <c r="D51" s="16" t="s">
        <v>307</v>
      </c>
      <c r="E51" s="10" t="s">
        <v>309</v>
      </c>
      <c r="F51" s="16"/>
      <c r="G51" s="16" t="s">
        <v>345</v>
      </c>
      <c r="H51" s="16"/>
      <c r="I51" s="16"/>
      <c r="J51" s="16"/>
      <c r="K51" s="16"/>
      <c r="L51" s="16"/>
      <c r="M51" s="24">
        <v>11</v>
      </c>
      <c r="N51" s="24">
        <v>124.22</v>
      </c>
      <c r="O51" s="16"/>
      <c r="P51" s="16"/>
      <c r="Q51" s="16"/>
      <c r="R51" s="24"/>
      <c r="S51" s="10"/>
      <c r="T51" s="24"/>
      <c r="U51" s="10"/>
    </row>
    <row r="52" spans="1:21" s="8" customFormat="1" ht="24" customHeight="1">
      <c r="A52" s="15">
        <v>44138</v>
      </c>
      <c r="B52" s="16">
        <v>24</v>
      </c>
      <c r="C52" s="16" t="s">
        <v>346</v>
      </c>
      <c r="D52" s="16" t="s">
        <v>307</v>
      </c>
      <c r="E52" s="10" t="s">
        <v>309</v>
      </c>
      <c r="F52" s="16"/>
      <c r="G52" s="16" t="s">
        <v>347</v>
      </c>
      <c r="H52" s="16"/>
      <c r="I52" s="16"/>
      <c r="J52" s="16"/>
      <c r="K52" s="16"/>
      <c r="L52" s="16"/>
      <c r="M52" s="24">
        <v>11</v>
      </c>
      <c r="N52" s="24">
        <v>124.22</v>
      </c>
      <c r="O52" s="16"/>
      <c r="P52" s="16">
        <f t="shared" ref="P52:P55" si="11">I52-O52</f>
        <v>0</v>
      </c>
      <c r="Q52" s="16"/>
      <c r="R52" s="24"/>
      <c r="S52" s="10"/>
      <c r="T52" s="24">
        <f>J52*Q52</f>
        <v>0</v>
      </c>
      <c r="U52" s="10"/>
    </row>
    <row r="53" spans="1:21" s="8" customFormat="1" ht="24" customHeight="1">
      <c r="A53" s="15">
        <v>44138</v>
      </c>
      <c r="B53" s="16">
        <v>25</v>
      </c>
      <c r="C53" s="16" t="s">
        <v>348</v>
      </c>
      <c r="D53" s="16" t="s">
        <v>307</v>
      </c>
      <c r="E53" s="10" t="s">
        <v>309</v>
      </c>
      <c r="F53" s="17"/>
      <c r="G53" s="16" t="s">
        <v>349</v>
      </c>
      <c r="H53" s="20"/>
      <c r="I53" s="16"/>
      <c r="J53" s="16"/>
      <c r="K53" s="16"/>
      <c r="L53" s="16"/>
      <c r="M53" s="24">
        <v>11</v>
      </c>
      <c r="N53" s="24">
        <v>124.22</v>
      </c>
      <c r="O53" s="16"/>
      <c r="P53" s="16">
        <f t="shared" si="11"/>
        <v>0</v>
      </c>
      <c r="Q53" s="16"/>
      <c r="R53" s="24"/>
      <c r="S53" s="10"/>
      <c r="T53" s="24">
        <f>J53*Q53</f>
        <v>0</v>
      </c>
      <c r="U53" s="10"/>
    </row>
    <row r="54" spans="1:21" s="8" customFormat="1" ht="24" customHeight="1">
      <c r="A54" s="15">
        <v>44139</v>
      </c>
      <c r="B54" s="16">
        <v>1</v>
      </c>
      <c r="C54" s="17" t="s">
        <v>329</v>
      </c>
      <c r="D54" s="16" t="s">
        <v>307</v>
      </c>
      <c r="E54" s="10" t="s">
        <v>309</v>
      </c>
      <c r="F54" s="16"/>
      <c r="G54" s="18"/>
      <c r="H54" s="19"/>
      <c r="I54" s="16"/>
      <c r="J54" s="16"/>
      <c r="K54" s="16"/>
      <c r="L54" s="16"/>
      <c r="M54" s="24">
        <v>11</v>
      </c>
      <c r="N54" s="24">
        <v>124.22</v>
      </c>
      <c r="O54" s="16"/>
      <c r="P54" s="16"/>
      <c r="Q54" s="16"/>
      <c r="R54" s="24">
        <f t="shared" ref="R54:R67" si="12">N54/T54</f>
        <v>0.14492333333333335</v>
      </c>
      <c r="S54" s="10">
        <f>SUM(J54:J67)</f>
        <v>12000</v>
      </c>
      <c r="T54" s="24">
        <f>12000/14</f>
        <v>857.14285714285711</v>
      </c>
      <c r="U54" s="10"/>
    </row>
    <row r="55" spans="1:21" s="8" customFormat="1" ht="24" customHeight="1">
      <c r="A55" s="15">
        <v>44139</v>
      </c>
      <c r="B55" s="16">
        <v>2</v>
      </c>
      <c r="C55" s="17" t="s">
        <v>323</v>
      </c>
      <c r="D55" s="16" t="s">
        <v>307</v>
      </c>
      <c r="E55" s="10" t="s">
        <v>308</v>
      </c>
      <c r="F55" s="16" t="s">
        <v>341</v>
      </c>
      <c r="G55" s="18" t="s">
        <v>362</v>
      </c>
      <c r="H55" s="19" t="s">
        <v>320</v>
      </c>
      <c r="I55" s="16">
        <v>6000</v>
      </c>
      <c r="J55" s="16">
        <v>6000</v>
      </c>
      <c r="K55" s="16"/>
      <c r="L55" s="16"/>
      <c r="M55" s="24">
        <v>11</v>
      </c>
      <c r="N55" s="24">
        <v>154</v>
      </c>
      <c r="O55" s="16">
        <v>6000</v>
      </c>
      <c r="P55" s="16">
        <f t="shared" si="11"/>
        <v>0</v>
      </c>
      <c r="Q55" s="16">
        <v>20</v>
      </c>
      <c r="R55" s="24">
        <f t="shared" si="12"/>
        <v>0.17966666666666667</v>
      </c>
      <c r="S55" s="10"/>
      <c r="T55" s="24">
        <f t="shared" ref="T55:T67" si="13">12000/14</f>
        <v>857.14285714285711</v>
      </c>
      <c r="U55" s="10"/>
    </row>
    <row r="56" spans="1:21" s="8" customFormat="1" ht="24" customHeight="1">
      <c r="A56" s="15">
        <v>44139</v>
      </c>
      <c r="B56" s="16">
        <v>3</v>
      </c>
      <c r="C56" s="17" t="s">
        <v>339</v>
      </c>
      <c r="D56" s="16" t="s">
        <v>307</v>
      </c>
      <c r="E56" s="10" t="s">
        <v>309</v>
      </c>
      <c r="F56" s="16"/>
      <c r="G56" s="18"/>
      <c r="H56" s="19"/>
      <c r="I56" s="16"/>
      <c r="J56" s="16"/>
      <c r="K56" s="16"/>
      <c r="L56" s="16"/>
      <c r="M56" s="24">
        <v>11</v>
      </c>
      <c r="N56" s="24">
        <v>124.22</v>
      </c>
      <c r="O56" s="16"/>
      <c r="P56" s="16"/>
      <c r="Q56" s="16"/>
      <c r="R56" s="24">
        <f t="shared" si="12"/>
        <v>0.14492333333333335</v>
      </c>
      <c r="S56" s="10"/>
      <c r="T56" s="24">
        <f t="shared" si="13"/>
        <v>857.14285714285711</v>
      </c>
      <c r="U56" s="10"/>
    </row>
    <row r="57" spans="1:21" s="8" customFormat="1" ht="24" customHeight="1">
      <c r="A57" s="15">
        <v>44139</v>
      </c>
      <c r="B57" s="16">
        <v>4</v>
      </c>
      <c r="C57" s="17" t="s">
        <v>340</v>
      </c>
      <c r="D57" s="16" t="s">
        <v>307</v>
      </c>
      <c r="E57" s="10" t="s">
        <v>309</v>
      </c>
      <c r="F57" s="16"/>
      <c r="G57" s="18"/>
      <c r="H57" s="19"/>
      <c r="I57" s="16"/>
      <c r="J57" s="16"/>
      <c r="K57" s="16"/>
      <c r="L57" s="16"/>
      <c r="M57" s="24">
        <v>11</v>
      </c>
      <c r="N57" s="24">
        <v>124.22</v>
      </c>
      <c r="O57" s="16"/>
      <c r="P57" s="16"/>
      <c r="Q57" s="16"/>
      <c r="R57" s="24">
        <f t="shared" si="12"/>
        <v>0.14492333333333335</v>
      </c>
      <c r="S57" s="10"/>
      <c r="T57" s="24">
        <f t="shared" si="13"/>
        <v>857.14285714285711</v>
      </c>
      <c r="U57" s="10"/>
    </row>
    <row r="58" spans="1:21" s="8" customFormat="1" ht="24" customHeight="1">
      <c r="A58" s="15">
        <v>44139</v>
      </c>
      <c r="B58" s="16">
        <v>5</v>
      </c>
      <c r="C58" s="17" t="s">
        <v>343</v>
      </c>
      <c r="D58" s="16" t="s">
        <v>307</v>
      </c>
      <c r="E58" s="10" t="s">
        <v>309</v>
      </c>
      <c r="F58" s="16"/>
      <c r="G58" s="18"/>
      <c r="H58" s="19"/>
      <c r="I58" s="16"/>
      <c r="J58" s="16"/>
      <c r="K58" s="16"/>
      <c r="L58" s="16"/>
      <c r="M58" s="24">
        <v>11</v>
      </c>
      <c r="N58" s="24">
        <v>124.22</v>
      </c>
      <c r="O58" s="16"/>
      <c r="P58" s="16"/>
      <c r="Q58" s="16"/>
      <c r="R58" s="24">
        <f t="shared" si="12"/>
        <v>0.14492333333333335</v>
      </c>
      <c r="S58" s="10"/>
      <c r="T58" s="24">
        <f t="shared" si="13"/>
        <v>857.14285714285711</v>
      </c>
      <c r="U58" s="10"/>
    </row>
    <row r="59" spans="1:21" s="8" customFormat="1" ht="24" customHeight="1">
      <c r="A59" s="15">
        <v>44139</v>
      </c>
      <c r="B59" s="16">
        <v>6</v>
      </c>
      <c r="C59" s="17" t="s">
        <v>317</v>
      </c>
      <c r="D59" s="16" t="s">
        <v>307</v>
      </c>
      <c r="E59" s="10" t="s">
        <v>309</v>
      </c>
      <c r="F59" s="16"/>
      <c r="G59" s="18"/>
      <c r="H59" s="19"/>
      <c r="I59" s="16"/>
      <c r="J59" s="16"/>
      <c r="K59" s="16"/>
      <c r="L59" s="16"/>
      <c r="M59" s="24">
        <v>11</v>
      </c>
      <c r="N59" s="24">
        <v>124.22</v>
      </c>
      <c r="O59" s="16"/>
      <c r="P59" s="16"/>
      <c r="Q59" s="16"/>
      <c r="R59" s="24">
        <f t="shared" si="12"/>
        <v>0.14492333333333335</v>
      </c>
      <c r="S59" s="10"/>
      <c r="T59" s="24">
        <f t="shared" si="13"/>
        <v>857.14285714285711</v>
      </c>
      <c r="U59" s="10"/>
    </row>
    <row r="60" spans="1:21" s="8" customFormat="1" ht="24" customHeight="1">
      <c r="A60" s="15">
        <v>44139</v>
      </c>
      <c r="B60" s="16">
        <v>7</v>
      </c>
      <c r="C60" s="17" t="s">
        <v>310</v>
      </c>
      <c r="D60" s="16" t="s">
        <v>307</v>
      </c>
      <c r="E60" s="10" t="s">
        <v>309</v>
      </c>
      <c r="F60" s="16"/>
      <c r="G60" s="18"/>
      <c r="H60" s="19"/>
      <c r="I60" s="16"/>
      <c r="J60" s="16"/>
      <c r="K60" s="16"/>
      <c r="L60" s="16"/>
      <c r="M60" s="24">
        <v>10</v>
      </c>
      <c r="N60" s="25">
        <f>124.22-14.9</f>
        <v>109.32</v>
      </c>
      <c r="O60" s="16"/>
      <c r="P60" s="16"/>
      <c r="Q60" s="16"/>
      <c r="R60" s="24">
        <f t="shared" si="12"/>
        <v>0.12753999999999999</v>
      </c>
      <c r="S60" s="10"/>
      <c r="T60" s="24">
        <f t="shared" si="13"/>
        <v>857.14285714285711</v>
      </c>
      <c r="U60" s="10"/>
    </row>
    <row r="61" spans="1:21" s="8" customFormat="1" ht="24" customHeight="1">
      <c r="A61" s="15">
        <v>44139</v>
      </c>
      <c r="B61" s="16">
        <v>8</v>
      </c>
      <c r="C61" s="17" t="s">
        <v>327</v>
      </c>
      <c r="D61" s="16" t="s">
        <v>307</v>
      </c>
      <c r="E61" s="10" t="s">
        <v>309</v>
      </c>
      <c r="F61" s="16"/>
      <c r="G61" s="18"/>
      <c r="H61" s="19"/>
      <c r="I61" s="16"/>
      <c r="J61" s="16"/>
      <c r="K61" s="16"/>
      <c r="L61" s="16"/>
      <c r="M61" s="24">
        <v>10</v>
      </c>
      <c r="N61" s="25">
        <f>124.22-14.9</f>
        <v>109.32</v>
      </c>
      <c r="O61" s="16"/>
      <c r="P61" s="16"/>
      <c r="Q61" s="16"/>
      <c r="R61" s="24">
        <f t="shared" si="12"/>
        <v>0.12753999999999999</v>
      </c>
      <c r="S61" s="10"/>
      <c r="T61" s="24">
        <f t="shared" si="13"/>
        <v>857.14285714285711</v>
      </c>
      <c r="U61" s="10"/>
    </row>
    <row r="62" spans="1:21" s="8" customFormat="1" ht="24" customHeight="1">
      <c r="A62" s="15">
        <v>44139</v>
      </c>
      <c r="B62" s="16">
        <v>9</v>
      </c>
      <c r="C62" s="17" t="s">
        <v>325</v>
      </c>
      <c r="D62" s="16" t="s">
        <v>307</v>
      </c>
      <c r="E62" s="10" t="s">
        <v>309</v>
      </c>
      <c r="F62" s="16" t="s">
        <v>341</v>
      </c>
      <c r="G62" s="18" t="s">
        <v>363</v>
      </c>
      <c r="H62" s="19" t="s">
        <v>320</v>
      </c>
      <c r="I62" s="16">
        <v>6000</v>
      </c>
      <c r="J62" s="16">
        <v>6000</v>
      </c>
      <c r="K62" s="16"/>
      <c r="L62" s="16"/>
      <c r="M62" s="24">
        <v>10</v>
      </c>
      <c r="N62" s="25">
        <f>124.22-14.9</f>
        <v>109.32</v>
      </c>
      <c r="O62" s="16">
        <v>6000</v>
      </c>
      <c r="P62" s="16">
        <f>I62-O62</f>
        <v>0</v>
      </c>
      <c r="Q62" s="16">
        <v>32</v>
      </c>
      <c r="R62" s="24">
        <f t="shared" si="12"/>
        <v>0.12753999999999999</v>
      </c>
      <c r="S62" s="10"/>
      <c r="T62" s="24">
        <f t="shared" si="13"/>
        <v>857.14285714285711</v>
      </c>
      <c r="U62" s="10"/>
    </row>
    <row r="63" spans="1:21" s="8" customFormat="1" ht="24" customHeight="1">
      <c r="A63" s="15">
        <v>44139</v>
      </c>
      <c r="B63" s="16">
        <v>10</v>
      </c>
      <c r="C63" s="17" t="s">
        <v>311</v>
      </c>
      <c r="D63" s="16" t="s">
        <v>307</v>
      </c>
      <c r="E63" s="10" t="s">
        <v>309</v>
      </c>
      <c r="F63" s="16"/>
      <c r="G63" s="18"/>
      <c r="H63" s="19"/>
      <c r="I63" s="16"/>
      <c r="J63" s="16"/>
      <c r="K63" s="16"/>
      <c r="L63" s="16"/>
      <c r="M63" s="24">
        <v>11</v>
      </c>
      <c r="N63" s="24">
        <v>124.22</v>
      </c>
      <c r="O63" s="16"/>
      <c r="P63" s="16"/>
      <c r="Q63" s="16"/>
      <c r="R63" s="24">
        <f t="shared" si="12"/>
        <v>0.14492333333333335</v>
      </c>
      <c r="S63" s="10"/>
      <c r="T63" s="24">
        <f t="shared" si="13"/>
        <v>857.14285714285711</v>
      </c>
      <c r="U63" s="10"/>
    </row>
    <row r="64" spans="1:21" s="8" customFormat="1" ht="24" customHeight="1">
      <c r="A64" s="15">
        <v>44139</v>
      </c>
      <c r="B64" s="16">
        <v>11</v>
      </c>
      <c r="C64" s="17" t="s">
        <v>364</v>
      </c>
      <c r="D64" s="16" t="s">
        <v>307</v>
      </c>
      <c r="E64" s="10" t="s">
        <v>309</v>
      </c>
      <c r="F64" s="16"/>
      <c r="G64" s="18"/>
      <c r="H64" s="19"/>
      <c r="I64" s="16"/>
      <c r="J64" s="16"/>
      <c r="K64" s="16"/>
      <c r="L64" s="16"/>
      <c r="M64" s="24">
        <v>11</v>
      </c>
      <c r="N64" s="24">
        <v>124.22</v>
      </c>
      <c r="O64" s="16"/>
      <c r="P64" s="16"/>
      <c r="Q64" s="16"/>
      <c r="R64" s="24">
        <f t="shared" si="12"/>
        <v>0.14492333333333335</v>
      </c>
      <c r="S64" s="10"/>
      <c r="T64" s="24">
        <f t="shared" si="13"/>
        <v>857.14285714285711</v>
      </c>
      <c r="U64" s="10"/>
    </row>
    <row r="65" spans="1:21" s="8" customFormat="1" ht="24" customHeight="1">
      <c r="A65" s="15">
        <v>44139</v>
      </c>
      <c r="B65" s="16">
        <v>12</v>
      </c>
      <c r="C65" s="17" t="s">
        <v>365</v>
      </c>
      <c r="D65" s="16" t="s">
        <v>307</v>
      </c>
      <c r="E65" s="10" t="s">
        <v>309</v>
      </c>
      <c r="F65" s="16"/>
      <c r="G65" s="18"/>
      <c r="H65" s="19"/>
      <c r="I65" s="16"/>
      <c r="J65" s="16"/>
      <c r="K65" s="16"/>
      <c r="L65" s="16"/>
      <c r="M65" s="24">
        <v>11</v>
      </c>
      <c r="N65" s="24">
        <v>124.22</v>
      </c>
      <c r="O65" s="16"/>
      <c r="P65" s="16"/>
      <c r="Q65" s="16"/>
      <c r="R65" s="24">
        <f t="shared" si="12"/>
        <v>0.14492333333333335</v>
      </c>
      <c r="S65" s="10"/>
      <c r="T65" s="24">
        <f t="shared" si="13"/>
        <v>857.14285714285711</v>
      </c>
      <c r="U65" s="10"/>
    </row>
    <row r="66" spans="1:21" s="8" customFormat="1" ht="24" customHeight="1">
      <c r="A66" s="15">
        <v>44139</v>
      </c>
      <c r="B66" s="16">
        <v>13</v>
      </c>
      <c r="C66" s="17" t="s">
        <v>366</v>
      </c>
      <c r="D66" s="16" t="s">
        <v>307</v>
      </c>
      <c r="E66" s="10" t="s">
        <v>309</v>
      </c>
      <c r="F66" s="16"/>
      <c r="G66" s="18"/>
      <c r="H66" s="19"/>
      <c r="I66" s="16"/>
      <c r="J66" s="16"/>
      <c r="K66" s="16"/>
      <c r="L66" s="16"/>
      <c r="M66" s="24">
        <v>11</v>
      </c>
      <c r="N66" s="24">
        <v>124.22</v>
      </c>
      <c r="O66" s="16"/>
      <c r="P66" s="16"/>
      <c r="Q66" s="16"/>
      <c r="R66" s="24">
        <f t="shared" si="12"/>
        <v>0.14492333333333335</v>
      </c>
      <c r="S66" s="10"/>
      <c r="T66" s="24">
        <f t="shared" si="13"/>
        <v>857.14285714285711</v>
      </c>
      <c r="U66" s="10"/>
    </row>
    <row r="67" spans="1:21" s="8" customFormat="1" ht="24" customHeight="1">
      <c r="A67" s="15">
        <v>44139</v>
      </c>
      <c r="B67" s="16">
        <v>14</v>
      </c>
      <c r="C67" s="17" t="s">
        <v>324</v>
      </c>
      <c r="D67" s="16" t="s">
        <v>307</v>
      </c>
      <c r="E67" s="10" t="s">
        <v>309</v>
      </c>
      <c r="F67" s="16"/>
      <c r="G67" s="18"/>
      <c r="H67" s="19"/>
      <c r="I67" s="16"/>
      <c r="J67" s="16"/>
      <c r="K67" s="16"/>
      <c r="L67" s="16"/>
      <c r="M67" s="24">
        <v>10</v>
      </c>
      <c r="N67" s="25">
        <f>124.22-14.9</f>
        <v>109.32</v>
      </c>
      <c r="O67" s="16"/>
      <c r="P67" s="16"/>
      <c r="Q67" s="16"/>
      <c r="R67" s="24">
        <f t="shared" si="12"/>
        <v>0.12753999999999999</v>
      </c>
      <c r="S67" s="10"/>
      <c r="T67" s="24">
        <f t="shared" si="13"/>
        <v>857.14285714285711</v>
      </c>
      <c r="U67" s="10"/>
    </row>
    <row r="68" spans="1:21" s="8" customFormat="1" ht="24" customHeight="1">
      <c r="A68" s="15">
        <v>44139</v>
      </c>
      <c r="B68" s="16">
        <v>15</v>
      </c>
      <c r="C68" s="17" t="s">
        <v>318</v>
      </c>
      <c r="D68" s="16" t="s">
        <v>307</v>
      </c>
      <c r="E68" s="10" t="s">
        <v>309</v>
      </c>
      <c r="F68" s="16"/>
      <c r="G68" s="18"/>
      <c r="H68" s="19"/>
      <c r="I68" s="16"/>
      <c r="J68" s="16"/>
      <c r="K68" s="16"/>
      <c r="L68" s="16"/>
      <c r="M68" s="24">
        <v>1</v>
      </c>
      <c r="N68" s="25">
        <f t="shared" ref="N68:N73" si="14">M68*14.9</f>
        <v>14.9</v>
      </c>
      <c r="O68" s="16"/>
      <c r="P68" s="16"/>
      <c r="Q68" s="16"/>
      <c r="R68" s="24">
        <f t="shared" ref="R68:R73" si="15">N68/T68</f>
        <v>9.9333333333333329E-2</v>
      </c>
      <c r="S68" s="10">
        <f>SUM(J68:J73)</f>
        <v>900</v>
      </c>
      <c r="T68" s="24">
        <f t="shared" ref="T68:T73" si="16">900/6</f>
        <v>150</v>
      </c>
      <c r="U68" s="10"/>
    </row>
    <row r="69" spans="1:21" s="8" customFormat="1" ht="24" customHeight="1">
      <c r="A69" s="15">
        <v>44139</v>
      </c>
      <c r="B69" s="16">
        <v>16</v>
      </c>
      <c r="C69" s="17" t="s">
        <v>331</v>
      </c>
      <c r="D69" s="16" t="s">
        <v>307</v>
      </c>
      <c r="E69" s="10" t="s">
        <v>309</v>
      </c>
      <c r="F69" s="16"/>
      <c r="G69" s="18"/>
      <c r="H69" s="19"/>
      <c r="I69" s="16"/>
      <c r="J69" s="16"/>
      <c r="K69" s="16"/>
      <c r="L69" s="16"/>
      <c r="M69" s="24">
        <v>1</v>
      </c>
      <c r="N69" s="25">
        <f t="shared" si="14"/>
        <v>14.9</v>
      </c>
      <c r="O69" s="16"/>
      <c r="P69" s="16"/>
      <c r="Q69" s="16"/>
      <c r="R69" s="24">
        <f t="shared" si="15"/>
        <v>9.9333333333333329E-2</v>
      </c>
      <c r="S69" s="10"/>
      <c r="T69" s="24">
        <f t="shared" si="16"/>
        <v>150</v>
      </c>
      <c r="U69" s="10"/>
    </row>
    <row r="70" spans="1:21" s="8" customFormat="1" ht="24" customHeight="1">
      <c r="A70" s="15">
        <v>44139</v>
      </c>
      <c r="B70" s="16"/>
      <c r="C70" s="17" t="s">
        <v>310</v>
      </c>
      <c r="D70" s="16" t="s">
        <v>307</v>
      </c>
      <c r="E70" s="10" t="s">
        <v>309</v>
      </c>
      <c r="F70" s="16" t="s">
        <v>293</v>
      </c>
      <c r="G70" s="18" t="s">
        <v>314</v>
      </c>
      <c r="H70" s="19" t="s">
        <v>315</v>
      </c>
      <c r="I70" s="16">
        <v>13500</v>
      </c>
      <c r="J70" s="16">
        <v>900</v>
      </c>
      <c r="K70" s="16"/>
      <c r="L70" s="16"/>
      <c r="M70" s="24">
        <v>1</v>
      </c>
      <c r="N70" s="25">
        <f t="shared" si="14"/>
        <v>14.9</v>
      </c>
      <c r="O70" s="16">
        <v>9120</v>
      </c>
      <c r="P70" s="16"/>
      <c r="Q70" s="16">
        <v>32</v>
      </c>
      <c r="R70" s="24">
        <f t="shared" si="15"/>
        <v>9.9333333333333329E-2</v>
      </c>
      <c r="S70" s="10"/>
      <c r="T70" s="24">
        <f t="shared" si="16"/>
        <v>150</v>
      </c>
      <c r="U70" s="10"/>
    </row>
    <row r="71" spans="1:21" s="8" customFormat="1" ht="24" customHeight="1">
      <c r="A71" s="15">
        <v>44139</v>
      </c>
      <c r="B71" s="16"/>
      <c r="C71" s="17" t="s">
        <v>327</v>
      </c>
      <c r="D71" s="16" t="s">
        <v>307</v>
      </c>
      <c r="E71" s="10" t="s">
        <v>309</v>
      </c>
      <c r="F71" s="16"/>
      <c r="G71" s="18"/>
      <c r="H71" s="19"/>
      <c r="I71" s="16"/>
      <c r="J71" s="16"/>
      <c r="K71" s="16"/>
      <c r="L71" s="16"/>
      <c r="M71" s="24">
        <v>1</v>
      </c>
      <c r="N71" s="25">
        <f t="shared" si="14"/>
        <v>14.9</v>
      </c>
      <c r="O71" s="16"/>
      <c r="P71" s="16"/>
      <c r="Q71" s="16"/>
      <c r="R71" s="24">
        <f t="shared" si="15"/>
        <v>9.9333333333333329E-2</v>
      </c>
      <c r="S71" s="10"/>
      <c r="T71" s="24">
        <f t="shared" si="16"/>
        <v>150</v>
      </c>
      <c r="U71" s="10"/>
    </row>
    <row r="72" spans="1:21" s="8" customFormat="1" ht="24" customHeight="1">
      <c r="A72" s="15">
        <v>44139</v>
      </c>
      <c r="B72" s="16"/>
      <c r="C72" s="17" t="s">
        <v>325</v>
      </c>
      <c r="D72" s="16" t="s">
        <v>307</v>
      </c>
      <c r="E72" s="10" t="s">
        <v>309</v>
      </c>
      <c r="F72" s="16"/>
      <c r="G72" s="18"/>
      <c r="H72" s="19"/>
      <c r="I72" s="16"/>
      <c r="J72" s="16"/>
      <c r="K72" s="16"/>
      <c r="L72" s="16"/>
      <c r="M72" s="24">
        <v>1</v>
      </c>
      <c r="N72" s="25">
        <f t="shared" si="14"/>
        <v>14.9</v>
      </c>
      <c r="O72" s="16"/>
      <c r="P72" s="16"/>
      <c r="Q72" s="16"/>
      <c r="R72" s="24">
        <f t="shared" si="15"/>
        <v>9.9333333333333329E-2</v>
      </c>
      <c r="S72" s="10"/>
      <c r="T72" s="24">
        <f t="shared" si="16"/>
        <v>150</v>
      </c>
      <c r="U72" s="10"/>
    </row>
    <row r="73" spans="1:21" s="8" customFormat="1" ht="24" customHeight="1">
      <c r="A73" s="15">
        <v>44139</v>
      </c>
      <c r="B73" s="16"/>
      <c r="C73" s="17" t="s">
        <v>324</v>
      </c>
      <c r="D73" s="16" t="s">
        <v>307</v>
      </c>
      <c r="E73" s="10" t="s">
        <v>309</v>
      </c>
      <c r="F73" s="16"/>
      <c r="G73" s="18"/>
      <c r="H73" s="19"/>
      <c r="I73" s="16"/>
      <c r="J73" s="16"/>
      <c r="K73" s="16"/>
      <c r="L73" s="16"/>
      <c r="M73" s="24">
        <v>1</v>
      </c>
      <c r="N73" s="25">
        <f t="shared" si="14"/>
        <v>14.9</v>
      </c>
      <c r="O73" s="16"/>
      <c r="P73" s="16"/>
      <c r="Q73" s="16"/>
      <c r="R73" s="24">
        <f t="shared" si="15"/>
        <v>9.9333333333333329E-2</v>
      </c>
      <c r="S73" s="10"/>
      <c r="T73" s="24">
        <f t="shared" si="16"/>
        <v>150</v>
      </c>
      <c r="U73" s="10"/>
    </row>
    <row r="74" spans="1:21" s="8" customFormat="1" ht="24" customHeight="1">
      <c r="A74" s="15">
        <v>44139</v>
      </c>
      <c r="B74" s="16"/>
      <c r="C74" s="17" t="s">
        <v>318</v>
      </c>
      <c r="D74" s="16" t="s">
        <v>307</v>
      </c>
      <c r="E74" s="10" t="s">
        <v>309</v>
      </c>
      <c r="F74" s="16" t="s">
        <v>293</v>
      </c>
      <c r="G74" s="18" t="s">
        <v>133</v>
      </c>
      <c r="H74" s="19" t="s">
        <v>367</v>
      </c>
      <c r="I74" s="16">
        <v>7000</v>
      </c>
      <c r="J74" s="16">
        <v>2130</v>
      </c>
      <c r="K74" s="16"/>
      <c r="L74" s="16"/>
      <c r="M74" s="24">
        <v>10</v>
      </c>
      <c r="N74" s="25">
        <f>124.22-14.9</f>
        <v>109.32</v>
      </c>
      <c r="O74" s="16">
        <v>7150</v>
      </c>
      <c r="P74" s="16">
        <f t="shared" ref="P74:P77" si="17">I74-O74</f>
        <v>-150</v>
      </c>
      <c r="Q74" s="16">
        <v>2</v>
      </c>
      <c r="R74" s="24">
        <f t="shared" ref="R74:R77" si="18">N74/T74</f>
        <v>2.5661971830985914E-2</v>
      </c>
      <c r="S74" s="10"/>
      <c r="T74" s="24">
        <f t="shared" ref="T74:T77" si="19">J74*Q74</f>
        <v>4260</v>
      </c>
      <c r="U74" s="10"/>
    </row>
    <row r="75" spans="1:21" s="8" customFormat="1" ht="24" customHeight="1">
      <c r="A75" s="15">
        <v>44139</v>
      </c>
      <c r="B75" s="16"/>
      <c r="C75" s="17" t="s">
        <v>331</v>
      </c>
      <c r="D75" s="16" t="s">
        <v>307</v>
      </c>
      <c r="E75" s="10" t="s">
        <v>309</v>
      </c>
      <c r="F75" s="16" t="s">
        <v>293</v>
      </c>
      <c r="G75" s="18" t="s">
        <v>368</v>
      </c>
      <c r="H75" s="19" t="s">
        <v>360</v>
      </c>
      <c r="I75" s="16">
        <v>7000</v>
      </c>
      <c r="J75" s="16">
        <v>900</v>
      </c>
      <c r="K75" s="16"/>
      <c r="L75" s="16"/>
      <c r="M75" s="24">
        <v>10</v>
      </c>
      <c r="N75" s="25">
        <f>124.22-14.9</f>
        <v>109.32</v>
      </c>
      <c r="O75" s="16">
        <v>2920</v>
      </c>
      <c r="P75" s="16">
        <f t="shared" si="17"/>
        <v>4080</v>
      </c>
      <c r="Q75" s="16">
        <v>2</v>
      </c>
      <c r="R75" s="24">
        <f t="shared" si="18"/>
        <v>6.0733333333333327E-2</v>
      </c>
      <c r="S75" s="10"/>
      <c r="T75" s="24">
        <f t="shared" si="19"/>
        <v>1800</v>
      </c>
      <c r="U75" s="10"/>
    </row>
    <row r="76" spans="1:21" s="8" customFormat="1" ht="24" customHeight="1">
      <c r="A76" s="15">
        <v>44139</v>
      </c>
      <c r="B76" s="16">
        <v>17</v>
      </c>
      <c r="C76" s="17" t="s">
        <v>316</v>
      </c>
      <c r="D76" s="16" t="s">
        <v>307</v>
      </c>
      <c r="E76" s="10" t="s">
        <v>309</v>
      </c>
      <c r="F76" s="16" t="s">
        <v>352</v>
      </c>
      <c r="G76" s="18" t="s">
        <v>353</v>
      </c>
      <c r="H76" s="19" t="s">
        <v>354</v>
      </c>
      <c r="I76" s="16">
        <v>4000</v>
      </c>
      <c r="J76" s="16">
        <v>500</v>
      </c>
      <c r="K76" s="16"/>
      <c r="L76" s="16"/>
      <c r="M76" s="24">
        <v>11</v>
      </c>
      <c r="N76" s="24">
        <v>124.22</v>
      </c>
      <c r="O76" s="16">
        <v>3031</v>
      </c>
      <c r="P76" s="16">
        <f t="shared" si="17"/>
        <v>969</v>
      </c>
      <c r="Q76" s="16">
        <v>1</v>
      </c>
      <c r="R76" s="24">
        <f t="shared" si="18"/>
        <v>0.24843999999999999</v>
      </c>
      <c r="S76" s="10"/>
      <c r="T76" s="24">
        <f t="shared" si="19"/>
        <v>500</v>
      </c>
      <c r="U76" s="10"/>
    </row>
    <row r="77" spans="1:21" s="8" customFormat="1" ht="24" customHeight="1">
      <c r="A77" s="15">
        <v>44139</v>
      </c>
      <c r="B77" s="16">
        <v>18</v>
      </c>
      <c r="C77" s="17" t="s">
        <v>344</v>
      </c>
      <c r="D77" s="16" t="s">
        <v>307</v>
      </c>
      <c r="E77" s="10" t="s">
        <v>309</v>
      </c>
      <c r="F77" s="16" t="s">
        <v>352</v>
      </c>
      <c r="G77" s="18" t="s">
        <v>353</v>
      </c>
      <c r="H77" s="19" t="s">
        <v>356</v>
      </c>
      <c r="I77" s="16">
        <v>4000</v>
      </c>
      <c r="J77" s="16">
        <v>500</v>
      </c>
      <c r="K77" s="16"/>
      <c r="L77" s="16"/>
      <c r="M77" s="24">
        <v>11</v>
      </c>
      <c r="N77" s="24">
        <v>124.22</v>
      </c>
      <c r="O77" s="16">
        <v>884</v>
      </c>
      <c r="P77" s="16">
        <f t="shared" si="17"/>
        <v>3116</v>
      </c>
      <c r="Q77" s="16">
        <v>1</v>
      </c>
      <c r="R77" s="24">
        <f t="shared" si="18"/>
        <v>0.24843999999999999</v>
      </c>
      <c r="S77" s="10"/>
      <c r="T77" s="24">
        <f t="shared" si="19"/>
        <v>500</v>
      </c>
      <c r="U77" s="10"/>
    </row>
    <row r="78" spans="1:21" s="8" customFormat="1" ht="24" customHeight="1">
      <c r="A78" s="15">
        <v>44139</v>
      </c>
      <c r="B78" s="16">
        <v>19</v>
      </c>
      <c r="C78" s="17" t="s">
        <v>313</v>
      </c>
      <c r="D78" s="16" t="s">
        <v>307</v>
      </c>
      <c r="E78" s="10" t="s">
        <v>309</v>
      </c>
      <c r="F78" s="16" t="s">
        <v>352</v>
      </c>
      <c r="G78" s="18" t="s">
        <v>353</v>
      </c>
      <c r="H78" s="19" t="s">
        <v>357</v>
      </c>
      <c r="I78" s="16">
        <v>4000</v>
      </c>
      <c r="J78" s="16">
        <v>500</v>
      </c>
      <c r="K78" s="16"/>
      <c r="L78" s="16"/>
      <c r="M78" s="24">
        <v>11</v>
      </c>
      <c r="N78" s="24">
        <v>124.22</v>
      </c>
      <c r="O78" s="16">
        <v>884</v>
      </c>
      <c r="P78" s="16">
        <f t="shared" ref="P78:P84" si="20">I78-O78</f>
        <v>3116</v>
      </c>
      <c r="Q78" s="16">
        <v>1</v>
      </c>
      <c r="R78" s="24">
        <f t="shared" ref="R78:R84" si="21">N78/T78</f>
        <v>0.24843999999999999</v>
      </c>
      <c r="S78" s="10"/>
      <c r="T78" s="24">
        <f t="shared" ref="T78:T84" si="22">J78*Q78</f>
        <v>500</v>
      </c>
      <c r="U78" s="10"/>
    </row>
    <row r="79" spans="1:21" s="8" customFormat="1" ht="24" customHeight="1">
      <c r="A79" s="15">
        <v>44139</v>
      </c>
      <c r="B79" s="16">
        <v>20</v>
      </c>
      <c r="C79" s="17" t="s">
        <v>321</v>
      </c>
      <c r="D79" s="16" t="s">
        <v>307</v>
      </c>
      <c r="E79" s="10" t="s">
        <v>309</v>
      </c>
      <c r="F79" s="16" t="s">
        <v>352</v>
      </c>
      <c r="G79" s="18" t="s">
        <v>353</v>
      </c>
      <c r="H79" s="19" t="s">
        <v>358</v>
      </c>
      <c r="I79" s="16">
        <v>4000</v>
      </c>
      <c r="J79" s="16">
        <v>500</v>
      </c>
      <c r="K79" s="16"/>
      <c r="L79" s="16"/>
      <c r="M79" s="24">
        <v>11</v>
      </c>
      <c r="N79" s="24">
        <v>124.22</v>
      </c>
      <c r="O79" s="16">
        <v>884</v>
      </c>
      <c r="P79" s="16">
        <f t="shared" si="20"/>
        <v>3116</v>
      </c>
      <c r="Q79" s="16">
        <v>2</v>
      </c>
      <c r="R79" s="24">
        <f t="shared" si="21"/>
        <v>0.12422</v>
      </c>
      <c r="S79" s="10"/>
      <c r="T79" s="24">
        <f t="shared" si="22"/>
        <v>1000</v>
      </c>
      <c r="U79" s="10"/>
    </row>
    <row r="80" spans="1:21" s="8" customFormat="1" ht="24" customHeight="1">
      <c r="A80" s="15">
        <v>44139</v>
      </c>
      <c r="B80" s="16">
        <v>21</v>
      </c>
      <c r="C80" s="17" t="s">
        <v>306</v>
      </c>
      <c r="D80" s="16" t="s">
        <v>307</v>
      </c>
      <c r="E80" s="10" t="s">
        <v>308</v>
      </c>
      <c r="F80" s="16" t="s">
        <v>352</v>
      </c>
      <c r="G80" s="18" t="s">
        <v>353</v>
      </c>
      <c r="H80" s="19" t="s">
        <v>357</v>
      </c>
      <c r="I80" s="16">
        <v>4000</v>
      </c>
      <c r="J80" s="16">
        <v>180</v>
      </c>
      <c r="K80" s="16"/>
      <c r="L80" s="16"/>
      <c r="M80" s="24">
        <v>7</v>
      </c>
      <c r="N80" s="25">
        <f>M80*9.94</f>
        <v>69.58</v>
      </c>
      <c r="O80" s="16">
        <v>1064</v>
      </c>
      <c r="P80" s="16">
        <f t="shared" si="20"/>
        <v>2936</v>
      </c>
      <c r="Q80" s="16">
        <v>1</v>
      </c>
      <c r="R80" s="24">
        <f t="shared" si="21"/>
        <v>0.38655555555555554</v>
      </c>
      <c r="S80" s="10"/>
      <c r="T80" s="24">
        <f t="shared" si="22"/>
        <v>180</v>
      </c>
      <c r="U80" s="10"/>
    </row>
    <row r="81" spans="1:21" s="8" customFormat="1" ht="24" customHeight="1">
      <c r="A81" s="15">
        <v>44139</v>
      </c>
      <c r="B81" s="16">
        <v>22</v>
      </c>
      <c r="C81" s="17" t="s">
        <v>328</v>
      </c>
      <c r="D81" s="16" t="s">
        <v>307</v>
      </c>
      <c r="E81" s="10" t="s">
        <v>309</v>
      </c>
      <c r="F81" s="16" t="s">
        <v>293</v>
      </c>
      <c r="G81" s="18" t="s">
        <v>369</v>
      </c>
      <c r="H81" s="19" t="s">
        <v>360</v>
      </c>
      <c r="I81" s="16">
        <v>7000</v>
      </c>
      <c r="J81" s="16">
        <v>1000</v>
      </c>
      <c r="K81" s="16"/>
      <c r="L81" s="16"/>
      <c r="M81" s="24">
        <v>11</v>
      </c>
      <c r="N81" s="24">
        <v>124.22</v>
      </c>
      <c r="O81" s="16">
        <v>1000</v>
      </c>
      <c r="P81" s="16">
        <f t="shared" si="20"/>
        <v>6000</v>
      </c>
      <c r="Q81" s="16">
        <v>2</v>
      </c>
      <c r="R81" s="24">
        <f t="shared" si="21"/>
        <v>6.2109999999999999E-2</v>
      </c>
      <c r="S81" s="10"/>
      <c r="T81" s="24">
        <f t="shared" si="22"/>
        <v>2000</v>
      </c>
      <c r="U81" s="10"/>
    </row>
    <row r="82" spans="1:21" s="8" customFormat="1" ht="24" customHeight="1">
      <c r="A82" s="15">
        <v>44139</v>
      </c>
      <c r="B82" s="16">
        <v>23</v>
      </c>
      <c r="C82" s="17" t="s">
        <v>370</v>
      </c>
      <c r="D82" s="16" t="s">
        <v>307</v>
      </c>
      <c r="E82" s="10" t="s">
        <v>309</v>
      </c>
      <c r="F82" s="16" t="s">
        <v>293</v>
      </c>
      <c r="G82" s="18" t="s">
        <v>371</v>
      </c>
      <c r="H82" s="19" t="s">
        <v>372</v>
      </c>
      <c r="I82" s="16">
        <v>7000</v>
      </c>
      <c r="J82" s="16">
        <v>830</v>
      </c>
      <c r="K82" s="16"/>
      <c r="L82" s="16"/>
      <c r="M82" s="24">
        <v>11</v>
      </c>
      <c r="N82" s="24">
        <v>124.22</v>
      </c>
      <c r="O82" s="16">
        <v>830</v>
      </c>
      <c r="P82" s="16">
        <f t="shared" si="20"/>
        <v>6170</v>
      </c>
      <c r="Q82" s="16">
        <v>2</v>
      </c>
      <c r="R82" s="24">
        <f t="shared" si="21"/>
        <v>7.4831325301204815E-2</v>
      </c>
      <c r="S82" s="10"/>
      <c r="T82" s="24">
        <f t="shared" si="22"/>
        <v>1660</v>
      </c>
      <c r="U82" s="10"/>
    </row>
    <row r="83" spans="1:21" s="8" customFormat="1" ht="24" customHeight="1">
      <c r="A83" s="15">
        <v>44139</v>
      </c>
      <c r="B83" s="16">
        <v>24</v>
      </c>
      <c r="C83" s="17" t="s">
        <v>335</v>
      </c>
      <c r="D83" s="16" t="s">
        <v>307</v>
      </c>
      <c r="E83" s="10" t="s">
        <v>309</v>
      </c>
      <c r="F83" s="16" t="s">
        <v>293</v>
      </c>
      <c r="G83" s="18" t="s">
        <v>336</v>
      </c>
      <c r="H83" s="19" t="s">
        <v>337</v>
      </c>
      <c r="I83" s="16">
        <v>12000</v>
      </c>
      <c r="J83" s="16">
        <v>1400</v>
      </c>
      <c r="K83" s="16"/>
      <c r="L83" s="16"/>
      <c r="M83" s="24">
        <v>11</v>
      </c>
      <c r="N83" s="24">
        <v>124.22</v>
      </c>
      <c r="O83" s="16">
        <v>6500</v>
      </c>
      <c r="P83" s="16">
        <f t="shared" si="20"/>
        <v>5500</v>
      </c>
      <c r="Q83" s="16">
        <v>1</v>
      </c>
      <c r="R83" s="24">
        <f t="shared" si="21"/>
        <v>8.8728571428571434E-2</v>
      </c>
      <c r="S83" s="10"/>
      <c r="T83" s="24">
        <f t="shared" si="22"/>
        <v>1400</v>
      </c>
      <c r="U83" s="10"/>
    </row>
    <row r="84" spans="1:21" s="8" customFormat="1" ht="24" customHeight="1">
      <c r="A84" s="15">
        <v>44139</v>
      </c>
      <c r="B84" s="16">
        <v>25</v>
      </c>
      <c r="C84" s="17" t="s">
        <v>338</v>
      </c>
      <c r="D84" s="16" t="s">
        <v>307</v>
      </c>
      <c r="E84" s="10" t="s">
        <v>309</v>
      </c>
      <c r="F84" s="16" t="s">
        <v>293</v>
      </c>
      <c r="G84" s="18" t="s">
        <v>336</v>
      </c>
      <c r="H84" s="19" t="s">
        <v>337</v>
      </c>
      <c r="I84" s="16">
        <v>12000</v>
      </c>
      <c r="J84" s="16">
        <v>1100</v>
      </c>
      <c r="K84" s="16"/>
      <c r="L84" s="16"/>
      <c r="M84" s="24">
        <v>11</v>
      </c>
      <c r="N84" s="24">
        <v>124.22</v>
      </c>
      <c r="O84" s="16">
        <v>7600</v>
      </c>
      <c r="P84" s="16">
        <f t="shared" si="20"/>
        <v>4400</v>
      </c>
      <c r="Q84" s="16">
        <v>1</v>
      </c>
      <c r="R84" s="24">
        <f t="shared" si="21"/>
        <v>0.11292727272727272</v>
      </c>
      <c r="S84" s="10"/>
      <c r="T84" s="24">
        <f t="shared" si="22"/>
        <v>1100</v>
      </c>
      <c r="U84" s="10"/>
    </row>
    <row r="85" spans="1:21" s="8" customFormat="1" ht="24" customHeight="1">
      <c r="A85" s="15">
        <v>44139</v>
      </c>
      <c r="B85" s="16">
        <v>26</v>
      </c>
      <c r="C85" s="17" t="s">
        <v>326</v>
      </c>
      <c r="D85" s="16" t="s">
        <v>307</v>
      </c>
      <c r="E85" s="10" t="s">
        <v>309</v>
      </c>
      <c r="F85" s="16"/>
      <c r="G85" s="16" t="s">
        <v>345</v>
      </c>
      <c r="H85" s="16"/>
      <c r="I85" s="16"/>
      <c r="J85" s="16"/>
      <c r="K85" s="16"/>
      <c r="L85" s="16"/>
      <c r="M85" s="24">
        <v>11</v>
      </c>
      <c r="N85" s="24">
        <v>124.22</v>
      </c>
      <c r="O85" s="16"/>
      <c r="P85" s="16"/>
      <c r="Q85" s="16"/>
      <c r="R85" s="24"/>
      <c r="S85" s="10"/>
      <c r="T85" s="24"/>
      <c r="U85" s="10"/>
    </row>
    <row r="86" spans="1:21" s="8" customFormat="1" ht="24" customHeight="1">
      <c r="A86" s="15">
        <v>44139</v>
      </c>
      <c r="B86" s="16">
        <v>27</v>
      </c>
      <c r="C86" s="16" t="s">
        <v>346</v>
      </c>
      <c r="D86" s="16" t="s">
        <v>307</v>
      </c>
      <c r="E86" s="10" t="s">
        <v>309</v>
      </c>
      <c r="F86" s="16"/>
      <c r="G86" s="16" t="s">
        <v>347</v>
      </c>
      <c r="H86" s="16"/>
      <c r="I86" s="16"/>
      <c r="J86" s="16"/>
      <c r="K86" s="16"/>
      <c r="L86" s="16"/>
      <c r="M86" s="24">
        <v>11</v>
      </c>
      <c r="N86" s="24">
        <v>124.22</v>
      </c>
      <c r="O86" s="16"/>
      <c r="P86" s="16">
        <f>I86-O86</f>
        <v>0</v>
      </c>
      <c r="Q86" s="16"/>
      <c r="R86" s="24"/>
      <c r="S86" s="10"/>
      <c r="T86" s="24">
        <f>J86*Q86</f>
        <v>0</v>
      </c>
      <c r="U86" s="10"/>
    </row>
    <row r="87" spans="1:21" s="8" customFormat="1" ht="24" customHeight="1">
      <c r="A87" s="15">
        <v>44139</v>
      </c>
      <c r="B87" s="16">
        <v>28</v>
      </c>
      <c r="C87" s="16" t="s">
        <v>348</v>
      </c>
      <c r="D87" s="16" t="s">
        <v>307</v>
      </c>
      <c r="E87" s="10" t="s">
        <v>309</v>
      </c>
      <c r="F87" s="17"/>
      <c r="G87" s="16" t="s">
        <v>349</v>
      </c>
      <c r="H87" s="20"/>
      <c r="I87" s="16"/>
      <c r="J87" s="16"/>
      <c r="K87" s="16"/>
      <c r="L87" s="16"/>
      <c r="M87" s="24">
        <v>11</v>
      </c>
      <c r="N87" s="24">
        <v>124.22</v>
      </c>
      <c r="O87" s="16"/>
      <c r="P87" s="16">
        <f>I87-O87</f>
        <v>0</v>
      </c>
      <c r="Q87" s="16"/>
      <c r="R87" s="24"/>
      <c r="S87" s="10"/>
      <c r="T87" s="24">
        <f>J87*Q87</f>
        <v>0</v>
      </c>
      <c r="U87" s="10"/>
    </row>
    <row r="88" spans="1:21" s="8" customFormat="1" ht="24" customHeight="1">
      <c r="A88" s="15">
        <v>44140</v>
      </c>
      <c r="B88" s="16">
        <v>1</v>
      </c>
      <c r="C88" s="17" t="s">
        <v>324</v>
      </c>
      <c r="D88" s="16" t="s">
        <v>307</v>
      </c>
      <c r="E88" s="10" t="s">
        <v>309</v>
      </c>
      <c r="F88" s="16" t="s">
        <v>293</v>
      </c>
      <c r="G88" s="18" t="s">
        <v>373</v>
      </c>
      <c r="H88" s="19" t="s">
        <v>374</v>
      </c>
      <c r="I88" s="16">
        <v>7500</v>
      </c>
      <c r="J88" s="16">
        <v>1700</v>
      </c>
      <c r="K88" s="16"/>
      <c r="L88" s="16"/>
      <c r="M88" s="24">
        <v>12</v>
      </c>
      <c r="N88" s="24">
        <v>139.12</v>
      </c>
      <c r="O88" s="16">
        <v>1700</v>
      </c>
      <c r="P88" s="16">
        <f t="shared" ref="P88:P103" si="23">I88-O88</f>
        <v>5800</v>
      </c>
      <c r="Q88" s="16">
        <v>1</v>
      </c>
      <c r="R88" s="24">
        <f>N88/T88</f>
        <v>8.1835294117647062E-2</v>
      </c>
      <c r="S88" s="10"/>
      <c r="T88" s="24">
        <f>J88*Q88</f>
        <v>1700</v>
      </c>
      <c r="U88" s="10"/>
    </row>
    <row r="89" spans="1:21" s="8" customFormat="1" ht="24" customHeight="1">
      <c r="A89" s="15">
        <v>44140</v>
      </c>
      <c r="B89" s="16">
        <v>2</v>
      </c>
      <c r="C89" s="17" t="s">
        <v>375</v>
      </c>
      <c r="D89" s="16" t="s">
        <v>307</v>
      </c>
      <c r="E89" s="10" t="s">
        <v>309</v>
      </c>
      <c r="F89" s="16" t="s">
        <v>293</v>
      </c>
      <c r="G89" s="18" t="s">
        <v>373</v>
      </c>
      <c r="H89" s="19" t="s">
        <v>374</v>
      </c>
      <c r="I89" s="16">
        <v>7500</v>
      </c>
      <c r="J89" s="16">
        <v>1200</v>
      </c>
      <c r="K89" s="16"/>
      <c r="L89" s="16"/>
      <c r="M89" s="24">
        <v>12</v>
      </c>
      <c r="N89" s="24">
        <v>139.12</v>
      </c>
      <c r="O89" s="16">
        <v>2900</v>
      </c>
      <c r="P89" s="16">
        <f t="shared" si="23"/>
        <v>4600</v>
      </c>
      <c r="Q89" s="16">
        <v>1</v>
      </c>
      <c r="R89" s="24">
        <f t="shared" ref="R89:R103" si="24">N89/T89</f>
        <v>0.11593333333333333</v>
      </c>
      <c r="S89" s="10"/>
      <c r="T89" s="24">
        <f t="shared" ref="T89:T103" si="25">J89*Q89</f>
        <v>1200</v>
      </c>
      <c r="U89" s="10"/>
    </row>
    <row r="90" spans="1:21" s="8" customFormat="1" ht="24" customHeight="1">
      <c r="A90" s="15">
        <v>44140</v>
      </c>
      <c r="B90" s="16">
        <v>3</v>
      </c>
      <c r="C90" s="17" t="s">
        <v>323</v>
      </c>
      <c r="D90" s="16" t="s">
        <v>307</v>
      </c>
      <c r="E90" s="10" t="s">
        <v>308</v>
      </c>
      <c r="F90" s="16" t="s">
        <v>293</v>
      </c>
      <c r="G90" s="18" t="s">
        <v>373</v>
      </c>
      <c r="H90" s="19" t="s">
        <v>376</v>
      </c>
      <c r="I90" s="16">
        <v>7500</v>
      </c>
      <c r="J90" s="16">
        <v>2900</v>
      </c>
      <c r="K90" s="16"/>
      <c r="L90" s="16"/>
      <c r="M90" s="24">
        <v>12</v>
      </c>
      <c r="N90" s="24">
        <v>168</v>
      </c>
      <c r="O90" s="16">
        <v>2900</v>
      </c>
      <c r="P90" s="16">
        <f t="shared" si="23"/>
        <v>4600</v>
      </c>
      <c r="Q90" s="16">
        <v>1</v>
      </c>
      <c r="R90" s="24">
        <f t="shared" si="24"/>
        <v>5.7931034482758624E-2</v>
      </c>
      <c r="S90" s="10"/>
      <c r="T90" s="24">
        <f t="shared" si="25"/>
        <v>2900</v>
      </c>
      <c r="U90" s="10"/>
    </row>
    <row r="91" spans="1:21" s="8" customFormat="1" ht="24" customHeight="1">
      <c r="A91" s="15">
        <v>44140</v>
      </c>
      <c r="B91" s="16">
        <v>4</v>
      </c>
      <c r="C91" s="17" t="s">
        <v>329</v>
      </c>
      <c r="D91" s="16" t="s">
        <v>307</v>
      </c>
      <c r="E91" s="10" t="s">
        <v>309</v>
      </c>
      <c r="F91" s="16" t="s">
        <v>293</v>
      </c>
      <c r="G91" s="18" t="s">
        <v>373</v>
      </c>
      <c r="H91" s="19" t="s">
        <v>377</v>
      </c>
      <c r="I91" s="16">
        <v>7500</v>
      </c>
      <c r="J91" s="16">
        <v>2900</v>
      </c>
      <c r="K91" s="16"/>
      <c r="L91" s="16"/>
      <c r="M91" s="24">
        <v>12</v>
      </c>
      <c r="N91" s="24">
        <v>139.12</v>
      </c>
      <c r="O91" s="16">
        <v>2900</v>
      </c>
      <c r="P91" s="16">
        <f t="shared" si="23"/>
        <v>4600</v>
      </c>
      <c r="Q91" s="16">
        <v>1</v>
      </c>
      <c r="R91" s="24">
        <f t="shared" si="24"/>
        <v>4.7972413793103449E-2</v>
      </c>
      <c r="S91" s="10"/>
      <c r="T91" s="24">
        <f t="shared" si="25"/>
        <v>2900</v>
      </c>
      <c r="U91" s="10"/>
    </row>
    <row r="92" spans="1:21" s="8" customFormat="1" ht="24" customHeight="1">
      <c r="A92" s="15">
        <v>44140</v>
      </c>
      <c r="B92" s="16">
        <v>5</v>
      </c>
      <c r="C92" s="17" t="s">
        <v>343</v>
      </c>
      <c r="D92" s="16" t="s">
        <v>307</v>
      </c>
      <c r="E92" s="10" t="s">
        <v>309</v>
      </c>
      <c r="F92" s="16" t="s">
        <v>293</v>
      </c>
      <c r="G92" s="18" t="s">
        <v>373</v>
      </c>
      <c r="H92" s="19" t="s">
        <v>378</v>
      </c>
      <c r="I92" s="16">
        <v>7500</v>
      </c>
      <c r="J92" s="16">
        <v>4600</v>
      </c>
      <c r="K92" s="16"/>
      <c r="L92" s="16"/>
      <c r="M92" s="24">
        <v>12</v>
      </c>
      <c r="N92" s="24">
        <v>139.12</v>
      </c>
      <c r="O92" s="16">
        <v>4600</v>
      </c>
      <c r="P92" s="16">
        <f t="shared" si="23"/>
        <v>2900</v>
      </c>
      <c r="Q92" s="16">
        <v>1</v>
      </c>
      <c r="R92" s="24">
        <f t="shared" si="24"/>
        <v>3.0243478260869566E-2</v>
      </c>
      <c r="S92" s="10"/>
      <c r="T92" s="24">
        <f t="shared" si="25"/>
        <v>4600</v>
      </c>
      <c r="U92" s="10"/>
    </row>
    <row r="93" spans="1:21" s="8" customFormat="1" ht="24" customHeight="1">
      <c r="A93" s="15">
        <v>44140</v>
      </c>
      <c r="B93" s="16">
        <v>6</v>
      </c>
      <c r="C93" s="17" t="s">
        <v>364</v>
      </c>
      <c r="D93" s="16" t="s">
        <v>307</v>
      </c>
      <c r="E93" s="10" t="s">
        <v>309</v>
      </c>
      <c r="F93" s="16" t="s">
        <v>293</v>
      </c>
      <c r="G93" s="18" t="s">
        <v>373</v>
      </c>
      <c r="H93" s="19" t="s">
        <v>379</v>
      </c>
      <c r="I93" s="16">
        <v>7500</v>
      </c>
      <c r="J93" s="16">
        <v>2900</v>
      </c>
      <c r="K93" s="16"/>
      <c r="L93" s="16"/>
      <c r="M93" s="24">
        <v>12</v>
      </c>
      <c r="N93" s="24">
        <v>139.12</v>
      </c>
      <c r="O93" s="16">
        <v>2900</v>
      </c>
      <c r="P93" s="16">
        <f t="shared" si="23"/>
        <v>4600</v>
      </c>
      <c r="Q93" s="16">
        <v>1</v>
      </c>
      <c r="R93" s="24">
        <f t="shared" si="24"/>
        <v>4.7972413793103449E-2</v>
      </c>
      <c r="S93" s="10"/>
      <c r="T93" s="24">
        <f t="shared" si="25"/>
        <v>2900</v>
      </c>
      <c r="U93" s="10"/>
    </row>
    <row r="94" spans="1:21" s="8" customFormat="1" ht="24" customHeight="1">
      <c r="A94" s="15">
        <v>44140</v>
      </c>
      <c r="B94" s="16">
        <v>7</v>
      </c>
      <c r="C94" s="17" t="s">
        <v>339</v>
      </c>
      <c r="D94" s="16" t="s">
        <v>307</v>
      </c>
      <c r="E94" s="10" t="s">
        <v>309</v>
      </c>
      <c r="F94" s="16" t="s">
        <v>293</v>
      </c>
      <c r="G94" s="18" t="s">
        <v>373</v>
      </c>
      <c r="H94" s="19" t="s">
        <v>380</v>
      </c>
      <c r="I94" s="16">
        <v>7500</v>
      </c>
      <c r="J94" s="16">
        <v>2900</v>
      </c>
      <c r="K94" s="16"/>
      <c r="L94" s="16"/>
      <c r="M94" s="24">
        <v>12</v>
      </c>
      <c r="N94" s="24">
        <v>139.12</v>
      </c>
      <c r="O94" s="16">
        <v>2900</v>
      </c>
      <c r="P94" s="16">
        <f t="shared" si="23"/>
        <v>4600</v>
      </c>
      <c r="Q94" s="16">
        <v>1</v>
      </c>
      <c r="R94" s="24">
        <f t="shared" si="24"/>
        <v>4.7972413793103449E-2</v>
      </c>
      <c r="S94" s="10"/>
      <c r="T94" s="24">
        <f t="shared" si="25"/>
        <v>2900</v>
      </c>
      <c r="U94" s="10"/>
    </row>
    <row r="95" spans="1:21" s="8" customFormat="1" ht="24" customHeight="1">
      <c r="A95" s="15">
        <v>44140</v>
      </c>
      <c r="B95" s="16">
        <v>8</v>
      </c>
      <c r="C95" s="17" t="s">
        <v>340</v>
      </c>
      <c r="D95" s="16" t="s">
        <v>307</v>
      </c>
      <c r="E95" s="10" t="s">
        <v>309</v>
      </c>
      <c r="F95" s="16" t="s">
        <v>293</v>
      </c>
      <c r="G95" s="18" t="s">
        <v>373</v>
      </c>
      <c r="H95" s="19" t="s">
        <v>381</v>
      </c>
      <c r="I95" s="16">
        <v>7500</v>
      </c>
      <c r="J95" s="16">
        <v>2900</v>
      </c>
      <c r="K95" s="16"/>
      <c r="L95" s="16"/>
      <c r="M95" s="24">
        <v>12</v>
      </c>
      <c r="N95" s="24">
        <v>139.12</v>
      </c>
      <c r="O95" s="16">
        <v>2900</v>
      </c>
      <c r="P95" s="16">
        <f t="shared" si="23"/>
        <v>4600</v>
      </c>
      <c r="Q95" s="16">
        <v>1</v>
      </c>
      <c r="R95" s="24">
        <f t="shared" si="24"/>
        <v>4.7972413793103449E-2</v>
      </c>
      <c r="S95" s="10"/>
      <c r="T95" s="24">
        <f t="shared" si="25"/>
        <v>2900</v>
      </c>
      <c r="U95" s="10"/>
    </row>
    <row r="96" spans="1:21" s="8" customFormat="1" ht="24" customHeight="1">
      <c r="A96" s="15">
        <v>44140</v>
      </c>
      <c r="B96" s="16">
        <v>9</v>
      </c>
      <c r="C96" s="17" t="s">
        <v>310</v>
      </c>
      <c r="D96" s="16" t="s">
        <v>307</v>
      </c>
      <c r="E96" s="10" t="s">
        <v>309</v>
      </c>
      <c r="F96" s="16" t="s">
        <v>293</v>
      </c>
      <c r="G96" s="18" t="s">
        <v>373</v>
      </c>
      <c r="H96" s="19" t="s">
        <v>382</v>
      </c>
      <c r="I96" s="16">
        <v>7500</v>
      </c>
      <c r="J96" s="16">
        <v>2900</v>
      </c>
      <c r="K96" s="16"/>
      <c r="L96" s="16"/>
      <c r="M96" s="24">
        <v>12</v>
      </c>
      <c r="N96" s="24">
        <v>139.12</v>
      </c>
      <c r="O96" s="16">
        <v>2900</v>
      </c>
      <c r="P96" s="16">
        <f t="shared" si="23"/>
        <v>4600</v>
      </c>
      <c r="Q96" s="16">
        <v>1</v>
      </c>
      <c r="R96" s="24">
        <f t="shared" si="24"/>
        <v>4.7972413793103449E-2</v>
      </c>
      <c r="S96" s="10"/>
      <c r="T96" s="24">
        <f t="shared" si="25"/>
        <v>2900</v>
      </c>
      <c r="U96" s="10"/>
    </row>
    <row r="97" spans="1:21" s="8" customFormat="1" ht="24" customHeight="1">
      <c r="A97" s="15">
        <v>44140</v>
      </c>
      <c r="B97" s="16">
        <v>10</v>
      </c>
      <c r="C97" s="17" t="s">
        <v>311</v>
      </c>
      <c r="D97" s="16" t="s">
        <v>307</v>
      </c>
      <c r="E97" s="10" t="s">
        <v>309</v>
      </c>
      <c r="F97" s="16" t="s">
        <v>293</v>
      </c>
      <c r="G97" s="18" t="s">
        <v>373</v>
      </c>
      <c r="H97" s="19" t="s">
        <v>383</v>
      </c>
      <c r="I97" s="16">
        <v>7500</v>
      </c>
      <c r="J97" s="16">
        <v>2900</v>
      </c>
      <c r="K97" s="16"/>
      <c r="L97" s="16"/>
      <c r="M97" s="24">
        <v>12</v>
      </c>
      <c r="N97" s="24">
        <v>139.12</v>
      </c>
      <c r="O97" s="16">
        <v>2900</v>
      </c>
      <c r="P97" s="16">
        <f t="shared" si="23"/>
        <v>4600</v>
      </c>
      <c r="Q97" s="16">
        <v>1</v>
      </c>
      <c r="R97" s="24">
        <f t="shared" si="24"/>
        <v>4.7972413793103449E-2</v>
      </c>
      <c r="S97" s="10"/>
      <c r="T97" s="24">
        <f t="shared" si="25"/>
        <v>2900</v>
      </c>
      <c r="U97" s="10"/>
    </row>
    <row r="98" spans="1:21" s="8" customFormat="1" ht="24" customHeight="1">
      <c r="A98" s="15">
        <v>44140</v>
      </c>
      <c r="B98" s="16">
        <v>11</v>
      </c>
      <c r="C98" s="17" t="s">
        <v>327</v>
      </c>
      <c r="D98" s="16" t="s">
        <v>307</v>
      </c>
      <c r="E98" s="10" t="s">
        <v>309</v>
      </c>
      <c r="F98" s="16" t="s">
        <v>293</v>
      </c>
      <c r="G98" s="18" t="s">
        <v>373</v>
      </c>
      <c r="H98" s="19" t="s">
        <v>384</v>
      </c>
      <c r="I98" s="16">
        <v>7500</v>
      </c>
      <c r="J98" s="16">
        <v>1400</v>
      </c>
      <c r="K98" s="16"/>
      <c r="L98" s="16"/>
      <c r="M98" s="24">
        <v>12</v>
      </c>
      <c r="N98" s="24">
        <v>139.12</v>
      </c>
      <c r="O98" s="16">
        <v>1400</v>
      </c>
      <c r="P98" s="16">
        <f t="shared" si="23"/>
        <v>6100</v>
      </c>
      <c r="Q98" s="16">
        <v>2</v>
      </c>
      <c r="R98" s="24">
        <f t="shared" si="24"/>
        <v>4.9685714285714284E-2</v>
      </c>
      <c r="S98" s="10"/>
      <c r="T98" s="24">
        <f t="shared" si="25"/>
        <v>2800</v>
      </c>
      <c r="U98" s="10"/>
    </row>
    <row r="99" spans="1:21" s="8" customFormat="1" ht="24" customHeight="1">
      <c r="A99" s="15">
        <v>44140</v>
      </c>
      <c r="B99" s="16">
        <v>12</v>
      </c>
      <c r="C99" s="17" t="s">
        <v>366</v>
      </c>
      <c r="D99" s="16" t="s">
        <v>307</v>
      </c>
      <c r="E99" s="10" t="s">
        <v>309</v>
      </c>
      <c r="F99" s="16" t="s">
        <v>293</v>
      </c>
      <c r="G99" s="18" t="s">
        <v>373</v>
      </c>
      <c r="H99" s="19" t="s">
        <v>384</v>
      </c>
      <c r="I99" s="16">
        <v>7500</v>
      </c>
      <c r="J99" s="16">
        <v>1500</v>
      </c>
      <c r="K99" s="16"/>
      <c r="L99" s="16"/>
      <c r="M99" s="24">
        <v>12</v>
      </c>
      <c r="N99" s="24">
        <v>139.12</v>
      </c>
      <c r="O99" s="16">
        <v>1500</v>
      </c>
      <c r="P99" s="16">
        <f t="shared" si="23"/>
        <v>6000</v>
      </c>
      <c r="Q99" s="16">
        <v>2</v>
      </c>
      <c r="R99" s="24">
        <f t="shared" si="24"/>
        <v>4.6373333333333336E-2</v>
      </c>
      <c r="S99" s="10"/>
      <c r="T99" s="24">
        <f t="shared" si="25"/>
        <v>3000</v>
      </c>
      <c r="U99" s="10"/>
    </row>
    <row r="100" spans="1:21" s="8" customFormat="1" ht="24" customHeight="1">
      <c r="A100" s="15">
        <v>44140</v>
      </c>
      <c r="B100" s="16">
        <v>13</v>
      </c>
      <c r="C100" s="17" t="s">
        <v>365</v>
      </c>
      <c r="D100" s="16" t="s">
        <v>307</v>
      </c>
      <c r="E100" s="10" t="s">
        <v>309</v>
      </c>
      <c r="F100" s="16" t="s">
        <v>293</v>
      </c>
      <c r="G100" s="18" t="s">
        <v>373</v>
      </c>
      <c r="H100" s="19" t="s">
        <v>385</v>
      </c>
      <c r="I100" s="16">
        <v>7500</v>
      </c>
      <c r="J100" s="16">
        <v>2900</v>
      </c>
      <c r="K100" s="16"/>
      <c r="L100" s="16"/>
      <c r="M100" s="24">
        <v>12</v>
      </c>
      <c r="N100" s="24">
        <v>139.12</v>
      </c>
      <c r="O100" s="16">
        <v>2900</v>
      </c>
      <c r="P100" s="16">
        <f t="shared" si="23"/>
        <v>4600</v>
      </c>
      <c r="Q100" s="16">
        <v>1</v>
      </c>
      <c r="R100" s="24">
        <f t="shared" si="24"/>
        <v>4.7972413793103449E-2</v>
      </c>
      <c r="S100" s="10"/>
      <c r="T100" s="24">
        <f t="shared" si="25"/>
        <v>2900</v>
      </c>
      <c r="U100" s="10"/>
    </row>
    <row r="101" spans="1:21" s="8" customFormat="1" ht="24" customHeight="1">
      <c r="A101" s="15">
        <v>44140</v>
      </c>
      <c r="B101" s="16">
        <v>14</v>
      </c>
      <c r="C101" s="17" t="s">
        <v>316</v>
      </c>
      <c r="D101" s="16" t="s">
        <v>307</v>
      </c>
      <c r="E101" s="10" t="s">
        <v>309</v>
      </c>
      <c r="F101" s="16" t="s">
        <v>352</v>
      </c>
      <c r="G101" s="18" t="s">
        <v>353</v>
      </c>
      <c r="H101" s="19" t="s">
        <v>354</v>
      </c>
      <c r="I101" s="16">
        <v>4000</v>
      </c>
      <c r="J101" s="16">
        <v>560</v>
      </c>
      <c r="K101" s="16"/>
      <c r="L101" s="16"/>
      <c r="M101" s="24">
        <v>12</v>
      </c>
      <c r="N101" s="24">
        <v>139.12</v>
      </c>
      <c r="O101" s="16">
        <v>3591</v>
      </c>
      <c r="P101" s="16">
        <f t="shared" si="23"/>
        <v>409</v>
      </c>
      <c r="Q101" s="16">
        <v>1</v>
      </c>
      <c r="R101" s="24">
        <f t="shared" si="24"/>
        <v>0.24842857142857144</v>
      </c>
      <c r="S101" s="10"/>
      <c r="T101" s="24">
        <f t="shared" si="25"/>
        <v>560</v>
      </c>
      <c r="U101" s="10"/>
    </row>
    <row r="102" spans="1:21" s="8" customFormat="1" ht="24" customHeight="1">
      <c r="A102" s="15">
        <v>44140</v>
      </c>
      <c r="B102" s="16">
        <v>15</v>
      </c>
      <c r="C102" s="17" t="s">
        <v>313</v>
      </c>
      <c r="D102" s="16" t="s">
        <v>307</v>
      </c>
      <c r="E102" s="10" t="s">
        <v>309</v>
      </c>
      <c r="F102" s="16" t="s">
        <v>352</v>
      </c>
      <c r="G102" s="18" t="s">
        <v>353</v>
      </c>
      <c r="H102" s="19" t="s">
        <v>357</v>
      </c>
      <c r="I102" s="16">
        <v>4000</v>
      </c>
      <c r="J102" s="16">
        <v>570</v>
      </c>
      <c r="K102" s="16"/>
      <c r="L102" s="16"/>
      <c r="M102" s="24">
        <v>12</v>
      </c>
      <c r="N102" s="24">
        <v>139.12</v>
      </c>
      <c r="O102" s="16">
        <v>1454</v>
      </c>
      <c r="P102" s="16">
        <f t="shared" si="23"/>
        <v>2546</v>
      </c>
      <c r="Q102" s="16">
        <v>1</v>
      </c>
      <c r="R102" s="24">
        <f t="shared" si="24"/>
        <v>0.24407017543859649</v>
      </c>
      <c r="S102" s="10"/>
      <c r="T102" s="24">
        <f t="shared" si="25"/>
        <v>570</v>
      </c>
      <c r="U102" s="10"/>
    </row>
    <row r="103" spans="1:21" s="8" customFormat="1" ht="24" customHeight="1">
      <c r="A103" s="15">
        <v>44140</v>
      </c>
      <c r="B103" s="16">
        <v>16</v>
      </c>
      <c r="C103" s="17" t="s">
        <v>344</v>
      </c>
      <c r="D103" s="16" t="s">
        <v>307</v>
      </c>
      <c r="E103" s="10" t="s">
        <v>309</v>
      </c>
      <c r="F103" s="16" t="s">
        <v>352</v>
      </c>
      <c r="G103" s="18" t="s">
        <v>353</v>
      </c>
      <c r="H103" s="19" t="s">
        <v>356</v>
      </c>
      <c r="I103" s="16">
        <v>4000</v>
      </c>
      <c r="J103" s="16">
        <v>670</v>
      </c>
      <c r="K103" s="16"/>
      <c r="L103" s="16"/>
      <c r="M103" s="24">
        <v>12</v>
      </c>
      <c r="N103" s="24">
        <v>139.12</v>
      </c>
      <c r="O103" s="16">
        <v>1554</v>
      </c>
      <c r="P103" s="16">
        <f t="shared" si="23"/>
        <v>2446</v>
      </c>
      <c r="Q103" s="16">
        <v>1</v>
      </c>
      <c r="R103" s="24">
        <f t="shared" si="24"/>
        <v>0.20764179104477612</v>
      </c>
      <c r="S103" s="10"/>
      <c r="T103" s="24">
        <f t="shared" si="25"/>
        <v>670</v>
      </c>
      <c r="U103" s="10"/>
    </row>
    <row r="104" spans="1:21" s="8" customFormat="1" ht="24" customHeight="1">
      <c r="A104" s="15">
        <v>44140</v>
      </c>
      <c r="B104" s="16">
        <v>17</v>
      </c>
      <c r="C104" s="17" t="s">
        <v>321</v>
      </c>
      <c r="D104" s="16" t="s">
        <v>307</v>
      </c>
      <c r="E104" s="10" t="s">
        <v>309</v>
      </c>
      <c r="F104" s="16" t="s">
        <v>352</v>
      </c>
      <c r="G104" s="18" t="s">
        <v>353</v>
      </c>
      <c r="H104" s="19" t="s">
        <v>358</v>
      </c>
      <c r="I104" s="16">
        <v>4000</v>
      </c>
      <c r="J104" s="16">
        <v>670</v>
      </c>
      <c r="K104" s="16"/>
      <c r="L104" s="16"/>
      <c r="M104" s="24">
        <v>12</v>
      </c>
      <c r="N104" s="24">
        <v>139.12</v>
      </c>
      <c r="O104" s="16">
        <v>1554</v>
      </c>
      <c r="P104" s="16">
        <f t="shared" ref="P104:P110" si="26">I104-O104</f>
        <v>2446</v>
      </c>
      <c r="Q104" s="16">
        <v>2</v>
      </c>
      <c r="R104" s="24">
        <f t="shared" ref="R104:R110" si="27">N104/T104</f>
        <v>0.10382089552238806</v>
      </c>
      <c r="S104" s="10"/>
      <c r="T104" s="24">
        <f t="shared" ref="T104:T113" si="28">J104*Q104</f>
        <v>1340</v>
      </c>
      <c r="U104" s="10"/>
    </row>
    <row r="105" spans="1:21" s="8" customFormat="1" ht="24" customHeight="1">
      <c r="A105" s="15">
        <v>44140</v>
      </c>
      <c r="B105" s="16">
        <v>18</v>
      </c>
      <c r="C105" s="17" t="s">
        <v>325</v>
      </c>
      <c r="D105" s="16" t="s">
        <v>307</v>
      </c>
      <c r="E105" s="10" t="s">
        <v>309</v>
      </c>
      <c r="F105" s="16" t="s">
        <v>293</v>
      </c>
      <c r="G105" s="18" t="s">
        <v>386</v>
      </c>
      <c r="H105" s="19" t="s">
        <v>387</v>
      </c>
      <c r="I105" s="16">
        <v>7000</v>
      </c>
      <c r="J105" s="16">
        <v>5440</v>
      </c>
      <c r="K105" s="16"/>
      <c r="L105" s="16"/>
      <c r="M105" s="24">
        <v>12</v>
      </c>
      <c r="N105" s="24">
        <v>139.12</v>
      </c>
      <c r="O105" s="16">
        <v>5440</v>
      </c>
      <c r="P105" s="16">
        <f t="shared" si="26"/>
        <v>1560</v>
      </c>
      <c r="Q105" s="16">
        <v>1</v>
      </c>
      <c r="R105" s="24">
        <f t="shared" si="27"/>
        <v>2.5573529411764707E-2</v>
      </c>
      <c r="S105" s="10"/>
      <c r="T105" s="24">
        <f t="shared" si="28"/>
        <v>5440</v>
      </c>
      <c r="U105" s="10"/>
    </row>
    <row r="106" spans="1:21" s="8" customFormat="1" ht="24" customHeight="1">
      <c r="A106" s="15">
        <v>44140</v>
      </c>
      <c r="B106" s="16">
        <v>19</v>
      </c>
      <c r="C106" s="17" t="s">
        <v>317</v>
      </c>
      <c r="D106" s="16" t="s">
        <v>307</v>
      </c>
      <c r="E106" s="10" t="s">
        <v>309</v>
      </c>
      <c r="F106" s="16" t="s">
        <v>293</v>
      </c>
      <c r="G106" s="18" t="s">
        <v>386</v>
      </c>
      <c r="H106" s="19" t="s">
        <v>354</v>
      </c>
      <c r="I106" s="16">
        <v>7000</v>
      </c>
      <c r="J106" s="16">
        <v>650</v>
      </c>
      <c r="K106" s="16"/>
      <c r="L106" s="16"/>
      <c r="M106" s="24">
        <v>12</v>
      </c>
      <c r="N106" s="24">
        <v>139.12</v>
      </c>
      <c r="O106" s="16">
        <v>650</v>
      </c>
      <c r="P106" s="16">
        <f t="shared" si="26"/>
        <v>6350</v>
      </c>
      <c r="Q106" s="16">
        <v>2</v>
      </c>
      <c r="R106" s="24">
        <f t="shared" si="27"/>
        <v>0.10701538461538462</v>
      </c>
      <c r="S106" s="10"/>
      <c r="T106" s="24">
        <f t="shared" si="28"/>
        <v>1300</v>
      </c>
      <c r="U106" s="10"/>
    </row>
    <row r="107" spans="1:21" s="8" customFormat="1" ht="24" customHeight="1">
      <c r="A107" s="15">
        <v>44140</v>
      </c>
      <c r="B107" s="16">
        <v>20</v>
      </c>
      <c r="C107" s="17" t="s">
        <v>388</v>
      </c>
      <c r="D107" s="16" t="s">
        <v>307</v>
      </c>
      <c r="E107" s="10" t="s">
        <v>308</v>
      </c>
      <c r="F107" s="16" t="s">
        <v>293</v>
      </c>
      <c r="G107" s="18" t="s">
        <v>386</v>
      </c>
      <c r="H107" s="19" t="s">
        <v>389</v>
      </c>
      <c r="I107" s="16">
        <v>7000</v>
      </c>
      <c r="J107" s="16">
        <v>2800</v>
      </c>
      <c r="K107" s="16"/>
      <c r="L107" s="16"/>
      <c r="M107" s="24">
        <v>12</v>
      </c>
      <c r="N107" s="24">
        <v>168</v>
      </c>
      <c r="O107" s="16">
        <v>2800</v>
      </c>
      <c r="P107" s="16"/>
      <c r="Q107" s="16">
        <v>1</v>
      </c>
      <c r="R107" s="24">
        <f t="shared" si="27"/>
        <v>0.06</v>
      </c>
      <c r="S107" s="10"/>
      <c r="T107" s="24">
        <f t="shared" si="28"/>
        <v>2800</v>
      </c>
      <c r="U107" s="10"/>
    </row>
    <row r="108" spans="1:21" s="8" customFormat="1" ht="24" customHeight="1">
      <c r="A108" s="15">
        <v>44140</v>
      </c>
      <c r="B108" s="16">
        <v>21</v>
      </c>
      <c r="C108" s="17" t="s">
        <v>318</v>
      </c>
      <c r="D108" s="16" t="s">
        <v>307</v>
      </c>
      <c r="E108" s="10" t="s">
        <v>309</v>
      </c>
      <c r="F108" s="16" t="s">
        <v>293</v>
      </c>
      <c r="G108" s="18" t="s">
        <v>386</v>
      </c>
      <c r="H108" s="19" t="s">
        <v>390</v>
      </c>
      <c r="I108" s="16">
        <v>7000</v>
      </c>
      <c r="J108" s="16">
        <v>5440</v>
      </c>
      <c r="K108" s="16"/>
      <c r="L108" s="16"/>
      <c r="M108" s="24">
        <v>12</v>
      </c>
      <c r="N108" s="24">
        <v>139.12</v>
      </c>
      <c r="O108" s="16">
        <v>5440</v>
      </c>
      <c r="P108" s="16">
        <f t="shared" si="26"/>
        <v>1560</v>
      </c>
      <c r="Q108" s="16">
        <v>1</v>
      </c>
      <c r="R108" s="24">
        <f t="shared" si="27"/>
        <v>2.5573529411764707E-2</v>
      </c>
      <c r="S108" s="10"/>
      <c r="T108" s="24">
        <f t="shared" si="28"/>
        <v>5440</v>
      </c>
      <c r="U108" s="10"/>
    </row>
    <row r="109" spans="1:21" s="8" customFormat="1" ht="24" customHeight="1">
      <c r="A109" s="15">
        <v>44140</v>
      </c>
      <c r="B109" s="16">
        <v>22</v>
      </c>
      <c r="C109" s="17" t="s">
        <v>335</v>
      </c>
      <c r="D109" s="16" t="s">
        <v>307</v>
      </c>
      <c r="E109" s="10" t="s">
        <v>309</v>
      </c>
      <c r="F109" s="16" t="s">
        <v>293</v>
      </c>
      <c r="G109" s="18" t="s">
        <v>336</v>
      </c>
      <c r="H109" s="19" t="s">
        <v>337</v>
      </c>
      <c r="I109" s="16">
        <v>12000</v>
      </c>
      <c r="J109" s="16">
        <v>1310</v>
      </c>
      <c r="K109" s="16"/>
      <c r="L109" s="16"/>
      <c r="M109" s="24">
        <v>12</v>
      </c>
      <c r="N109" s="24">
        <v>139.12</v>
      </c>
      <c r="O109" s="16">
        <v>8910</v>
      </c>
      <c r="P109" s="16">
        <f t="shared" si="26"/>
        <v>3090</v>
      </c>
      <c r="Q109" s="16">
        <v>1</v>
      </c>
      <c r="R109" s="24">
        <f t="shared" si="27"/>
        <v>0.10619847328244275</v>
      </c>
      <c r="S109" s="10"/>
      <c r="T109" s="24">
        <f t="shared" si="28"/>
        <v>1310</v>
      </c>
      <c r="U109" s="10"/>
    </row>
    <row r="110" spans="1:21" s="8" customFormat="1" ht="24" customHeight="1">
      <c r="A110" s="15">
        <v>44140</v>
      </c>
      <c r="B110" s="16">
        <v>23</v>
      </c>
      <c r="C110" s="17" t="s">
        <v>338</v>
      </c>
      <c r="D110" s="16" t="s">
        <v>307</v>
      </c>
      <c r="E110" s="10" t="s">
        <v>309</v>
      </c>
      <c r="F110" s="16" t="s">
        <v>293</v>
      </c>
      <c r="G110" s="18" t="s">
        <v>336</v>
      </c>
      <c r="H110" s="19" t="s">
        <v>337</v>
      </c>
      <c r="I110" s="16">
        <v>12000</v>
      </c>
      <c r="J110" s="16">
        <v>1300</v>
      </c>
      <c r="K110" s="16"/>
      <c r="L110" s="16"/>
      <c r="M110" s="24">
        <v>12</v>
      </c>
      <c r="N110" s="24">
        <v>139.12</v>
      </c>
      <c r="O110" s="16">
        <v>10210</v>
      </c>
      <c r="P110" s="16">
        <f t="shared" si="26"/>
        <v>1790</v>
      </c>
      <c r="Q110" s="16">
        <v>1</v>
      </c>
      <c r="R110" s="24">
        <f t="shared" si="27"/>
        <v>0.10701538461538462</v>
      </c>
      <c r="S110" s="10"/>
      <c r="T110" s="24">
        <f t="shared" si="28"/>
        <v>1300</v>
      </c>
      <c r="U110" s="10"/>
    </row>
    <row r="111" spans="1:21" s="8" customFormat="1" ht="24" customHeight="1">
      <c r="A111" s="15">
        <v>44140</v>
      </c>
      <c r="B111" s="16">
        <v>24</v>
      </c>
      <c r="C111" s="17" t="s">
        <v>328</v>
      </c>
      <c r="D111" s="16" t="s">
        <v>307</v>
      </c>
      <c r="E111" s="10" t="s">
        <v>309</v>
      </c>
      <c r="F111" s="16" t="s">
        <v>293</v>
      </c>
      <c r="G111" s="18" t="s">
        <v>369</v>
      </c>
      <c r="H111" s="19" t="s">
        <v>360</v>
      </c>
      <c r="I111" s="16">
        <v>7000</v>
      </c>
      <c r="J111" s="16">
        <v>1050</v>
      </c>
      <c r="K111" s="16"/>
      <c r="L111" s="16"/>
      <c r="M111" s="24">
        <v>12</v>
      </c>
      <c r="N111" s="24">
        <v>139.12</v>
      </c>
      <c r="O111" s="16">
        <v>2050</v>
      </c>
      <c r="P111" s="16">
        <f t="shared" ref="P111:P115" si="29">I111-O111</f>
        <v>4950</v>
      </c>
      <c r="Q111" s="16">
        <v>1</v>
      </c>
      <c r="R111" s="24">
        <f>N111/S111</f>
        <v>0.12355239786856129</v>
      </c>
      <c r="S111" s="10">
        <f>SUM(T111:T112)</f>
        <v>1126</v>
      </c>
      <c r="T111" s="24">
        <f t="shared" si="28"/>
        <v>1050</v>
      </c>
      <c r="U111" s="10"/>
    </row>
    <row r="112" spans="1:21" s="8" customFormat="1" ht="24" customHeight="1">
      <c r="A112" s="15">
        <v>44140</v>
      </c>
      <c r="B112" s="16"/>
      <c r="C112" s="17" t="s">
        <v>328</v>
      </c>
      <c r="D112" s="16" t="s">
        <v>307</v>
      </c>
      <c r="E112" s="10" t="s">
        <v>309</v>
      </c>
      <c r="F112" s="16" t="s">
        <v>293</v>
      </c>
      <c r="G112" s="18" t="s">
        <v>369</v>
      </c>
      <c r="H112" s="19" t="s">
        <v>391</v>
      </c>
      <c r="I112" s="16">
        <v>7000</v>
      </c>
      <c r="J112" s="16">
        <v>76</v>
      </c>
      <c r="K112" s="16"/>
      <c r="L112" s="16"/>
      <c r="M112" s="24"/>
      <c r="N112" s="24"/>
      <c r="O112" s="16">
        <v>76</v>
      </c>
      <c r="P112" s="16"/>
      <c r="Q112" s="16">
        <v>1</v>
      </c>
      <c r="R112" s="24"/>
      <c r="S112" s="10"/>
      <c r="T112" s="24">
        <f t="shared" si="28"/>
        <v>76</v>
      </c>
      <c r="U112" s="10"/>
    </row>
    <row r="113" spans="1:21" s="8" customFormat="1" ht="24" customHeight="1">
      <c r="A113" s="15">
        <v>44140</v>
      </c>
      <c r="B113" s="16">
        <v>25</v>
      </c>
      <c r="C113" s="17" t="s">
        <v>331</v>
      </c>
      <c r="D113" s="16" t="s">
        <v>307</v>
      </c>
      <c r="E113" s="10" t="s">
        <v>309</v>
      </c>
      <c r="F113" s="16" t="s">
        <v>293</v>
      </c>
      <c r="G113" s="18" t="s">
        <v>368</v>
      </c>
      <c r="H113" s="19" t="s">
        <v>360</v>
      </c>
      <c r="I113" s="16">
        <v>7000</v>
      </c>
      <c r="J113" s="16">
        <v>1050</v>
      </c>
      <c r="K113" s="16"/>
      <c r="L113" s="16"/>
      <c r="M113" s="24">
        <v>12</v>
      </c>
      <c r="N113" s="24">
        <v>139.12</v>
      </c>
      <c r="O113" s="16">
        <v>3970</v>
      </c>
      <c r="P113" s="16">
        <f t="shared" si="29"/>
        <v>3030</v>
      </c>
      <c r="Q113" s="16">
        <v>1</v>
      </c>
      <c r="R113" s="24">
        <f>N113/S113</f>
        <v>0.12203508771929825</v>
      </c>
      <c r="S113" s="10">
        <f>SUM(T113:T114)</f>
        <v>1140</v>
      </c>
      <c r="T113" s="24">
        <f t="shared" si="28"/>
        <v>1050</v>
      </c>
      <c r="U113" s="10"/>
    </row>
    <row r="114" spans="1:21" s="8" customFormat="1" ht="24" customHeight="1">
      <c r="A114" s="15">
        <v>44140</v>
      </c>
      <c r="B114" s="16"/>
      <c r="C114" s="17" t="s">
        <v>331</v>
      </c>
      <c r="D114" s="16" t="s">
        <v>307</v>
      </c>
      <c r="E114" s="10" t="s">
        <v>309</v>
      </c>
      <c r="F114" s="16" t="s">
        <v>293</v>
      </c>
      <c r="G114" s="18" t="s">
        <v>368</v>
      </c>
      <c r="H114" s="19" t="s">
        <v>392</v>
      </c>
      <c r="I114" s="16">
        <v>7000</v>
      </c>
      <c r="J114" s="16">
        <v>90</v>
      </c>
      <c r="K114" s="16"/>
      <c r="L114" s="16"/>
      <c r="M114" s="24"/>
      <c r="N114" s="24"/>
      <c r="O114" s="16">
        <v>90</v>
      </c>
      <c r="P114" s="16"/>
      <c r="Q114" s="16">
        <v>1</v>
      </c>
      <c r="R114" s="24"/>
      <c r="S114" s="10"/>
      <c r="T114" s="24">
        <f t="shared" ref="T114:T132" si="30">J114*Q114</f>
        <v>90</v>
      </c>
      <c r="U114" s="10"/>
    </row>
    <row r="115" spans="1:21" s="8" customFormat="1" ht="24" customHeight="1">
      <c r="A115" s="15">
        <v>44140</v>
      </c>
      <c r="B115" s="16">
        <v>26</v>
      </c>
      <c r="C115" s="17" t="s">
        <v>370</v>
      </c>
      <c r="D115" s="16" t="s">
        <v>307</v>
      </c>
      <c r="E115" s="10" t="s">
        <v>309</v>
      </c>
      <c r="F115" s="16" t="s">
        <v>293</v>
      </c>
      <c r="G115" s="18" t="s">
        <v>371</v>
      </c>
      <c r="H115" s="19" t="s">
        <v>390</v>
      </c>
      <c r="I115" s="16">
        <v>7000</v>
      </c>
      <c r="J115" s="16">
        <v>1010</v>
      </c>
      <c r="K115" s="16"/>
      <c r="L115" s="16"/>
      <c r="M115" s="24">
        <v>12</v>
      </c>
      <c r="N115" s="24">
        <v>139.12</v>
      </c>
      <c r="O115" s="16">
        <v>1843</v>
      </c>
      <c r="P115" s="16">
        <f t="shared" si="29"/>
        <v>5157</v>
      </c>
      <c r="Q115" s="16">
        <v>1</v>
      </c>
      <c r="R115" s="24">
        <f t="shared" ref="R115:R132" si="31">N115/T115</f>
        <v>0.13774257425742575</v>
      </c>
      <c r="S115" s="10"/>
      <c r="T115" s="24">
        <f t="shared" si="30"/>
        <v>1010</v>
      </c>
      <c r="U115" s="10"/>
    </row>
    <row r="116" spans="1:21" s="8" customFormat="1" ht="24" customHeight="1">
      <c r="A116" s="15">
        <v>44140</v>
      </c>
      <c r="B116" s="16">
        <v>27</v>
      </c>
      <c r="C116" s="17" t="s">
        <v>326</v>
      </c>
      <c r="D116" s="16" t="s">
        <v>307</v>
      </c>
      <c r="E116" s="10" t="s">
        <v>309</v>
      </c>
      <c r="F116" s="16"/>
      <c r="G116" s="16" t="s">
        <v>345</v>
      </c>
      <c r="H116" s="16"/>
      <c r="I116" s="16"/>
      <c r="J116" s="16"/>
      <c r="K116" s="16"/>
      <c r="L116" s="16"/>
      <c r="M116" s="24">
        <v>12</v>
      </c>
      <c r="N116" s="24">
        <v>139.12</v>
      </c>
      <c r="O116" s="16"/>
      <c r="P116" s="16"/>
      <c r="Q116" s="16"/>
      <c r="R116" s="24"/>
      <c r="S116" s="10"/>
      <c r="T116" s="24"/>
      <c r="U116" s="10"/>
    </row>
    <row r="117" spans="1:21" s="8" customFormat="1" ht="24" customHeight="1">
      <c r="A117" s="15">
        <v>44140</v>
      </c>
      <c r="B117" s="16">
        <v>28</v>
      </c>
      <c r="C117" s="16" t="s">
        <v>346</v>
      </c>
      <c r="D117" s="16" t="s">
        <v>307</v>
      </c>
      <c r="E117" s="10" t="s">
        <v>309</v>
      </c>
      <c r="F117" s="16"/>
      <c r="G117" s="16" t="s">
        <v>347</v>
      </c>
      <c r="H117" s="16"/>
      <c r="I117" s="16"/>
      <c r="J117" s="16"/>
      <c r="K117" s="16"/>
      <c r="L117" s="16"/>
      <c r="M117" s="24">
        <v>12</v>
      </c>
      <c r="N117" s="24">
        <v>139.12</v>
      </c>
      <c r="O117" s="16"/>
      <c r="P117" s="16">
        <f t="shared" ref="P117:P132" si="32">I117-O117</f>
        <v>0</v>
      </c>
      <c r="Q117" s="16"/>
      <c r="R117" s="24"/>
      <c r="S117" s="10"/>
      <c r="T117" s="24">
        <f t="shared" si="30"/>
        <v>0</v>
      </c>
      <c r="U117" s="10"/>
    </row>
    <row r="118" spans="1:21" s="8" customFormat="1" ht="24" customHeight="1">
      <c r="A118" s="15">
        <v>44140</v>
      </c>
      <c r="B118" s="16">
        <v>29</v>
      </c>
      <c r="C118" s="16" t="s">
        <v>348</v>
      </c>
      <c r="D118" s="16" t="s">
        <v>307</v>
      </c>
      <c r="E118" s="10" t="s">
        <v>309</v>
      </c>
      <c r="F118" s="17"/>
      <c r="G118" s="16" t="s">
        <v>349</v>
      </c>
      <c r="H118" s="20"/>
      <c r="I118" s="16"/>
      <c r="J118" s="16"/>
      <c r="K118" s="16"/>
      <c r="L118" s="16"/>
      <c r="M118" s="24">
        <v>12</v>
      </c>
      <c r="N118" s="24">
        <v>139.12</v>
      </c>
      <c r="O118" s="16"/>
      <c r="P118" s="16">
        <f t="shared" si="32"/>
        <v>0</v>
      </c>
      <c r="Q118" s="16"/>
      <c r="R118" s="24"/>
      <c r="S118" s="10"/>
      <c r="T118" s="24">
        <f t="shared" si="30"/>
        <v>0</v>
      </c>
      <c r="U118" s="10"/>
    </row>
    <row r="119" spans="1:21" s="8" customFormat="1" ht="24" customHeight="1">
      <c r="A119" s="15">
        <v>44141</v>
      </c>
      <c r="B119" s="16">
        <v>1</v>
      </c>
      <c r="C119" s="17" t="s">
        <v>324</v>
      </c>
      <c r="D119" s="16" t="s">
        <v>307</v>
      </c>
      <c r="E119" s="10" t="s">
        <v>309</v>
      </c>
      <c r="F119" s="16" t="s">
        <v>293</v>
      </c>
      <c r="G119" s="18" t="s">
        <v>373</v>
      </c>
      <c r="H119" s="19" t="s">
        <v>374</v>
      </c>
      <c r="I119" s="16">
        <v>7500</v>
      </c>
      <c r="J119" s="16">
        <v>2800</v>
      </c>
      <c r="K119" s="16"/>
      <c r="L119" s="16"/>
      <c r="M119" s="24">
        <v>12</v>
      </c>
      <c r="N119" s="24">
        <v>139.12</v>
      </c>
      <c r="O119" s="16">
        <v>5700</v>
      </c>
      <c r="P119" s="16">
        <f t="shared" si="32"/>
        <v>1800</v>
      </c>
      <c r="Q119" s="16">
        <v>1</v>
      </c>
      <c r="R119" s="24">
        <f t="shared" si="31"/>
        <v>4.9685714285714284E-2</v>
      </c>
      <c r="S119" s="10"/>
      <c r="T119" s="24">
        <f t="shared" si="30"/>
        <v>2800</v>
      </c>
      <c r="U119" s="10"/>
    </row>
    <row r="120" spans="1:21" s="8" customFormat="1" ht="24" customHeight="1">
      <c r="A120" s="15">
        <v>44141</v>
      </c>
      <c r="B120" s="16">
        <v>2</v>
      </c>
      <c r="C120" s="17" t="s">
        <v>375</v>
      </c>
      <c r="D120" s="16" t="s">
        <v>307</v>
      </c>
      <c r="E120" s="10" t="s">
        <v>309</v>
      </c>
      <c r="F120" s="16" t="s">
        <v>293</v>
      </c>
      <c r="G120" s="18" t="s">
        <v>373</v>
      </c>
      <c r="H120" s="19" t="s">
        <v>374</v>
      </c>
      <c r="I120" s="16">
        <v>7500</v>
      </c>
      <c r="J120" s="16">
        <v>1950</v>
      </c>
      <c r="K120" s="16"/>
      <c r="L120" s="16"/>
      <c r="M120" s="24">
        <v>12</v>
      </c>
      <c r="N120" s="24">
        <v>139.12</v>
      </c>
      <c r="O120" s="16">
        <v>7650</v>
      </c>
      <c r="P120" s="16">
        <f t="shared" si="32"/>
        <v>-150</v>
      </c>
      <c r="Q120" s="16">
        <v>1</v>
      </c>
      <c r="R120" s="24">
        <f t="shared" si="31"/>
        <v>7.1343589743589744E-2</v>
      </c>
      <c r="S120" s="10"/>
      <c r="T120" s="24">
        <f t="shared" si="30"/>
        <v>1950</v>
      </c>
      <c r="U120" s="10"/>
    </row>
    <row r="121" spans="1:21" s="8" customFormat="1" ht="24" customHeight="1">
      <c r="A121" s="15">
        <v>44141</v>
      </c>
      <c r="B121" s="16">
        <v>3</v>
      </c>
      <c r="C121" s="17" t="s">
        <v>323</v>
      </c>
      <c r="D121" s="16" t="s">
        <v>307</v>
      </c>
      <c r="E121" s="10" t="s">
        <v>309</v>
      </c>
      <c r="F121" s="16" t="s">
        <v>293</v>
      </c>
      <c r="G121" s="18" t="s">
        <v>373</v>
      </c>
      <c r="H121" s="19" t="s">
        <v>376</v>
      </c>
      <c r="I121" s="16">
        <v>7500</v>
      </c>
      <c r="J121" s="16">
        <v>3500</v>
      </c>
      <c r="K121" s="16"/>
      <c r="L121" s="16"/>
      <c r="M121" s="24">
        <v>12</v>
      </c>
      <c r="N121" s="24">
        <v>139.12</v>
      </c>
      <c r="O121" s="16">
        <v>6400</v>
      </c>
      <c r="P121" s="16">
        <f t="shared" si="32"/>
        <v>1100</v>
      </c>
      <c r="Q121" s="16">
        <v>1</v>
      </c>
      <c r="R121" s="24">
        <f t="shared" si="31"/>
        <v>3.9748571428571432E-2</v>
      </c>
      <c r="S121" s="10"/>
      <c r="T121" s="24">
        <f t="shared" si="30"/>
        <v>3500</v>
      </c>
      <c r="U121" s="10"/>
    </row>
    <row r="122" spans="1:21" s="8" customFormat="1" ht="24" customHeight="1">
      <c r="A122" s="15">
        <v>44141</v>
      </c>
      <c r="B122" s="16">
        <v>4</v>
      </c>
      <c r="C122" s="17" t="s">
        <v>329</v>
      </c>
      <c r="D122" s="16" t="s">
        <v>307</v>
      </c>
      <c r="E122" s="10" t="s">
        <v>309</v>
      </c>
      <c r="F122" s="16" t="s">
        <v>293</v>
      </c>
      <c r="G122" s="18" t="s">
        <v>373</v>
      </c>
      <c r="H122" s="19" t="s">
        <v>377</v>
      </c>
      <c r="I122" s="16">
        <v>7500</v>
      </c>
      <c r="J122" s="16">
        <v>3500</v>
      </c>
      <c r="K122" s="16"/>
      <c r="L122" s="16"/>
      <c r="M122" s="24">
        <v>12</v>
      </c>
      <c r="N122" s="24">
        <v>139.12</v>
      </c>
      <c r="O122" s="16">
        <v>6400</v>
      </c>
      <c r="P122" s="16">
        <f t="shared" si="32"/>
        <v>1100</v>
      </c>
      <c r="Q122" s="16">
        <v>1</v>
      </c>
      <c r="R122" s="24">
        <f t="shared" si="31"/>
        <v>3.9748571428571432E-2</v>
      </c>
      <c r="S122" s="10"/>
      <c r="T122" s="24">
        <f t="shared" si="30"/>
        <v>3500</v>
      </c>
      <c r="U122" s="10"/>
    </row>
    <row r="123" spans="1:21" s="8" customFormat="1" ht="24" customHeight="1">
      <c r="A123" s="15">
        <v>44141</v>
      </c>
      <c r="B123" s="16">
        <v>5</v>
      </c>
      <c r="C123" s="17" t="s">
        <v>343</v>
      </c>
      <c r="D123" s="16" t="s">
        <v>307</v>
      </c>
      <c r="E123" s="10" t="s">
        <v>309</v>
      </c>
      <c r="F123" s="16" t="s">
        <v>293</v>
      </c>
      <c r="G123" s="18" t="s">
        <v>373</v>
      </c>
      <c r="H123" s="19" t="s">
        <v>378</v>
      </c>
      <c r="I123" s="16">
        <v>7500</v>
      </c>
      <c r="J123" s="16">
        <v>3050</v>
      </c>
      <c r="K123" s="16"/>
      <c r="L123" s="16"/>
      <c r="M123" s="29">
        <v>8</v>
      </c>
      <c r="N123" s="25">
        <f>M123*9.94</f>
        <v>79.52</v>
      </c>
      <c r="O123" s="16">
        <v>7650</v>
      </c>
      <c r="P123" s="16">
        <f t="shared" si="32"/>
        <v>-150</v>
      </c>
      <c r="Q123" s="16">
        <v>1</v>
      </c>
      <c r="R123" s="24">
        <f t="shared" si="31"/>
        <v>2.6072131147540981E-2</v>
      </c>
      <c r="S123" s="10"/>
      <c r="T123" s="24">
        <f t="shared" si="30"/>
        <v>3050</v>
      </c>
      <c r="U123" s="10"/>
    </row>
    <row r="124" spans="1:21" s="8" customFormat="1" ht="24" customHeight="1">
      <c r="A124" s="15">
        <v>44141</v>
      </c>
      <c r="B124" s="16">
        <v>6</v>
      </c>
      <c r="C124" s="17" t="s">
        <v>364</v>
      </c>
      <c r="D124" s="16" t="s">
        <v>307</v>
      </c>
      <c r="E124" s="10" t="s">
        <v>309</v>
      </c>
      <c r="F124" s="16" t="s">
        <v>293</v>
      </c>
      <c r="G124" s="18" t="s">
        <v>373</v>
      </c>
      <c r="H124" s="19" t="s">
        <v>379</v>
      </c>
      <c r="I124" s="16">
        <v>7500</v>
      </c>
      <c r="J124" s="16">
        <v>3500</v>
      </c>
      <c r="K124" s="16"/>
      <c r="L124" s="16"/>
      <c r="M124" s="24">
        <v>12</v>
      </c>
      <c r="N124" s="24">
        <v>139.12</v>
      </c>
      <c r="O124" s="16">
        <v>6400</v>
      </c>
      <c r="P124" s="16">
        <f t="shared" si="32"/>
        <v>1100</v>
      </c>
      <c r="Q124" s="16">
        <v>1</v>
      </c>
      <c r="R124" s="24">
        <f t="shared" si="31"/>
        <v>3.9748571428571432E-2</v>
      </c>
      <c r="S124" s="10"/>
      <c r="T124" s="24">
        <f t="shared" si="30"/>
        <v>3500</v>
      </c>
      <c r="U124" s="10"/>
    </row>
    <row r="125" spans="1:21" s="8" customFormat="1" ht="24" customHeight="1">
      <c r="A125" s="15">
        <v>44141</v>
      </c>
      <c r="B125" s="16">
        <v>7</v>
      </c>
      <c r="C125" s="17" t="s">
        <v>339</v>
      </c>
      <c r="D125" s="16" t="s">
        <v>307</v>
      </c>
      <c r="E125" s="10" t="s">
        <v>309</v>
      </c>
      <c r="F125" s="16" t="s">
        <v>293</v>
      </c>
      <c r="G125" s="18" t="s">
        <v>373</v>
      </c>
      <c r="H125" s="19" t="s">
        <v>380</v>
      </c>
      <c r="I125" s="16">
        <v>7500</v>
      </c>
      <c r="J125" s="16">
        <v>3500</v>
      </c>
      <c r="K125" s="16"/>
      <c r="L125" s="16"/>
      <c r="M125" s="24">
        <v>12</v>
      </c>
      <c r="N125" s="24">
        <v>139.12</v>
      </c>
      <c r="O125" s="16">
        <v>6400</v>
      </c>
      <c r="P125" s="16">
        <f t="shared" si="32"/>
        <v>1100</v>
      </c>
      <c r="Q125" s="16">
        <v>1</v>
      </c>
      <c r="R125" s="24">
        <f t="shared" si="31"/>
        <v>3.9748571428571432E-2</v>
      </c>
      <c r="S125" s="10"/>
      <c r="T125" s="24">
        <f t="shared" si="30"/>
        <v>3500</v>
      </c>
      <c r="U125" s="10"/>
    </row>
    <row r="126" spans="1:21" s="8" customFormat="1" ht="24" customHeight="1">
      <c r="A126" s="15">
        <v>44141</v>
      </c>
      <c r="B126" s="16">
        <v>8</v>
      </c>
      <c r="C126" s="17" t="s">
        <v>340</v>
      </c>
      <c r="D126" s="16" t="s">
        <v>307</v>
      </c>
      <c r="E126" s="10" t="s">
        <v>309</v>
      </c>
      <c r="F126" s="16" t="s">
        <v>293</v>
      </c>
      <c r="G126" s="18" t="s">
        <v>373</v>
      </c>
      <c r="H126" s="19" t="s">
        <v>381</v>
      </c>
      <c r="I126" s="16">
        <v>7500</v>
      </c>
      <c r="J126" s="16">
        <v>3500</v>
      </c>
      <c r="K126" s="16"/>
      <c r="L126" s="16"/>
      <c r="M126" s="24">
        <v>12</v>
      </c>
      <c r="N126" s="24">
        <v>139.12</v>
      </c>
      <c r="O126" s="16">
        <v>6400</v>
      </c>
      <c r="P126" s="16">
        <f t="shared" si="32"/>
        <v>1100</v>
      </c>
      <c r="Q126" s="16">
        <v>1</v>
      </c>
      <c r="R126" s="24">
        <f t="shared" si="31"/>
        <v>3.9748571428571432E-2</v>
      </c>
      <c r="S126" s="10"/>
      <c r="T126" s="24">
        <f t="shared" si="30"/>
        <v>3500</v>
      </c>
      <c r="U126" s="10"/>
    </row>
    <row r="127" spans="1:21" s="8" customFormat="1" ht="24" customHeight="1">
      <c r="A127" s="15">
        <v>44141</v>
      </c>
      <c r="B127" s="16">
        <v>9</v>
      </c>
      <c r="C127" s="17" t="s">
        <v>310</v>
      </c>
      <c r="D127" s="16" t="s">
        <v>307</v>
      </c>
      <c r="E127" s="10" t="s">
        <v>309</v>
      </c>
      <c r="F127" s="16" t="s">
        <v>293</v>
      </c>
      <c r="G127" s="18" t="s">
        <v>373</v>
      </c>
      <c r="H127" s="19" t="s">
        <v>382</v>
      </c>
      <c r="I127" s="16">
        <v>7500</v>
      </c>
      <c r="J127" s="16">
        <v>3500</v>
      </c>
      <c r="K127" s="16"/>
      <c r="L127" s="16"/>
      <c r="M127" s="24">
        <v>12</v>
      </c>
      <c r="N127" s="24">
        <v>139.12</v>
      </c>
      <c r="O127" s="16">
        <v>6400</v>
      </c>
      <c r="P127" s="16">
        <f t="shared" si="32"/>
        <v>1100</v>
      </c>
      <c r="Q127" s="16">
        <v>1</v>
      </c>
      <c r="R127" s="24">
        <f t="shared" si="31"/>
        <v>3.9748571428571432E-2</v>
      </c>
      <c r="S127" s="10"/>
      <c r="T127" s="24">
        <f t="shared" si="30"/>
        <v>3500</v>
      </c>
      <c r="U127" s="10"/>
    </row>
    <row r="128" spans="1:21" s="8" customFormat="1" ht="24" customHeight="1">
      <c r="A128" s="15">
        <v>44141</v>
      </c>
      <c r="B128" s="16">
        <v>10</v>
      </c>
      <c r="C128" s="17" t="s">
        <v>311</v>
      </c>
      <c r="D128" s="16" t="s">
        <v>307</v>
      </c>
      <c r="E128" s="10" t="s">
        <v>309</v>
      </c>
      <c r="F128" s="16" t="s">
        <v>293</v>
      </c>
      <c r="G128" s="18" t="s">
        <v>373</v>
      </c>
      <c r="H128" s="19" t="s">
        <v>383</v>
      </c>
      <c r="I128" s="16">
        <v>7500</v>
      </c>
      <c r="J128" s="16">
        <v>3500</v>
      </c>
      <c r="K128" s="16"/>
      <c r="L128" s="16"/>
      <c r="M128" s="24">
        <v>12</v>
      </c>
      <c r="N128" s="24">
        <v>139.12</v>
      </c>
      <c r="O128" s="16">
        <v>6400</v>
      </c>
      <c r="P128" s="16">
        <f t="shared" si="32"/>
        <v>1100</v>
      </c>
      <c r="Q128" s="16">
        <v>1</v>
      </c>
      <c r="R128" s="24">
        <f t="shared" si="31"/>
        <v>3.9748571428571432E-2</v>
      </c>
      <c r="S128" s="10"/>
      <c r="T128" s="24">
        <f t="shared" si="30"/>
        <v>3500</v>
      </c>
      <c r="U128" s="10"/>
    </row>
    <row r="129" spans="1:21" s="8" customFormat="1" ht="24" customHeight="1">
      <c r="A129" s="15">
        <v>44141</v>
      </c>
      <c r="B129" s="16">
        <v>11</v>
      </c>
      <c r="C129" s="17" t="s">
        <v>327</v>
      </c>
      <c r="D129" s="16" t="s">
        <v>307</v>
      </c>
      <c r="E129" s="10" t="s">
        <v>309</v>
      </c>
      <c r="F129" s="16" t="s">
        <v>293</v>
      </c>
      <c r="G129" s="18" t="s">
        <v>373</v>
      </c>
      <c r="H129" s="19" t="s">
        <v>384</v>
      </c>
      <c r="I129" s="16">
        <v>7500</v>
      </c>
      <c r="J129" s="16">
        <v>1700</v>
      </c>
      <c r="K129" s="16"/>
      <c r="L129" s="16"/>
      <c r="M129" s="24">
        <v>12</v>
      </c>
      <c r="N129" s="24">
        <v>139.12</v>
      </c>
      <c r="O129" s="16">
        <v>4600</v>
      </c>
      <c r="P129" s="16">
        <f t="shared" si="32"/>
        <v>2900</v>
      </c>
      <c r="Q129" s="16">
        <v>2</v>
      </c>
      <c r="R129" s="24">
        <f t="shared" si="31"/>
        <v>4.0917647058823531E-2</v>
      </c>
      <c r="S129" s="10"/>
      <c r="T129" s="24">
        <f t="shared" si="30"/>
        <v>3400</v>
      </c>
      <c r="U129" s="10"/>
    </row>
    <row r="130" spans="1:21" s="8" customFormat="1" ht="24" customHeight="1">
      <c r="A130" s="15">
        <v>44141</v>
      </c>
      <c r="B130" s="16">
        <v>12</v>
      </c>
      <c r="C130" s="17" t="s">
        <v>366</v>
      </c>
      <c r="D130" s="16" t="s">
        <v>307</v>
      </c>
      <c r="E130" s="10" t="s">
        <v>309</v>
      </c>
      <c r="F130" s="16" t="s">
        <v>293</v>
      </c>
      <c r="G130" s="18" t="s">
        <v>373</v>
      </c>
      <c r="H130" s="19" t="s">
        <v>384</v>
      </c>
      <c r="I130" s="16">
        <v>7500</v>
      </c>
      <c r="J130" s="16">
        <v>1800</v>
      </c>
      <c r="K130" s="16"/>
      <c r="L130" s="16"/>
      <c r="M130" s="24">
        <v>12</v>
      </c>
      <c r="N130" s="24">
        <v>139.12</v>
      </c>
      <c r="O130" s="16">
        <v>6400</v>
      </c>
      <c r="P130" s="16">
        <f t="shared" si="32"/>
        <v>1100</v>
      </c>
      <c r="Q130" s="16">
        <v>2</v>
      </c>
      <c r="R130" s="24">
        <f t="shared" si="31"/>
        <v>3.8644444444444447E-2</v>
      </c>
      <c r="S130" s="10"/>
      <c r="T130" s="24">
        <f t="shared" si="30"/>
        <v>3600</v>
      </c>
      <c r="U130" s="10"/>
    </row>
    <row r="131" spans="1:21" s="8" customFormat="1" ht="24" customHeight="1">
      <c r="A131" s="15">
        <v>44141</v>
      </c>
      <c r="B131" s="16">
        <v>13</v>
      </c>
      <c r="C131" s="17" t="s">
        <v>365</v>
      </c>
      <c r="D131" s="16" t="s">
        <v>307</v>
      </c>
      <c r="E131" s="10" t="s">
        <v>309</v>
      </c>
      <c r="F131" s="16" t="s">
        <v>293</v>
      </c>
      <c r="G131" s="18" t="s">
        <v>373</v>
      </c>
      <c r="H131" s="19" t="s">
        <v>385</v>
      </c>
      <c r="I131" s="16">
        <v>7500</v>
      </c>
      <c r="J131" s="16">
        <v>3500</v>
      </c>
      <c r="K131" s="16"/>
      <c r="L131" s="16"/>
      <c r="M131" s="24">
        <v>12</v>
      </c>
      <c r="N131" s="24">
        <v>139.12</v>
      </c>
      <c r="O131" s="16">
        <v>6400</v>
      </c>
      <c r="P131" s="16">
        <f t="shared" si="32"/>
        <v>1100</v>
      </c>
      <c r="Q131" s="16">
        <v>1</v>
      </c>
      <c r="R131" s="24">
        <f t="shared" si="31"/>
        <v>3.9748571428571432E-2</v>
      </c>
      <c r="S131" s="10"/>
      <c r="T131" s="24">
        <f t="shared" si="30"/>
        <v>3500</v>
      </c>
      <c r="U131" s="10"/>
    </row>
    <row r="132" spans="1:21" s="8" customFormat="1" ht="24" customHeight="1">
      <c r="A132" s="15">
        <v>44141</v>
      </c>
      <c r="B132" s="16">
        <v>14</v>
      </c>
      <c r="C132" s="17" t="s">
        <v>317</v>
      </c>
      <c r="D132" s="16" t="s">
        <v>307</v>
      </c>
      <c r="E132" s="10" t="s">
        <v>309</v>
      </c>
      <c r="F132" s="16" t="s">
        <v>293</v>
      </c>
      <c r="G132" s="18" t="s">
        <v>386</v>
      </c>
      <c r="H132" s="19" t="s">
        <v>354</v>
      </c>
      <c r="I132" s="16">
        <v>7000</v>
      </c>
      <c r="J132" s="16">
        <v>730</v>
      </c>
      <c r="K132" s="16"/>
      <c r="L132" s="16"/>
      <c r="M132" s="24">
        <v>12</v>
      </c>
      <c r="N132" s="24">
        <v>139.12</v>
      </c>
      <c r="O132" s="16">
        <v>1380</v>
      </c>
      <c r="P132" s="16">
        <f t="shared" si="32"/>
        <v>5620</v>
      </c>
      <c r="Q132" s="16">
        <v>2</v>
      </c>
      <c r="R132" s="24">
        <f t="shared" si="31"/>
        <v>9.5287671232876722E-2</v>
      </c>
      <c r="S132" s="10"/>
      <c r="T132" s="24">
        <f t="shared" si="30"/>
        <v>1460</v>
      </c>
      <c r="U132" s="10"/>
    </row>
    <row r="133" spans="1:21" s="8" customFormat="1" ht="24" customHeight="1">
      <c r="A133" s="15">
        <v>44141</v>
      </c>
      <c r="B133" s="16">
        <v>15</v>
      </c>
      <c r="C133" s="17" t="s">
        <v>388</v>
      </c>
      <c r="D133" s="16" t="s">
        <v>307</v>
      </c>
      <c r="E133" s="10" t="s">
        <v>308</v>
      </c>
      <c r="F133" s="16" t="s">
        <v>293</v>
      </c>
      <c r="G133" s="18" t="s">
        <v>386</v>
      </c>
      <c r="H133" s="19" t="s">
        <v>393</v>
      </c>
      <c r="I133" s="16">
        <v>7000</v>
      </c>
      <c r="J133" s="16">
        <v>600</v>
      </c>
      <c r="K133" s="16"/>
      <c r="L133" s="16"/>
      <c r="M133" s="24">
        <v>12</v>
      </c>
      <c r="N133" s="24">
        <v>168</v>
      </c>
      <c r="O133" s="16">
        <v>600</v>
      </c>
      <c r="P133" s="16">
        <f t="shared" ref="P133:P139" si="33">I133-O133</f>
        <v>6400</v>
      </c>
      <c r="Q133" s="16">
        <v>2</v>
      </c>
      <c r="R133" s="24">
        <f t="shared" ref="R133:R138" si="34">N133/T133</f>
        <v>0.14000000000000001</v>
      </c>
      <c r="S133" s="10"/>
      <c r="T133" s="24">
        <f t="shared" ref="T133:T139" si="35">J133*Q133</f>
        <v>1200</v>
      </c>
      <c r="U133" s="10"/>
    </row>
    <row r="134" spans="1:21" s="8" customFormat="1" ht="24" customHeight="1">
      <c r="A134" s="15">
        <v>44141</v>
      </c>
      <c r="B134" s="16">
        <v>16</v>
      </c>
      <c r="C134" s="17" t="s">
        <v>316</v>
      </c>
      <c r="D134" s="16" t="s">
        <v>307</v>
      </c>
      <c r="E134" s="10" t="s">
        <v>309</v>
      </c>
      <c r="F134" s="16" t="s">
        <v>293</v>
      </c>
      <c r="G134" s="18" t="s">
        <v>386</v>
      </c>
      <c r="H134" s="19" t="s">
        <v>393</v>
      </c>
      <c r="I134" s="16">
        <v>7000</v>
      </c>
      <c r="J134" s="16">
        <v>300</v>
      </c>
      <c r="K134" s="16"/>
      <c r="L134" s="16"/>
      <c r="M134" s="29">
        <v>3</v>
      </c>
      <c r="N134" s="25">
        <f>M134*9.94</f>
        <v>29.82</v>
      </c>
      <c r="O134" s="16">
        <v>900</v>
      </c>
      <c r="P134" s="16">
        <f t="shared" si="33"/>
        <v>6100</v>
      </c>
      <c r="Q134" s="16">
        <v>2</v>
      </c>
      <c r="R134" s="24">
        <f t="shared" si="34"/>
        <v>4.9700000000000001E-2</v>
      </c>
      <c r="S134" s="10"/>
      <c r="T134" s="24">
        <f t="shared" si="35"/>
        <v>600</v>
      </c>
      <c r="U134" s="10"/>
    </row>
    <row r="135" spans="1:21" s="8" customFormat="1" ht="24" customHeight="1">
      <c r="A135" s="15">
        <v>44141</v>
      </c>
      <c r="B135" s="16">
        <v>17</v>
      </c>
      <c r="C135" s="17" t="s">
        <v>394</v>
      </c>
      <c r="D135" s="16" t="s">
        <v>307</v>
      </c>
      <c r="E135" s="10" t="s">
        <v>309</v>
      </c>
      <c r="F135" s="16" t="s">
        <v>293</v>
      </c>
      <c r="G135" s="18" t="s">
        <v>386</v>
      </c>
      <c r="H135" s="19" t="s">
        <v>384</v>
      </c>
      <c r="I135" s="16">
        <v>7000</v>
      </c>
      <c r="J135" s="16">
        <v>650</v>
      </c>
      <c r="K135" s="16"/>
      <c r="L135" s="16"/>
      <c r="M135" s="24">
        <v>12</v>
      </c>
      <c r="N135" s="24">
        <v>139.12</v>
      </c>
      <c r="O135" s="16">
        <v>650</v>
      </c>
      <c r="P135" s="16">
        <f t="shared" si="33"/>
        <v>6350</v>
      </c>
      <c r="Q135" s="16">
        <v>2</v>
      </c>
      <c r="R135" s="24">
        <f t="shared" si="34"/>
        <v>0.10701538461538462</v>
      </c>
      <c r="S135" s="10"/>
      <c r="T135" s="24">
        <f t="shared" si="35"/>
        <v>1300</v>
      </c>
      <c r="U135" s="10"/>
    </row>
    <row r="136" spans="1:21" s="8" customFormat="1" ht="24" customHeight="1">
      <c r="A136" s="15">
        <v>44141</v>
      </c>
      <c r="B136" s="16">
        <v>18</v>
      </c>
      <c r="C136" s="17" t="s">
        <v>395</v>
      </c>
      <c r="D136" s="16" t="s">
        <v>307</v>
      </c>
      <c r="E136" s="10" t="s">
        <v>308</v>
      </c>
      <c r="F136" s="16" t="s">
        <v>293</v>
      </c>
      <c r="G136" s="18" t="s">
        <v>386</v>
      </c>
      <c r="H136" s="19" t="s">
        <v>396</v>
      </c>
      <c r="I136" s="16">
        <v>7000</v>
      </c>
      <c r="J136" s="16">
        <v>2500</v>
      </c>
      <c r="K136" s="16"/>
      <c r="L136" s="16"/>
      <c r="M136" s="24">
        <v>12</v>
      </c>
      <c r="N136" s="24">
        <v>168</v>
      </c>
      <c r="O136" s="16">
        <v>2500</v>
      </c>
      <c r="P136" s="16">
        <f t="shared" si="33"/>
        <v>4500</v>
      </c>
      <c r="Q136" s="16">
        <v>2</v>
      </c>
      <c r="R136" s="24">
        <f t="shared" si="34"/>
        <v>3.3599999999999998E-2</v>
      </c>
      <c r="S136" s="10"/>
      <c r="T136" s="24">
        <f t="shared" si="35"/>
        <v>5000</v>
      </c>
      <c r="U136" s="10"/>
    </row>
    <row r="137" spans="1:21" s="8" customFormat="1" ht="24" customHeight="1">
      <c r="A137" s="15">
        <v>44141</v>
      </c>
      <c r="B137" s="16"/>
      <c r="C137" s="17" t="s">
        <v>343</v>
      </c>
      <c r="D137" s="16" t="s">
        <v>307</v>
      </c>
      <c r="E137" s="10" t="s">
        <v>309</v>
      </c>
      <c r="F137" s="16" t="s">
        <v>293</v>
      </c>
      <c r="G137" s="18" t="s">
        <v>386</v>
      </c>
      <c r="H137" s="19" t="s">
        <v>354</v>
      </c>
      <c r="I137" s="16">
        <v>7000</v>
      </c>
      <c r="J137" s="16">
        <v>360</v>
      </c>
      <c r="K137" s="16"/>
      <c r="L137" s="16"/>
      <c r="M137" s="29">
        <v>4</v>
      </c>
      <c r="N137" s="25">
        <f>(139.12-79.52)</f>
        <v>59.600000000000009</v>
      </c>
      <c r="O137" s="16">
        <v>1740</v>
      </c>
      <c r="P137" s="16">
        <f t="shared" si="33"/>
        <v>5260</v>
      </c>
      <c r="Q137" s="16">
        <v>2</v>
      </c>
      <c r="R137" s="24">
        <f t="shared" si="34"/>
        <v>8.2777777777777783E-2</v>
      </c>
      <c r="S137" s="10"/>
      <c r="T137" s="24">
        <f t="shared" si="35"/>
        <v>720</v>
      </c>
      <c r="U137" s="10"/>
    </row>
    <row r="138" spans="1:21" s="8" customFormat="1" ht="24" customHeight="1">
      <c r="A138" s="15">
        <v>44141</v>
      </c>
      <c r="B138" s="16">
        <v>19</v>
      </c>
      <c r="C138" s="17" t="s">
        <v>325</v>
      </c>
      <c r="D138" s="16" t="s">
        <v>307</v>
      </c>
      <c r="E138" s="10" t="s">
        <v>309</v>
      </c>
      <c r="F138" s="16" t="s">
        <v>293</v>
      </c>
      <c r="G138" s="18" t="s">
        <v>386</v>
      </c>
      <c r="H138" s="19" t="s">
        <v>377</v>
      </c>
      <c r="I138" s="16">
        <v>7000</v>
      </c>
      <c r="J138" s="16">
        <v>730</v>
      </c>
      <c r="K138" s="16"/>
      <c r="L138" s="16"/>
      <c r="M138" s="29">
        <v>8</v>
      </c>
      <c r="N138" s="25">
        <f>M138*9.94</f>
        <v>79.52</v>
      </c>
      <c r="O138" s="16">
        <v>730</v>
      </c>
      <c r="P138" s="16">
        <f t="shared" si="33"/>
        <v>6270</v>
      </c>
      <c r="Q138" s="16">
        <v>1</v>
      </c>
      <c r="R138" s="24">
        <f t="shared" si="34"/>
        <v>0.10893150684931506</v>
      </c>
      <c r="S138" s="10"/>
      <c r="T138" s="24">
        <f t="shared" si="35"/>
        <v>730</v>
      </c>
      <c r="U138" s="10"/>
    </row>
    <row r="139" spans="1:21" s="8" customFormat="1" ht="24" customHeight="1">
      <c r="A139" s="15">
        <v>44141</v>
      </c>
      <c r="B139" s="16">
        <v>20</v>
      </c>
      <c r="C139" s="17" t="s">
        <v>335</v>
      </c>
      <c r="D139" s="16" t="s">
        <v>307</v>
      </c>
      <c r="E139" s="10" t="s">
        <v>309</v>
      </c>
      <c r="F139" s="16" t="s">
        <v>293</v>
      </c>
      <c r="G139" s="18" t="s">
        <v>336</v>
      </c>
      <c r="H139" s="19" t="s">
        <v>337</v>
      </c>
      <c r="I139" s="16">
        <v>12000</v>
      </c>
      <c r="J139" s="16">
        <v>1300</v>
      </c>
      <c r="K139" s="16"/>
      <c r="L139" s="16"/>
      <c r="M139" s="24">
        <v>12</v>
      </c>
      <c r="N139" s="24">
        <v>139.12</v>
      </c>
      <c r="O139" s="16">
        <v>11510</v>
      </c>
      <c r="P139" s="16">
        <f t="shared" si="33"/>
        <v>490</v>
      </c>
      <c r="Q139" s="16">
        <v>1</v>
      </c>
      <c r="R139" s="24">
        <f>N139/S139</f>
        <v>0.10305185185185185</v>
      </c>
      <c r="S139" s="10">
        <f>SUM(T139:T140)</f>
        <v>1350</v>
      </c>
      <c r="T139" s="24">
        <f t="shared" si="35"/>
        <v>1300</v>
      </c>
      <c r="U139" s="10"/>
    </row>
    <row r="140" spans="1:21" s="8" customFormat="1" ht="24" customHeight="1">
      <c r="A140" s="15">
        <v>44141</v>
      </c>
      <c r="B140" s="16"/>
      <c r="C140" s="17" t="s">
        <v>335</v>
      </c>
      <c r="D140" s="16" t="s">
        <v>307</v>
      </c>
      <c r="E140" s="10" t="s">
        <v>309</v>
      </c>
      <c r="F140" s="16" t="s">
        <v>293</v>
      </c>
      <c r="G140" s="18" t="s">
        <v>336</v>
      </c>
      <c r="H140" s="19" t="s">
        <v>397</v>
      </c>
      <c r="I140" s="16">
        <v>12000</v>
      </c>
      <c r="J140" s="16">
        <v>50</v>
      </c>
      <c r="K140" s="16"/>
      <c r="L140" s="16"/>
      <c r="M140" s="24"/>
      <c r="N140" s="24"/>
      <c r="O140" s="16">
        <v>50</v>
      </c>
      <c r="P140" s="16"/>
      <c r="Q140" s="16">
        <v>1</v>
      </c>
      <c r="R140" s="24"/>
      <c r="S140" s="10"/>
      <c r="T140" s="24">
        <f t="shared" ref="T140:T151" si="36">J140*Q140</f>
        <v>50</v>
      </c>
      <c r="U140" s="10"/>
    </row>
    <row r="141" spans="1:21" s="8" customFormat="1" ht="24" customHeight="1">
      <c r="A141" s="15">
        <v>44141</v>
      </c>
      <c r="B141" s="16">
        <v>21</v>
      </c>
      <c r="C141" s="17" t="s">
        <v>338</v>
      </c>
      <c r="D141" s="16" t="s">
        <v>307</v>
      </c>
      <c r="E141" s="10" t="s">
        <v>309</v>
      </c>
      <c r="F141" s="16" t="s">
        <v>293</v>
      </c>
      <c r="G141" s="18" t="s">
        <v>336</v>
      </c>
      <c r="H141" s="19" t="s">
        <v>337</v>
      </c>
      <c r="I141" s="16">
        <v>12000</v>
      </c>
      <c r="J141" s="16">
        <v>640</v>
      </c>
      <c r="K141" s="16"/>
      <c r="L141" s="16"/>
      <c r="M141" s="24">
        <v>12</v>
      </c>
      <c r="N141" s="24">
        <v>139.12</v>
      </c>
      <c r="O141" s="16">
        <v>12150</v>
      </c>
      <c r="P141" s="16">
        <f t="shared" ref="P141:P147" si="37">I141-O141</f>
        <v>-150</v>
      </c>
      <c r="Q141" s="16">
        <v>1</v>
      </c>
      <c r="R141" s="24">
        <f>N141/S141</f>
        <v>0.11219354838709678</v>
      </c>
      <c r="S141" s="10">
        <f>SUM(T141:T142)</f>
        <v>1240</v>
      </c>
      <c r="T141" s="24">
        <f t="shared" si="36"/>
        <v>640</v>
      </c>
      <c r="U141" s="10"/>
    </row>
    <row r="142" spans="1:21" s="8" customFormat="1" ht="24" customHeight="1">
      <c r="A142" s="15">
        <v>44141</v>
      </c>
      <c r="B142" s="16"/>
      <c r="C142" s="17" t="s">
        <v>338</v>
      </c>
      <c r="D142" s="16" t="s">
        <v>307</v>
      </c>
      <c r="E142" s="10" t="s">
        <v>309</v>
      </c>
      <c r="F142" s="16" t="s">
        <v>293</v>
      </c>
      <c r="G142" s="18" t="s">
        <v>398</v>
      </c>
      <c r="H142" s="19" t="s">
        <v>337</v>
      </c>
      <c r="I142" s="16">
        <v>12000</v>
      </c>
      <c r="J142" s="16">
        <v>600</v>
      </c>
      <c r="K142" s="16"/>
      <c r="L142" s="16"/>
      <c r="M142" s="24"/>
      <c r="N142" s="24"/>
      <c r="O142" s="16">
        <v>600</v>
      </c>
      <c r="P142" s="16">
        <f t="shared" si="37"/>
        <v>11400</v>
      </c>
      <c r="Q142" s="16">
        <v>1</v>
      </c>
      <c r="R142" s="24"/>
      <c r="S142" s="10"/>
      <c r="T142" s="24">
        <f t="shared" si="36"/>
        <v>600</v>
      </c>
      <c r="U142" s="10"/>
    </row>
    <row r="143" spans="1:21" s="8" customFormat="1" ht="24" customHeight="1">
      <c r="A143" s="15">
        <v>44141</v>
      </c>
      <c r="B143" s="16"/>
      <c r="C143" s="17" t="s">
        <v>316</v>
      </c>
      <c r="D143" s="16" t="s">
        <v>307</v>
      </c>
      <c r="E143" s="10" t="s">
        <v>309</v>
      </c>
      <c r="F143" s="16" t="s">
        <v>352</v>
      </c>
      <c r="G143" s="18" t="s">
        <v>353</v>
      </c>
      <c r="H143" s="19" t="s">
        <v>354</v>
      </c>
      <c r="I143" s="16">
        <v>4000</v>
      </c>
      <c r="J143" s="16">
        <v>459</v>
      </c>
      <c r="K143" s="16"/>
      <c r="L143" s="16"/>
      <c r="M143" s="29">
        <v>9</v>
      </c>
      <c r="N143" s="25">
        <f>139.12-29.82</f>
        <v>109.30000000000001</v>
      </c>
      <c r="O143" s="16">
        <v>4050</v>
      </c>
      <c r="P143" s="16">
        <f t="shared" si="37"/>
        <v>-50</v>
      </c>
      <c r="Q143" s="16">
        <v>1</v>
      </c>
      <c r="R143" s="24">
        <f t="shared" ref="R143:R146" si="38">N143/T143</f>
        <v>0.23812636165577344</v>
      </c>
      <c r="S143" s="10"/>
      <c r="T143" s="24">
        <f t="shared" si="36"/>
        <v>459</v>
      </c>
      <c r="U143" s="10"/>
    </row>
    <row r="144" spans="1:21" s="8" customFormat="1" ht="24" customHeight="1">
      <c r="A144" s="15">
        <v>44141</v>
      </c>
      <c r="B144" s="16">
        <v>22</v>
      </c>
      <c r="C144" s="17" t="s">
        <v>313</v>
      </c>
      <c r="D144" s="16" t="s">
        <v>307</v>
      </c>
      <c r="E144" s="10" t="s">
        <v>309</v>
      </c>
      <c r="F144" s="16" t="s">
        <v>352</v>
      </c>
      <c r="G144" s="18" t="s">
        <v>353</v>
      </c>
      <c r="H144" s="19" t="s">
        <v>357</v>
      </c>
      <c r="I144" s="16">
        <v>4000</v>
      </c>
      <c r="J144" s="16">
        <v>720</v>
      </c>
      <c r="K144" s="16"/>
      <c r="L144" s="16"/>
      <c r="M144" s="24">
        <v>12</v>
      </c>
      <c r="N144" s="24">
        <v>139.12</v>
      </c>
      <c r="O144" s="16">
        <v>2174</v>
      </c>
      <c r="P144" s="16">
        <f t="shared" si="37"/>
        <v>1826</v>
      </c>
      <c r="Q144" s="16">
        <v>1</v>
      </c>
      <c r="R144" s="24">
        <f t="shared" si="38"/>
        <v>0.19322222222222224</v>
      </c>
      <c r="S144" s="10"/>
      <c r="T144" s="24">
        <f t="shared" si="36"/>
        <v>720</v>
      </c>
      <c r="U144" s="10"/>
    </row>
    <row r="145" spans="1:21" s="8" customFormat="1" ht="24" customHeight="1">
      <c r="A145" s="15">
        <v>44141</v>
      </c>
      <c r="B145" s="16">
        <v>23</v>
      </c>
      <c r="C145" s="17" t="s">
        <v>344</v>
      </c>
      <c r="D145" s="16" t="s">
        <v>307</v>
      </c>
      <c r="E145" s="10" t="s">
        <v>309</v>
      </c>
      <c r="F145" s="16" t="s">
        <v>352</v>
      </c>
      <c r="G145" s="18" t="s">
        <v>353</v>
      </c>
      <c r="H145" s="19" t="s">
        <v>356</v>
      </c>
      <c r="I145" s="16">
        <v>4000</v>
      </c>
      <c r="J145" s="16">
        <v>720</v>
      </c>
      <c r="K145" s="16"/>
      <c r="L145" s="16"/>
      <c r="M145" s="24">
        <v>12</v>
      </c>
      <c r="N145" s="24">
        <v>139.12</v>
      </c>
      <c r="O145" s="16">
        <v>2274</v>
      </c>
      <c r="P145" s="16">
        <f t="shared" si="37"/>
        <v>1726</v>
      </c>
      <c r="Q145" s="16">
        <v>1</v>
      </c>
      <c r="R145" s="24">
        <f t="shared" si="38"/>
        <v>0.19322222222222224</v>
      </c>
      <c r="S145" s="10"/>
      <c r="T145" s="24">
        <f t="shared" si="36"/>
        <v>720</v>
      </c>
      <c r="U145" s="10"/>
    </row>
    <row r="146" spans="1:21" s="8" customFormat="1" ht="24" customHeight="1">
      <c r="A146" s="15">
        <v>44141</v>
      </c>
      <c r="B146" s="16">
        <v>24</v>
      </c>
      <c r="C146" s="17" t="s">
        <v>321</v>
      </c>
      <c r="D146" s="16" t="s">
        <v>307</v>
      </c>
      <c r="E146" s="10" t="s">
        <v>309</v>
      </c>
      <c r="F146" s="16" t="s">
        <v>352</v>
      </c>
      <c r="G146" s="18" t="s">
        <v>353</v>
      </c>
      <c r="H146" s="19" t="s">
        <v>358</v>
      </c>
      <c r="I146" s="16">
        <v>4000</v>
      </c>
      <c r="J146" s="16">
        <v>720</v>
      </c>
      <c r="K146" s="16"/>
      <c r="L146" s="16"/>
      <c r="M146" s="24">
        <v>12</v>
      </c>
      <c r="N146" s="24">
        <v>139.12</v>
      </c>
      <c r="O146" s="16">
        <v>2274</v>
      </c>
      <c r="P146" s="16">
        <f t="shared" si="37"/>
        <v>1726</v>
      </c>
      <c r="Q146" s="16">
        <v>2</v>
      </c>
      <c r="R146" s="24">
        <f t="shared" si="38"/>
        <v>9.661111111111112E-2</v>
      </c>
      <c r="S146" s="10"/>
      <c r="T146" s="24">
        <f t="shared" si="36"/>
        <v>1440</v>
      </c>
      <c r="U146" s="10"/>
    </row>
    <row r="147" spans="1:21" s="8" customFormat="1" ht="24" customHeight="1">
      <c r="A147" s="15">
        <v>44141</v>
      </c>
      <c r="B147" s="16">
        <v>25</v>
      </c>
      <c r="C147" s="17" t="s">
        <v>328</v>
      </c>
      <c r="D147" s="16" t="s">
        <v>307</v>
      </c>
      <c r="E147" s="10" t="s">
        <v>309</v>
      </c>
      <c r="F147" s="16" t="s">
        <v>293</v>
      </c>
      <c r="G147" s="18" t="s">
        <v>369</v>
      </c>
      <c r="H147" s="19" t="s">
        <v>360</v>
      </c>
      <c r="I147" s="16">
        <v>7000</v>
      </c>
      <c r="J147" s="16">
        <v>1000</v>
      </c>
      <c r="K147" s="16"/>
      <c r="L147" s="16"/>
      <c r="M147" s="24">
        <v>12</v>
      </c>
      <c r="N147" s="24">
        <v>139.12</v>
      </c>
      <c r="O147" s="16">
        <v>3050</v>
      </c>
      <c r="P147" s="16">
        <f t="shared" si="37"/>
        <v>3950</v>
      </c>
      <c r="Q147" s="16">
        <v>2</v>
      </c>
      <c r="R147" s="24">
        <f>N147/S147</f>
        <v>3.4779999999999998E-2</v>
      </c>
      <c r="S147" s="10">
        <f>SUM(T147:T148)</f>
        <v>4000</v>
      </c>
      <c r="T147" s="24">
        <f t="shared" si="36"/>
        <v>2000</v>
      </c>
      <c r="U147" s="10"/>
    </row>
    <row r="148" spans="1:21" s="8" customFormat="1" ht="24" customHeight="1">
      <c r="A148" s="15">
        <v>44141</v>
      </c>
      <c r="B148" s="16"/>
      <c r="C148" s="17" t="s">
        <v>328</v>
      </c>
      <c r="D148" s="16" t="s">
        <v>307</v>
      </c>
      <c r="E148" s="10" t="s">
        <v>309</v>
      </c>
      <c r="F148" s="16" t="s">
        <v>293</v>
      </c>
      <c r="G148" s="18" t="s">
        <v>369</v>
      </c>
      <c r="H148" s="19" t="s">
        <v>399</v>
      </c>
      <c r="I148" s="16">
        <v>7000</v>
      </c>
      <c r="J148" s="16">
        <v>2000</v>
      </c>
      <c r="K148" s="16"/>
      <c r="L148" s="16"/>
      <c r="M148" s="24"/>
      <c r="N148" s="24"/>
      <c r="O148" s="16">
        <v>2000</v>
      </c>
      <c r="P148" s="16">
        <f t="shared" ref="P148:P152" si="39">I148-O148</f>
        <v>5000</v>
      </c>
      <c r="Q148" s="16">
        <v>1</v>
      </c>
      <c r="R148" s="24"/>
      <c r="S148" s="10"/>
      <c r="T148" s="24">
        <f t="shared" si="36"/>
        <v>2000</v>
      </c>
      <c r="U148" s="10"/>
    </row>
    <row r="149" spans="1:21" s="8" customFormat="1" ht="24" customHeight="1">
      <c r="A149" s="15">
        <v>44141</v>
      </c>
      <c r="B149" s="16">
        <v>26</v>
      </c>
      <c r="C149" s="17" t="s">
        <v>331</v>
      </c>
      <c r="D149" s="16" t="s">
        <v>307</v>
      </c>
      <c r="E149" s="10" t="s">
        <v>309</v>
      </c>
      <c r="F149" s="16" t="s">
        <v>293</v>
      </c>
      <c r="G149" s="18" t="s">
        <v>368</v>
      </c>
      <c r="H149" s="19" t="s">
        <v>360</v>
      </c>
      <c r="I149" s="16">
        <v>7000</v>
      </c>
      <c r="J149" s="16">
        <v>1020</v>
      </c>
      <c r="K149" s="16"/>
      <c r="L149" s="16"/>
      <c r="M149" s="24">
        <v>12</v>
      </c>
      <c r="N149" s="24">
        <v>139.12</v>
      </c>
      <c r="O149" s="16">
        <v>4990</v>
      </c>
      <c r="P149" s="16">
        <f t="shared" si="39"/>
        <v>2010</v>
      </c>
      <c r="Q149" s="16">
        <v>2</v>
      </c>
      <c r="R149" s="24">
        <f>N149/S149</f>
        <v>3.4435643564356438E-2</v>
      </c>
      <c r="S149" s="10">
        <f>SUM(T149:T150)</f>
        <v>4040</v>
      </c>
      <c r="T149" s="24">
        <f t="shared" si="36"/>
        <v>2040</v>
      </c>
      <c r="U149" s="10"/>
    </row>
    <row r="150" spans="1:21" s="8" customFormat="1" ht="24" customHeight="1">
      <c r="A150" s="15">
        <v>44141</v>
      </c>
      <c r="B150" s="16"/>
      <c r="C150" s="17" t="s">
        <v>331</v>
      </c>
      <c r="D150" s="16" t="s">
        <v>307</v>
      </c>
      <c r="E150" s="10" t="s">
        <v>309</v>
      </c>
      <c r="F150" s="16" t="s">
        <v>293</v>
      </c>
      <c r="G150" s="18" t="s">
        <v>368</v>
      </c>
      <c r="H150" s="19" t="s">
        <v>399</v>
      </c>
      <c r="I150" s="16">
        <v>7000</v>
      </c>
      <c r="J150" s="16">
        <v>2000</v>
      </c>
      <c r="K150" s="16"/>
      <c r="L150" s="16"/>
      <c r="M150" s="24"/>
      <c r="N150" s="24"/>
      <c r="O150" s="16">
        <v>2000</v>
      </c>
      <c r="P150" s="16">
        <f t="shared" si="39"/>
        <v>5000</v>
      </c>
      <c r="Q150" s="16">
        <v>1</v>
      </c>
      <c r="R150" s="24"/>
      <c r="S150" s="10"/>
      <c r="T150" s="24">
        <f t="shared" si="36"/>
        <v>2000</v>
      </c>
      <c r="U150" s="10"/>
    </row>
    <row r="151" spans="1:21" s="8" customFormat="1" ht="24" customHeight="1">
      <c r="A151" s="15">
        <v>44141</v>
      </c>
      <c r="B151" s="16">
        <v>27</v>
      </c>
      <c r="C151" s="17" t="s">
        <v>318</v>
      </c>
      <c r="D151" s="16" t="s">
        <v>307</v>
      </c>
      <c r="E151" s="10" t="s">
        <v>309</v>
      </c>
      <c r="F151" s="16" t="s">
        <v>293</v>
      </c>
      <c r="G151" s="18" t="s">
        <v>336</v>
      </c>
      <c r="H151" s="19" t="s">
        <v>367</v>
      </c>
      <c r="I151" s="16">
        <v>12000</v>
      </c>
      <c r="J151" s="16">
        <v>3000</v>
      </c>
      <c r="K151" s="16"/>
      <c r="L151" s="16"/>
      <c r="M151" s="24">
        <v>12</v>
      </c>
      <c r="N151" s="24">
        <v>139.12</v>
      </c>
      <c r="O151" s="16">
        <v>3000</v>
      </c>
      <c r="P151" s="16">
        <f t="shared" ref="P151:P165" si="40">I151-O151</f>
        <v>9000</v>
      </c>
      <c r="Q151" s="16">
        <v>2</v>
      </c>
      <c r="R151" s="24">
        <f t="shared" ref="R151:R170" si="41">N151/T151</f>
        <v>2.3186666666666668E-2</v>
      </c>
      <c r="S151" s="10"/>
      <c r="T151" s="24">
        <f t="shared" si="36"/>
        <v>6000</v>
      </c>
      <c r="U151" s="10"/>
    </row>
    <row r="152" spans="1:21" s="8" customFormat="1" ht="24" customHeight="1">
      <c r="A152" s="15">
        <v>44141</v>
      </c>
      <c r="B152" s="16">
        <v>28</v>
      </c>
      <c r="C152" s="17" t="s">
        <v>370</v>
      </c>
      <c r="D152" s="16" t="s">
        <v>307</v>
      </c>
      <c r="E152" s="10" t="s">
        <v>309</v>
      </c>
      <c r="F152" s="16" t="s">
        <v>293</v>
      </c>
      <c r="G152" s="18" t="s">
        <v>371</v>
      </c>
      <c r="H152" s="19" t="s">
        <v>400</v>
      </c>
      <c r="I152" s="16">
        <v>7000</v>
      </c>
      <c r="J152" s="16">
        <v>2000</v>
      </c>
      <c r="K152" s="16"/>
      <c r="L152" s="16"/>
      <c r="M152" s="24">
        <v>12</v>
      </c>
      <c r="N152" s="24">
        <v>139.12</v>
      </c>
      <c r="O152" s="16">
        <v>2000</v>
      </c>
      <c r="P152" s="16">
        <f t="shared" si="39"/>
        <v>5000</v>
      </c>
      <c r="Q152" s="16">
        <v>1</v>
      </c>
      <c r="R152" s="24">
        <f t="shared" si="41"/>
        <v>6.9559999999999997E-2</v>
      </c>
      <c r="S152" s="10"/>
      <c r="T152" s="24">
        <f t="shared" ref="T152:T165" si="42">J152*Q152</f>
        <v>2000</v>
      </c>
      <c r="U152" s="10"/>
    </row>
    <row r="153" spans="1:21" s="8" customFormat="1" ht="24" customHeight="1">
      <c r="A153" s="15">
        <v>44141</v>
      </c>
      <c r="B153" s="16">
        <v>29</v>
      </c>
      <c r="C153" s="17" t="s">
        <v>326</v>
      </c>
      <c r="D153" s="16" t="s">
        <v>307</v>
      </c>
      <c r="E153" s="10" t="s">
        <v>309</v>
      </c>
      <c r="F153" s="16"/>
      <c r="G153" s="16" t="s">
        <v>345</v>
      </c>
      <c r="H153" s="16"/>
      <c r="I153" s="16"/>
      <c r="J153" s="16"/>
      <c r="K153" s="16"/>
      <c r="L153" s="16"/>
      <c r="M153" s="24">
        <v>12</v>
      </c>
      <c r="N153" s="24">
        <v>139.12</v>
      </c>
      <c r="O153" s="16"/>
      <c r="P153" s="16"/>
      <c r="Q153" s="16"/>
      <c r="R153" s="24"/>
      <c r="S153" s="10"/>
      <c r="T153" s="24"/>
      <c r="U153" s="10"/>
    </row>
    <row r="154" spans="1:21" s="8" customFormat="1" ht="24" customHeight="1">
      <c r="A154" s="15">
        <v>44141</v>
      </c>
      <c r="B154" s="16">
        <v>30</v>
      </c>
      <c r="C154" s="16" t="s">
        <v>346</v>
      </c>
      <c r="D154" s="16" t="s">
        <v>307</v>
      </c>
      <c r="E154" s="10" t="s">
        <v>309</v>
      </c>
      <c r="F154" s="16"/>
      <c r="G154" s="16" t="s">
        <v>347</v>
      </c>
      <c r="H154" s="16"/>
      <c r="I154" s="16"/>
      <c r="J154" s="16"/>
      <c r="K154" s="16"/>
      <c r="L154" s="16"/>
      <c r="M154" s="24">
        <v>12</v>
      </c>
      <c r="N154" s="24">
        <v>139.12</v>
      </c>
      <c r="O154" s="16"/>
      <c r="P154" s="16">
        <f t="shared" si="40"/>
        <v>0</v>
      </c>
      <c r="Q154" s="16"/>
      <c r="R154" s="24"/>
      <c r="S154" s="10"/>
      <c r="T154" s="24">
        <f t="shared" si="42"/>
        <v>0</v>
      </c>
      <c r="U154" s="10"/>
    </row>
    <row r="155" spans="1:21" s="8" customFormat="1" ht="24" customHeight="1">
      <c r="A155" s="15">
        <v>44141</v>
      </c>
      <c r="B155" s="16">
        <v>31</v>
      </c>
      <c r="C155" s="16" t="s">
        <v>348</v>
      </c>
      <c r="D155" s="16" t="s">
        <v>307</v>
      </c>
      <c r="E155" s="10" t="s">
        <v>309</v>
      </c>
      <c r="F155" s="17"/>
      <c r="G155" s="16" t="s">
        <v>349</v>
      </c>
      <c r="H155" s="20"/>
      <c r="I155" s="16"/>
      <c r="J155" s="16"/>
      <c r="K155" s="16"/>
      <c r="L155" s="16"/>
      <c r="M155" s="24">
        <v>12</v>
      </c>
      <c r="N155" s="24">
        <v>139.12</v>
      </c>
      <c r="O155" s="16"/>
      <c r="P155" s="16">
        <f t="shared" si="40"/>
        <v>0</v>
      </c>
      <c r="Q155" s="16"/>
      <c r="R155" s="24"/>
      <c r="S155" s="10"/>
      <c r="T155" s="24">
        <f t="shared" si="42"/>
        <v>0</v>
      </c>
      <c r="U155" s="10"/>
    </row>
    <row r="156" spans="1:21" s="8" customFormat="1" ht="24" customHeight="1">
      <c r="A156" s="15">
        <v>44142</v>
      </c>
      <c r="B156" s="16">
        <v>1</v>
      </c>
      <c r="C156" s="17" t="s">
        <v>323</v>
      </c>
      <c r="D156" s="16" t="s">
        <v>307</v>
      </c>
      <c r="E156" s="10" t="s">
        <v>308</v>
      </c>
      <c r="F156" s="16" t="s">
        <v>293</v>
      </c>
      <c r="G156" s="18" t="s">
        <v>373</v>
      </c>
      <c r="H156" s="19" t="s">
        <v>376</v>
      </c>
      <c r="I156" s="16">
        <v>7500</v>
      </c>
      <c r="J156" s="16">
        <v>3500</v>
      </c>
      <c r="K156" s="16"/>
      <c r="L156" s="16"/>
      <c r="M156" s="29">
        <v>4</v>
      </c>
      <c r="N156" s="25">
        <f>M156*14</f>
        <v>56</v>
      </c>
      <c r="O156" s="16">
        <v>6400</v>
      </c>
      <c r="P156" s="16">
        <f t="shared" si="40"/>
        <v>1100</v>
      </c>
      <c r="Q156" s="16">
        <v>1</v>
      </c>
      <c r="R156" s="24">
        <f t="shared" si="41"/>
        <v>1.6E-2</v>
      </c>
      <c r="S156" s="10"/>
      <c r="T156" s="24">
        <f t="shared" si="42"/>
        <v>3500</v>
      </c>
      <c r="U156" s="10"/>
    </row>
    <row r="157" spans="1:21" s="8" customFormat="1" ht="24" customHeight="1">
      <c r="A157" s="15">
        <v>44142</v>
      </c>
      <c r="B157" s="16">
        <v>2</v>
      </c>
      <c r="C157" s="17" t="s">
        <v>329</v>
      </c>
      <c r="D157" s="16" t="s">
        <v>307</v>
      </c>
      <c r="E157" s="10" t="s">
        <v>309</v>
      </c>
      <c r="F157" s="16" t="s">
        <v>293</v>
      </c>
      <c r="G157" s="18" t="s">
        <v>373</v>
      </c>
      <c r="H157" s="19" t="s">
        <v>377</v>
      </c>
      <c r="I157" s="16">
        <v>7500</v>
      </c>
      <c r="J157" s="16">
        <v>3500</v>
      </c>
      <c r="K157" s="16"/>
      <c r="L157" s="16"/>
      <c r="M157" s="29">
        <v>4</v>
      </c>
      <c r="N157" s="25">
        <f>M157*19.88</f>
        <v>79.52</v>
      </c>
      <c r="O157" s="16">
        <v>6400</v>
      </c>
      <c r="P157" s="16">
        <f t="shared" si="40"/>
        <v>1100</v>
      </c>
      <c r="Q157" s="16">
        <v>1</v>
      </c>
      <c r="R157" s="24">
        <f t="shared" si="41"/>
        <v>2.2719999999999997E-2</v>
      </c>
      <c r="S157" s="10"/>
      <c r="T157" s="24">
        <f t="shared" si="42"/>
        <v>3500</v>
      </c>
      <c r="U157" s="10"/>
    </row>
    <row r="158" spans="1:21" s="8" customFormat="1" ht="24" customHeight="1">
      <c r="A158" s="15">
        <v>44142</v>
      </c>
      <c r="B158" s="16">
        <v>3</v>
      </c>
      <c r="C158" s="17" t="s">
        <v>364</v>
      </c>
      <c r="D158" s="16" t="s">
        <v>307</v>
      </c>
      <c r="E158" s="10" t="s">
        <v>309</v>
      </c>
      <c r="F158" s="16" t="s">
        <v>293</v>
      </c>
      <c r="G158" s="18" t="s">
        <v>373</v>
      </c>
      <c r="H158" s="19" t="s">
        <v>379</v>
      </c>
      <c r="I158" s="16">
        <v>7500</v>
      </c>
      <c r="J158" s="16">
        <v>3500</v>
      </c>
      <c r="K158" s="16"/>
      <c r="L158" s="16"/>
      <c r="M158" s="29">
        <v>4</v>
      </c>
      <c r="N158" s="25">
        <f t="shared" ref="N158:N165" si="43">M158*19.88</f>
        <v>79.52</v>
      </c>
      <c r="O158" s="16">
        <v>6400</v>
      </c>
      <c r="P158" s="16">
        <f t="shared" si="40"/>
        <v>1100</v>
      </c>
      <c r="Q158" s="16">
        <v>1</v>
      </c>
      <c r="R158" s="24">
        <f t="shared" si="41"/>
        <v>2.2719999999999997E-2</v>
      </c>
      <c r="S158" s="10"/>
      <c r="T158" s="24">
        <f t="shared" si="42"/>
        <v>3500</v>
      </c>
      <c r="U158" s="10"/>
    </row>
    <row r="159" spans="1:21" s="8" customFormat="1" ht="24" customHeight="1">
      <c r="A159" s="15">
        <v>44142</v>
      </c>
      <c r="B159" s="16">
        <v>4</v>
      </c>
      <c r="C159" s="17" t="s">
        <v>339</v>
      </c>
      <c r="D159" s="16" t="s">
        <v>307</v>
      </c>
      <c r="E159" s="10" t="s">
        <v>309</v>
      </c>
      <c r="F159" s="16" t="s">
        <v>293</v>
      </c>
      <c r="G159" s="18" t="s">
        <v>373</v>
      </c>
      <c r="H159" s="19" t="s">
        <v>380</v>
      </c>
      <c r="I159" s="16">
        <v>7500</v>
      </c>
      <c r="J159" s="16">
        <v>3500</v>
      </c>
      <c r="K159" s="16"/>
      <c r="L159" s="16"/>
      <c r="M159" s="29">
        <v>4</v>
      </c>
      <c r="N159" s="25">
        <f t="shared" si="43"/>
        <v>79.52</v>
      </c>
      <c r="O159" s="16">
        <v>6400</v>
      </c>
      <c r="P159" s="16">
        <f t="shared" si="40"/>
        <v>1100</v>
      </c>
      <c r="Q159" s="16">
        <v>1</v>
      </c>
      <c r="R159" s="24">
        <f t="shared" si="41"/>
        <v>2.2719999999999997E-2</v>
      </c>
      <c r="S159" s="10"/>
      <c r="T159" s="24">
        <f t="shared" si="42"/>
        <v>3500</v>
      </c>
      <c r="U159" s="10"/>
    </row>
    <row r="160" spans="1:21" s="8" customFormat="1" ht="24" customHeight="1">
      <c r="A160" s="15">
        <v>44142</v>
      </c>
      <c r="B160" s="16">
        <v>5</v>
      </c>
      <c r="C160" s="17" t="s">
        <v>340</v>
      </c>
      <c r="D160" s="16" t="s">
        <v>307</v>
      </c>
      <c r="E160" s="10" t="s">
        <v>309</v>
      </c>
      <c r="F160" s="16" t="s">
        <v>293</v>
      </c>
      <c r="G160" s="18" t="s">
        <v>373</v>
      </c>
      <c r="H160" s="19" t="s">
        <v>381</v>
      </c>
      <c r="I160" s="16">
        <v>7500</v>
      </c>
      <c r="J160" s="16">
        <v>3500</v>
      </c>
      <c r="K160" s="16"/>
      <c r="L160" s="16"/>
      <c r="M160" s="29">
        <v>4</v>
      </c>
      <c r="N160" s="25">
        <f t="shared" si="43"/>
        <v>79.52</v>
      </c>
      <c r="O160" s="16">
        <v>6400</v>
      </c>
      <c r="P160" s="16">
        <f t="shared" si="40"/>
        <v>1100</v>
      </c>
      <c r="Q160" s="16">
        <v>1</v>
      </c>
      <c r="R160" s="24">
        <f t="shared" si="41"/>
        <v>2.2719999999999997E-2</v>
      </c>
      <c r="S160" s="10"/>
      <c r="T160" s="24">
        <f t="shared" si="42"/>
        <v>3500</v>
      </c>
      <c r="U160" s="10"/>
    </row>
    <row r="161" spans="1:21" s="8" customFormat="1" ht="24" customHeight="1">
      <c r="A161" s="15">
        <v>44142</v>
      </c>
      <c r="B161" s="16">
        <v>6</v>
      </c>
      <c r="C161" s="17" t="s">
        <v>310</v>
      </c>
      <c r="D161" s="16" t="s">
        <v>307</v>
      </c>
      <c r="E161" s="10" t="s">
        <v>309</v>
      </c>
      <c r="F161" s="16" t="s">
        <v>293</v>
      </c>
      <c r="G161" s="18" t="s">
        <v>373</v>
      </c>
      <c r="H161" s="19" t="s">
        <v>382</v>
      </c>
      <c r="I161" s="16">
        <v>7500</v>
      </c>
      <c r="J161" s="16">
        <v>3500</v>
      </c>
      <c r="K161" s="16"/>
      <c r="L161" s="16"/>
      <c r="M161" s="29">
        <v>4</v>
      </c>
      <c r="N161" s="25">
        <f t="shared" si="43"/>
        <v>79.52</v>
      </c>
      <c r="O161" s="16">
        <v>6400</v>
      </c>
      <c r="P161" s="16">
        <f t="shared" si="40"/>
        <v>1100</v>
      </c>
      <c r="Q161" s="16">
        <v>1</v>
      </c>
      <c r="R161" s="24">
        <f t="shared" si="41"/>
        <v>2.2719999999999997E-2</v>
      </c>
      <c r="S161" s="10"/>
      <c r="T161" s="24">
        <f t="shared" si="42"/>
        <v>3500</v>
      </c>
      <c r="U161" s="10"/>
    </row>
    <row r="162" spans="1:21" s="8" customFormat="1" ht="24" customHeight="1">
      <c r="A162" s="15">
        <v>44142</v>
      </c>
      <c r="B162" s="16">
        <v>7</v>
      </c>
      <c r="C162" s="17" t="s">
        <v>311</v>
      </c>
      <c r="D162" s="16" t="s">
        <v>307</v>
      </c>
      <c r="E162" s="10" t="s">
        <v>309</v>
      </c>
      <c r="F162" s="16" t="s">
        <v>293</v>
      </c>
      <c r="G162" s="18" t="s">
        <v>373</v>
      </c>
      <c r="H162" s="19" t="s">
        <v>383</v>
      </c>
      <c r="I162" s="16">
        <v>7500</v>
      </c>
      <c r="J162" s="16">
        <v>3500</v>
      </c>
      <c r="K162" s="16"/>
      <c r="L162" s="16"/>
      <c r="M162" s="29">
        <v>4</v>
      </c>
      <c r="N162" s="25">
        <f t="shared" si="43"/>
        <v>79.52</v>
      </c>
      <c r="O162" s="16">
        <v>6400</v>
      </c>
      <c r="P162" s="16">
        <f t="shared" si="40"/>
        <v>1100</v>
      </c>
      <c r="Q162" s="16">
        <v>1</v>
      </c>
      <c r="R162" s="24">
        <f t="shared" si="41"/>
        <v>2.2719999999999997E-2</v>
      </c>
      <c r="S162" s="10"/>
      <c r="T162" s="24">
        <f t="shared" si="42"/>
        <v>3500</v>
      </c>
      <c r="U162" s="10"/>
    </row>
    <row r="163" spans="1:21" s="8" customFormat="1" ht="24" customHeight="1">
      <c r="A163" s="15">
        <v>44142</v>
      </c>
      <c r="B163" s="16">
        <v>8</v>
      </c>
      <c r="C163" s="17" t="s">
        <v>366</v>
      </c>
      <c r="D163" s="16" t="s">
        <v>307</v>
      </c>
      <c r="E163" s="10" t="s">
        <v>309</v>
      </c>
      <c r="F163" s="16" t="s">
        <v>293</v>
      </c>
      <c r="G163" s="18" t="s">
        <v>373</v>
      </c>
      <c r="H163" s="19" t="s">
        <v>384</v>
      </c>
      <c r="I163" s="16">
        <v>7500</v>
      </c>
      <c r="J163" s="16">
        <v>1800</v>
      </c>
      <c r="K163" s="16"/>
      <c r="L163" s="16"/>
      <c r="M163" s="29">
        <v>4</v>
      </c>
      <c r="N163" s="25">
        <f t="shared" si="43"/>
        <v>79.52</v>
      </c>
      <c r="O163" s="16">
        <v>6400</v>
      </c>
      <c r="P163" s="16">
        <f t="shared" si="40"/>
        <v>1100</v>
      </c>
      <c r="Q163" s="16">
        <v>2</v>
      </c>
      <c r="R163" s="24">
        <f t="shared" si="41"/>
        <v>2.2088888888888887E-2</v>
      </c>
      <c r="S163" s="10"/>
      <c r="T163" s="24">
        <f t="shared" si="42"/>
        <v>3600</v>
      </c>
      <c r="U163" s="10"/>
    </row>
    <row r="164" spans="1:21" s="8" customFormat="1" ht="24" customHeight="1">
      <c r="A164" s="15">
        <v>44142</v>
      </c>
      <c r="B164" s="16">
        <v>9</v>
      </c>
      <c r="C164" s="17" t="s">
        <v>327</v>
      </c>
      <c r="D164" s="16" t="s">
        <v>307</v>
      </c>
      <c r="E164" s="10" t="s">
        <v>309</v>
      </c>
      <c r="F164" s="16" t="s">
        <v>293</v>
      </c>
      <c r="G164" s="18" t="s">
        <v>373</v>
      </c>
      <c r="H164" s="19" t="s">
        <v>384</v>
      </c>
      <c r="I164" s="16">
        <v>7500</v>
      </c>
      <c r="J164" s="16">
        <v>1700</v>
      </c>
      <c r="K164" s="16"/>
      <c r="L164" s="16"/>
      <c r="M164" s="29">
        <v>4</v>
      </c>
      <c r="N164" s="25">
        <f t="shared" si="43"/>
        <v>79.52</v>
      </c>
      <c r="O164" s="16">
        <v>4600</v>
      </c>
      <c r="P164" s="16">
        <f t="shared" si="40"/>
        <v>2900</v>
      </c>
      <c r="Q164" s="16">
        <v>2</v>
      </c>
      <c r="R164" s="24">
        <f t="shared" si="41"/>
        <v>2.3388235294117647E-2</v>
      </c>
      <c r="S164" s="10"/>
      <c r="T164" s="24">
        <f t="shared" si="42"/>
        <v>3400</v>
      </c>
      <c r="U164" s="10"/>
    </row>
    <row r="165" spans="1:21" s="8" customFormat="1" ht="24" customHeight="1">
      <c r="A165" s="15">
        <v>44142</v>
      </c>
      <c r="B165" s="16">
        <v>10</v>
      </c>
      <c r="C165" s="17" t="s">
        <v>365</v>
      </c>
      <c r="D165" s="16" t="s">
        <v>307</v>
      </c>
      <c r="E165" s="10" t="s">
        <v>309</v>
      </c>
      <c r="F165" s="16" t="s">
        <v>293</v>
      </c>
      <c r="G165" s="18" t="s">
        <v>373</v>
      </c>
      <c r="H165" s="19" t="s">
        <v>385</v>
      </c>
      <c r="I165" s="16">
        <v>7500</v>
      </c>
      <c r="J165" s="16">
        <v>3500</v>
      </c>
      <c r="K165" s="16"/>
      <c r="L165" s="16"/>
      <c r="M165" s="29">
        <v>4</v>
      </c>
      <c r="N165" s="25">
        <f t="shared" si="43"/>
        <v>79.52</v>
      </c>
      <c r="O165" s="16">
        <v>6400</v>
      </c>
      <c r="P165" s="16">
        <f t="shared" si="40"/>
        <v>1100</v>
      </c>
      <c r="Q165" s="16">
        <v>1</v>
      </c>
      <c r="R165" s="24">
        <f t="shared" si="41"/>
        <v>2.2719999999999997E-2</v>
      </c>
      <c r="S165" s="10"/>
      <c r="T165" s="24">
        <f t="shared" si="42"/>
        <v>3500</v>
      </c>
      <c r="U165" s="10"/>
    </row>
    <row r="166" spans="1:21" s="8" customFormat="1" ht="24" customHeight="1">
      <c r="A166" s="15">
        <v>44142</v>
      </c>
      <c r="B166" s="16">
        <v>11</v>
      </c>
      <c r="C166" s="17" t="s">
        <v>324</v>
      </c>
      <c r="D166" s="16" t="s">
        <v>307</v>
      </c>
      <c r="E166" s="10" t="s">
        <v>309</v>
      </c>
      <c r="F166" s="16" t="s">
        <v>34</v>
      </c>
      <c r="G166" s="18"/>
      <c r="H166" s="19"/>
      <c r="I166" s="16"/>
      <c r="J166" s="16"/>
      <c r="K166" s="16"/>
      <c r="L166" s="16"/>
      <c r="M166" s="24">
        <v>12</v>
      </c>
      <c r="N166" s="24">
        <v>238.56</v>
      </c>
      <c r="O166" s="16"/>
      <c r="P166" s="16"/>
      <c r="Q166" s="16"/>
      <c r="R166" s="24">
        <f t="shared" si="41"/>
        <v>1.3471623529411765</v>
      </c>
      <c r="S166" s="10">
        <f>SUM(J166:J189)</f>
        <v>4250</v>
      </c>
      <c r="T166" s="24">
        <f>4250/24</f>
        <v>177.08333333333334</v>
      </c>
      <c r="U166" s="10"/>
    </row>
    <row r="167" spans="1:21" s="8" customFormat="1" ht="24" customHeight="1">
      <c r="A167" s="15">
        <v>44142</v>
      </c>
      <c r="B167" s="16">
        <v>12</v>
      </c>
      <c r="C167" s="17" t="s">
        <v>375</v>
      </c>
      <c r="D167" s="16" t="s">
        <v>307</v>
      </c>
      <c r="E167" s="10" t="s">
        <v>309</v>
      </c>
      <c r="F167" s="16" t="s">
        <v>34</v>
      </c>
      <c r="G167" s="18"/>
      <c r="H167" s="19"/>
      <c r="I167" s="16"/>
      <c r="J167" s="16"/>
      <c r="K167" s="16"/>
      <c r="L167" s="16"/>
      <c r="M167" s="24">
        <v>12</v>
      </c>
      <c r="N167" s="24">
        <v>238.56</v>
      </c>
      <c r="O167" s="16"/>
      <c r="P167" s="16"/>
      <c r="Q167" s="16"/>
      <c r="R167" s="24">
        <f t="shared" si="41"/>
        <v>1.3471623529411765</v>
      </c>
      <c r="S167" s="10"/>
      <c r="T167" s="24">
        <f t="shared" ref="T167:T176" si="44">4250/24</f>
        <v>177.08333333333334</v>
      </c>
      <c r="U167" s="10"/>
    </row>
    <row r="168" spans="1:21" s="8" customFormat="1" ht="24" customHeight="1">
      <c r="A168" s="15">
        <v>44142</v>
      </c>
      <c r="B168" s="16"/>
      <c r="C168" s="17" t="s">
        <v>323</v>
      </c>
      <c r="D168" s="16" t="s">
        <v>307</v>
      </c>
      <c r="E168" s="10" t="s">
        <v>308</v>
      </c>
      <c r="F168" s="16" t="s">
        <v>34</v>
      </c>
      <c r="G168" s="18"/>
      <c r="H168" s="19"/>
      <c r="I168" s="16"/>
      <c r="J168" s="16"/>
      <c r="K168" s="16"/>
      <c r="L168" s="16"/>
      <c r="M168" s="29">
        <v>8</v>
      </c>
      <c r="N168" s="25">
        <f t="shared" ref="N168:N171" si="45">238.56-79.52</f>
        <v>159.04000000000002</v>
      </c>
      <c r="O168" s="16"/>
      <c r="P168" s="16"/>
      <c r="Q168" s="16"/>
      <c r="R168" s="24">
        <f t="shared" si="41"/>
        <v>0.89810823529411776</v>
      </c>
      <c r="S168" s="10"/>
      <c r="T168" s="24">
        <f t="shared" si="44"/>
        <v>177.08333333333334</v>
      </c>
      <c r="U168" s="10"/>
    </row>
    <row r="169" spans="1:21" s="8" customFormat="1" ht="24" customHeight="1">
      <c r="A169" s="15">
        <v>44142</v>
      </c>
      <c r="B169" s="16"/>
      <c r="C169" s="17" t="s">
        <v>329</v>
      </c>
      <c r="D169" s="16" t="s">
        <v>307</v>
      </c>
      <c r="E169" s="10" t="s">
        <v>309</v>
      </c>
      <c r="F169" s="16" t="s">
        <v>34</v>
      </c>
      <c r="G169" s="18"/>
      <c r="H169" s="19"/>
      <c r="I169" s="16"/>
      <c r="J169" s="16"/>
      <c r="K169" s="16"/>
      <c r="L169" s="16"/>
      <c r="M169" s="29">
        <v>8</v>
      </c>
      <c r="N169" s="25">
        <f t="shared" si="45"/>
        <v>159.04000000000002</v>
      </c>
      <c r="O169" s="16"/>
      <c r="P169" s="16"/>
      <c r="Q169" s="16"/>
      <c r="R169" s="24">
        <f t="shared" si="41"/>
        <v>0.89810823529411776</v>
      </c>
      <c r="S169" s="10"/>
      <c r="T169" s="24">
        <f t="shared" si="44"/>
        <v>177.08333333333334</v>
      </c>
      <c r="U169" s="10"/>
    </row>
    <row r="170" spans="1:21" s="8" customFormat="1" ht="24" customHeight="1">
      <c r="A170" s="15">
        <v>44142</v>
      </c>
      <c r="B170" s="16">
        <v>13</v>
      </c>
      <c r="C170" s="17" t="s">
        <v>343</v>
      </c>
      <c r="D170" s="16" t="s">
        <v>307</v>
      </c>
      <c r="E170" s="10" t="s">
        <v>309</v>
      </c>
      <c r="F170" s="16" t="s">
        <v>34</v>
      </c>
      <c r="G170" s="18"/>
      <c r="H170" s="19"/>
      <c r="I170" s="16"/>
      <c r="J170" s="16"/>
      <c r="K170" s="16"/>
      <c r="L170" s="16"/>
      <c r="M170" s="24">
        <v>12</v>
      </c>
      <c r="N170" s="24">
        <v>238.56</v>
      </c>
      <c r="O170" s="16"/>
      <c r="P170" s="16"/>
      <c r="Q170" s="16"/>
      <c r="R170" s="24">
        <f t="shared" si="41"/>
        <v>1.3471623529411765</v>
      </c>
      <c r="S170" s="10"/>
      <c r="T170" s="24">
        <f t="shared" si="44"/>
        <v>177.08333333333334</v>
      </c>
      <c r="U170" s="10"/>
    </row>
    <row r="171" spans="1:21" s="8" customFormat="1" ht="24" customHeight="1">
      <c r="A171" s="15">
        <v>44142</v>
      </c>
      <c r="B171" s="16"/>
      <c r="C171" s="17" t="s">
        <v>364</v>
      </c>
      <c r="D171" s="16" t="s">
        <v>307</v>
      </c>
      <c r="E171" s="10" t="s">
        <v>309</v>
      </c>
      <c r="F171" s="16" t="s">
        <v>34</v>
      </c>
      <c r="G171" s="18"/>
      <c r="H171" s="19"/>
      <c r="I171" s="16"/>
      <c r="J171" s="16"/>
      <c r="K171" s="16"/>
      <c r="L171" s="16"/>
      <c r="M171" s="29">
        <v>8</v>
      </c>
      <c r="N171" s="25">
        <f t="shared" si="45"/>
        <v>159.04000000000002</v>
      </c>
      <c r="O171" s="16"/>
      <c r="P171" s="16"/>
      <c r="Q171" s="16"/>
      <c r="R171" s="24">
        <f t="shared" ref="R171:R192" si="46">N171/T171</f>
        <v>0.89810823529411776</v>
      </c>
      <c r="S171" s="10"/>
      <c r="T171" s="24">
        <f t="shared" si="44"/>
        <v>177.08333333333334</v>
      </c>
      <c r="U171" s="10"/>
    </row>
    <row r="172" spans="1:21" s="8" customFormat="1" ht="24" customHeight="1">
      <c r="A172" s="15">
        <v>44142</v>
      </c>
      <c r="B172" s="16"/>
      <c r="C172" s="17" t="s">
        <v>339</v>
      </c>
      <c r="D172" s="16" t="s">
        <v>307</v>
      </c>
      <c r="E172" s="10" t="s">
        <v>309</v>
      </c>
      <c r="F172" s="16" t="s">
        <v>34</v>
      </c>
      <c r="G172" s="18"/>
      <c r="H172" s="19"/>
      <c r="I172" s="16"/>
      <c r="J172" s="16"/>
      <c r="K172" s="16"/>
      <c r="L172" s="16"/>
      <c r="M172" s="29">
        <v>8</v>
      </c>
      <c r="N172" s="25">
        <f t="shared" ref="N172:N178" si="47">238.56-79.52</f>
        <v>159.04000000000002</v>
      </c>
      <c r="O172" s="16"/>
      <c r="P172" s="16"/>
      <c r="Q172" s="16"/>
      <c r="R172" s="24">
        <f t="shared" si="46"/>
        <v>0.89810823529411776</v>
      </c>
      <c r="S172" s="10"/>
      <c r="T172" s="24">
        <f t="shared" si="44"/>
        <v>177.08333333333334</v>
      </c>
      <c r="U172" s="10"/>
    </row>
    <row r="173" spans="1:21" s="8" customFormat="1" ht="24" customHeight="1">
      <c r="A173" s="15">
        <v>44142</v>
      </c>
      <c r="B173" s="16"/>
      <c r="C173" s="17" t="s">
        <v>340</v>
      </c>
      <c r="D173" s="16" t="s">
        <v>307</v>
      </c>
      <c r="E173" s="10" t="s">
        <v>309</v>
      </c>
      <c r="F173" s="16" t="s">
        <v>34</v>
      </c>
      <c r="G173" s="18"/>
      <c r="H173" s="19"/>
      <c r="I173" s="16"/>
      <c r="J173" s="16"/>
      <c r="K173" s="16"/>
      <c r="L173" s="16"/>
      <c r="M173" s="29">
        <v>8</v>
      </c>
      <c r="N173" s="25">
        <f t="shared" si="47"/>
        <v>159.04000000000002</v>
      </c>
      <c r="O173" s="16"/>
      <c r="P173" s="16"/>
      <c r="Q173" s="16"/>
      <c r="R173" s="24">
        <f t="shared" si="46"/>
        <v>0.89810823529411776</v>
      </c>
      <c r="S173" s="10"/>
      <c r="T173" s="24">
        <f t="shared" si="44"/>
        <v>177.08333333333334</v>
      </c>
      <c r="U173" s="10"/>
    </row>
    <row r="174" spans="1:21" s="8" customFormat="1" ht="24" customHeight="1">
      <c r="A174" s="15">
        <v>44142</v>
      </c>
      <c r="B174" s="16"/>
      <c r="C174" s="17" t="s">
        <v>310</v>
      </c>
      <c r="D174" s="16" t="s">
        <v>307</v>
      </c>
      <c r="E174" s="10" t="s">
        <v>309</v>
      </c>
      <c r="F174" s="16" t="s">
        <v>34</v>
      </c>
      <c r="G174" s="18"/>
      <c r="H174" s="19"/>
      <c r="I174" s="16"/>
      <c r="J174" s="16"/>
      <c r="K174" s="16"/>
      <c r="L174" s="16"/>
      <c r="M174" s="29">
        <v>8</v>
      </c>
      <c r="N174" s="25">
        <f t="shared" si="47"/>
        <v>159.04000000000002</v>
      </c>
      <c r="O174" s="16"/>
      <c r="P174" s="16"/>
      <c r="Q174" s="16"/>
      <c r="R174" s="24">
        <f t="shared" si="46"/>
        <v>0.89810823529411776</v>
      </c>
      <c r="S174" s="10"/>
      <c r="T174" s="24">
        <f t="shared" si="44"/>
        <v>177.08333333333334</v>
      </c>
      <c r="U174" s="10"/>
    </row>
    <row r="175" spans="1:21" s="8" customFormat="1" ht="24" customHeight="1">
      <c r="A175" s="15">
        <v>44142</v>
      </c>
      <c r="B175" s="16"/>
      <c r="C175" s="17" t="s">
        <v>311</v>
      </c>
      <c r="D175" s="16" t="s">
        <v>307</v>
      </c>
      <c r="E175" s="10" t="s">
        <v>309</v>
      </c>
      <c r="F175" s="16" t="s">
        <v>34</v>
      </c>
      <c r="G175" s="18"/>
      <c r="H175" s="19"/>
      <c r="I175" s="16"/>
      <c r="J175" s="16"/>
      <c r="K175" s="16"/>
      <c r="L175" s="16"/>
      <c r="M175" s="29">
        <v>8</v>
      </c>
      <c r="N175" s="25">
        <f t="shared" si="47"/>
        <v>159.04000000000002</v>
      </c>
      <c r="O175" s="16"/>
      <c r="P175" s="16"/>
      <c r="Q175" s="16"/>
      <c r="R175" s="24">
        <f t="shared" si="46"/>
        <v>0.89810823529411776</v>
      </c>
      <c r="S175" s="10"/>
      <c r="T175" s="24">
        <f t="shared" si="44"/>
        <v>177.08333333333334</v>
      </c>
      <c r="U175" s="10"/>
    </row>
    <row r="176" spans="1:21" s="8" customFormat="1" ht="24" customHeight="1">
      <c r="A176" s="15">
        <v>44142</v>
      </c>
      <c r="B176" s="16"/>
      <c r="C176" s="17" t="s">
        <v>327</v>
      </c>
      <c r="D176" s="16" t="s">
        <v>307</v>
      </c>
      <c r="E176" s="10" t="s">
        <v>309</v>
      </c>
      <c r="F176" s="16" t="s">
        <v>34</v>
      </c>
      <c r="G176" s="18"/>
      <c r="H176" s="19"/>
      <c r="I176" s="16"/>
      <c r="J176" s="16"/>
      <c r="K176" s="16"/>
      <c r="L176" s="16"/>
      <c r="M176" s="29">
        <v>8</v>
      </c>
      <c r="N176" s="25">
        <f t="shared" si="47"/>
        <v>159.04000000000002</v>
      </c>
      <c r="O176" s="16"/>
      <c r="P176" s="16"/>
      <c r="Q176" s="16"/>
      <c r="R176" s="24">
        <f t="shared" si="46"/>
        <v>0.89810823529411776</v>
      </c>
      <c r="S176" s="10"/>
      <c r="T176" s="24">
        <f t="shared" si="44"/>
        <v>177.08333333333334</v>
      </c>
      <c r="U176" s="10"/>
    </row>
    <row r="177" spans="1:21" s="8" customFormat="1" ht="24" customHeight="1">
      <c r="A177" s="15">
        <v>44142</v>
      </c>
      <c r="B177" s="16"/>
      <c r="C177" s="17" t="s">
        <v>366</v>
      </c>
      <c r="D177" s="16" t="s">
        <v>307</v>
      </c>
      <c r="E177" s="10" t="s">
        <v>309</v>
      </c>
      <c r="F177" s="16" t="s">
        <v>34</v>
      </c>
      <c r="G177" s="18"/>
      <c r="H177" s="19"/>
      <c r="I177" s="16"/>
      <c r="J177" s="16"/>
      <c r="K177" s="16"/>
      <c r="L177" s="16"/>
      <c r="M177" s="29">
        <v>8</v>
      </c>
      <c r="N177" s="25">
        <f t="shared" si="47"/>
        <v>159.04000000000002</v>
      </c>
      <c r="O177" s="16"/>
      <c r="P177" s="16"/>
      <c r="Q177" s="16"/>
      <c r="R177" s="24">
        <f t="shared" si="46"/>
        <v>0.89810823529411776</v>
      </c>
      <c r="S177" s="10"/>
      <c r="T177" s="24">
        <f t="shared" ref="T177:T189" si="48">4250/24</f>
        <v>177.08333333333334</v>
      </c>
      <c r="U177" s="10"/>
    </row>
    <row r="178" spans="1:21" s="8" customFormat="1" ht="24" customHeight="1">
      <c r="A178" s="15">
        <v>44142</v>
      </c>
      <c r="B178" s="16"/>
      <c r="C178" s="17" t="s">
        <v>365</v>
      </c>
      <c r="D178" s="16" t="s">
        <v>307</v>
      </c>
      <c r="E178" s="10" t="s">
        <v>309</v>
      </c>
      <c r="F178" s="16" t="s">
        <v>34</v>
      </c>
      <c r="G178" s="18"/>
      <c r="H178" s="19"/>
      <c r="I178" s="16"/>
      <c r="J178" s="16"/>
      <c r="K178" s="16"/>
      <c r="L178" s="16"/>
      <c r="M178" s="29">
        <v>8</v>
      </c>
      <c r="N178" s="25">
        <f t="shared" si="47"/>
        <v>159.04000000000002</v>
      </c>
      <c r="O178" s="16"/>
      <c r="P178" s="16"/>
      <c r="Q178" s="16"/>
      <c r="R178" s="24">
        <f t="shared" si="46"/>
        <v>0.89810823529411776</v>
      </c>
      <c r="S178" s="10"/>
      <c r="T178" s="24">
        <f t="shared" si="48"/>
        <v>177.08333333333334</v>
      </c>
      <c r="U178" s="10"/>
    </row>
    <row r="179" spans="1:21" s="8" customFormat="1" ht="24" customHeight="1">
      <c r="A179" s="15">
        <v>44142</v>
      </c>
      <c r="B179" s="16">
        <v>14</v>
      </c>
      <c r="C179" s="17" t="s">
        <v>317</v>
      </c>
      <c r="D179" s="16" t="s">
        <v>307</v>
      </c>
      <c r="E179" s="10" t="s">
        <v>309</v>
      </c>
      <c r="F179" s="16" t="s">
        <v>34</v>
      </c>
      <c r="G179" s="18" t="s">
        <v>401</v>
      </c>
      <c r="H179" s="19" t="s">
        <v>320</v>
      </c>
      <c r="I179" s="16">
        <v>27690</v>
      </c>
      <c r="J179" s="16">
        <v>4250</v>
      </c>
      <c r="K179" s="16"/>
      <c r="L179" s="16"/>
      <c r="M179" s="24">
        <v>12</v>
      </c>
      <c r="N179" s="24">
        <v>238.56</v>
      </c>
      <c r="O179" s="16">
        <v>4250</v>
      </c>
      <c r="P179" s="16">
        <f>I179-O179</f>
        <v>23440</v>
      </c>
      <c r="Q179" s="16">
        <v>93</v>
      </c>
      <c r="R179" s="24">
        <f t="shared" si="46"/>
        <v>1.3471623529411765</v>
      </c>
      <c r="S179" s="10"/>
      <c r="T179" s="24">
        <f t="shared" si="48"/>
        <v>177.08333333333334</v>
      </c>
      <c r="U179" s="10"/>
    </row>
    <row r="180" spans="1:21" s="8" customFormat="1" ht="24" customHeight="1">
      <c r="A180" s="15">
        <v>44142</v>
      </c>
      <c r="B180" s="16">
        <v>15</v>
      </c>
      <c r="C180" s="17" t="s">
        <v>388</v>
      </c>
      <c r="D180" s="16" t="s">
        <v>307</v>
      </c>
      <c r="E180" s="10" t="s">
        <v>308</v>
      </c>
      <c r="F180" s="16" t="s">
        <v>34</v>
      </c>
      <c r="G180" s="18"/>
      <c r="H180" s="19"/>
      <c r="I180" s="16"/>
      <c r="J180" s="16"/>
      <c r="K180" s="16"/>
      <c r="L180" s="16"/>
      <c r="M180" s="24">
        <v>12</v>
      </c>
      <c r="N180" s="24">
        <v>168</v>
      </c>
      <c r="O180" s="16"/>
      <c r="P180" s="16"/>
      <c r="Q180" s="16"/>
      <c r="R180" s="24">
        <f t="shared" si="46"/>
        <v>0.94870588235294118</v>
      </c>
      <c r="S180" s="10"/>
      <c r="T180" s="24">
        <f t="shared" si="48"/>
        <v>177.08333333333334</v>
      </c>
      <c r="U180" s="10"/>
    </row>
    <row r="181" spans="1:21" s="8" customFormat="1" ht="24" customHeight="1">
      <c r="A181" s="15">
        <v>44142</v>
      </c>
      <c r="B181" s="16">
        <v>16</v>
      </c>
      <c r="C181" s="17" t="s">
        <v>316</v>
      </c>
      <c r="D181" s="16" t="s">
        <v>307</v>
      </c>
      <c r="E181" s="10" t="s">
        <v>309</v>
      </c>
      <c r="F181" s="16" t="s">
        <v>34</v>
      </c>
      <c r="G181" s="18"/>
      <c r="H181" s="19"/>
      <c r="I181" s="16"/>
      <c r="J181" s="16"/>
      <c r="K181" s="16"/>
      <c r="L181" s="16"/>
      <c r="M181" s="24">
        <v>12</v>
      </c>
      <c r="N181" s="24">
        <v>238.56</v>
      </c>
      <c r="O181" s="16"/>
      <c r="P181" s="16"/>
      <c r="Q181" s="16"/>
      <c r="R181" s="24">
        <f t="shared" si="46"/>
        <v>1.3471623529411765</v>
      </c>
      <c r="S181" s="10"/>
      <c r="T181" s="24">
        <f t="shared" si="48"/>
        <v>177.08333333333334</v>
      </c>
      <c r="U181" s="10"/>
    </row>
    <row r="182" spans="1:21" s="8" customFormat="1" ht="24" customHeight="1">
      <c r="A182" s="15">
        <v>44142</v>
      </c>
      <c r="B182" s="16">
        <v>17</v>
      </c>
      <c r="C182" s="17" t="s">
        <v>394</v>
      </c>
      <c r="D182" s="16" t="s">
        <v>307</v>
      </c>
      <c r="E182" s="10" t="s">
        <v>309</v>
      </c>
      <c r="F182" s="16" t="s">
        <v>34</v>
      </c>
      <c r="G182" s="18"/>
      <c r="H182" s="19"/>
      <c r="I182" s="16"/>
      <c r="J182" s="16"/>
      <c r="K182" s="16"/>
      <c r="L182" s="16"/>
      <c r="M182" s="24">
        <v>12</v>
      </c>
      <c r="N182" s="24">
        <v>238.56</v>
      </c>
      <c r="O182" s="16"/>
      <c r="P182" s="16"/>
      <c r="Q182" s="16"/>
      <c r="R182" s="24">
        <f t="shared" si="46"/>
        <v>1.3471623529411765</v>
      </c>
      <c r="S182" s="10"/>
      <c r="T182" s="24">
        <f t="shared" si="48"/>
        <v>177.08333333333334</v>
      </c>
      <c r="U182" s="10"/>
    </row>
    <row r="183" spans="1:21" s="8" customFormat="1" ht="24" customHeight="1">
      <c r="A183" s="15">
        <v>44142</v>
      </c>
      <c r="B183" s="16">
        <v>18</v>
      </c>
      <c r="C183" s="17" t="s">
        <v>395</v>
      </c>
      <c r="D183" s="16" t="s">
        <v>307</v>
      </c>
      <c r="E183" s="10" t="s">
        <v>308</v>
      </c>
      <c r="F183" s="16" t="s">
        <v>34</v>
      </c>
      <c r="G183" s="18"/>
      <c r="H183" s="19"/>
      <c r="I183" s="16"/>
      <c r="J183" s="16"/>
      <c r="K183" s="16"/>
      <c r="L183" s="16"/>
      <c r="M183" s="24">
        <v>12</v>
      </c>
      <c r="N183" s="24">
        <v>168</v>
      </c>
      <c r="O183" s="16"/>
      <c r="P183" s="16"/>
      <c r="Q183" s="16"/>
      <c r="R183" s="24">
        <f t="shared" si="46"/>
        <v>0.94870588235294118</v>
      </c>
      <c r="S183" s="10"/>
      <c r="T183" s="24">
        <f t="shared" si="48"/>
        <v>177.08333333333334</v>
      </c>
      <c r="U183" s="10"/>
    </row>
    <row r="184" spans="1:21" s="8" customFormat="1" ht="24" customHeight="1">
      <c r="A184" s="15">
        <v>44142</v>
      </c>
      <c r="B184" s="16">
        <v>19</v>
      </c>
      <c r="C184" s="17" t="s">
        <v>325</v>
      </c>
      <c r="D184" s="16" t="s">
        <v>307</v>
      </c>
      <c r="E184" s="10" t="s">
        <v>309</v>
      </c>
      <c r="F184" s="16" t="s">
        <v>34</v>
      </c>
      <c r="G184" s="18"/>
      <c r="H184" s="19"/>
      <c r="I184" s="16"/>
      <c r="J184" s="16"/>
      <c r="K184" s="16"/>
      <c r="L184" s="16"/>
      <c r="M184" s="24">
        <v>12</v>
      </c>
      <c r="N184" s="24">
        <v>238.56</v>
      </c>
      <c r="O184" s="16"/>
      <c r="P184" s="16"/>
      <c r="Q184" s="16"/>
      <c r="R184" s="24">
        <f t="shared" si="46"/>
        <v>1.3471623529411765</v>
      </c>
      <c r="S184" s="10"/>
      <c r="T184" s="24">
        <f t="shared" si="48"/>
        <v>177.08333333333334</v>
      </c>
      <c r="U184" s="10"/>
    </row>
    <row r="185" spans="1:21" s="8" customFormat="1" ht="24" customHeight="1">
      <c r="A185" s="15">
        <v>44142</v>
      </c>
      <c r="B185" s="16">
        <v>20</v>
      </c>
      <c r="C185" s="17" t="s">
        <v>335</v>
      </c>
      <c r="D185" s="16" t="s">
        <v>307</v>
      </c>
      <c r="E185" s="10" t="s">
        <v>309</v>
      </c>
      <c r="F185" s="16" t="s">
        <v>34</v>
      </c>
      <c r="G185" s="18"/>
      <c r="H185" s="19"/>
      <c r="I185" s="16"/>
      <c r="J185" s="16"/>
      <c r="K185" s="16"/>
      <c r="L185" s="16"/>
      <c r="M185" s="24">
        <v>12</v>
      </c>
      <c r="N185" s="24">
        <v>238.56</v>
      </c>
      <c r="O185" s="16"/>
      <c r="P185" s="16"/>
      <c r="Q185" s="16"/>
      <c r="R185" s="24">
        <f t="shared" si="46"/>
        <v>1.3471623529411765</v>
      </c>
      <c r="S185" s="10"/>
      <c r="T185" s="24">
        <f t="shared" si="48"/>
        <v>177.08333333333334</v>
      </c>
      <c r="U185" s="10"/>
    </row>
    <row r="186" spans="1:21" s="8" customFormat="1" ht="24" customHeight="1">
      <c r="A186" s="15">
        <v>44142</v>
      </c>
      <c r="B186" s="16">
        <v>21</v>
      </c>
      <c r="C186" s="16" t="s">
        <v>338</v>
      </c>
      <c r="D186" s="16" t="s">
        <v>307</v>
      </c>
      <c r="E186" s="10" t="s">
        <v>309</v>
      </c>
      <c r="F186" s="16" t="s">
        <v>34</v>
      </c>
      <c r="G186" s="16"/>
      <c r="H186" s="20"/>
      <c r="I186" s="16"/>
      <c r="J186" s="16"/>
      <c r="K186" s="16"/>
      <c r="L186" s="16"/>
      <c r="M186" s="24">
        <v>12</v>
      </c>
      <c r="N186" s="24">
        <v>238.56</v>
      </c>
      <c r="O186" s="16"/>
      <c r="P186" s="16"/>
      <c r="Q186" s="16"/>
      <c r="R186" s="24">
        <f t="shared" si="46"/>
        <v>1.3471623529411765</v>
      </c>
      <c r="S186" s="10"/>
      <c r="T186" s="24">
        <f t="shared" si="48"/>
        <v>177.08333333333334</v>
      </c>
      <c r="U186" s="10"/>
    </row>
    <row r="187" spans="1:21" s="8" customFormat="1" ht="24" customHeight="1">
      <c r="A187" s="15">
        <v>44142</v>
      </c>
      <c r="B187" s="16">
        <v>22</v>
      </c>
      <c r="C187" s="16" t="s">
        <v>318</v>
      </c>
      <c r="D187" s="16" t="s">
        <v>307</v>
      </c>
      <c r="E187" s="10" t="s">
        <v>309</v>
      </c>
      <c r="F187" s="16" t="s">
        <v>34</v>
      </c>
      <c r="G187" s="16"/>
      <c r="H187" s="20"/>
      <c r="I187" s="16"/>
      <c r="J187" s="16"/>
      <c r="K187" s="16"/>
      <c r="L187" s="16"/>
      <c r="M187" s="24">
        <v>12</v>
      </c>
      <c r="N187" s="24">
        <v>238.56</v>
      </c>
      <c r="O187" s="16"/>
      <c r="P187" s="16"/>
      <c r="Q187" s="16"/>
      <c r="R187" s="24">
        <f t="shared" si="46"/>
        <v>1.3471623529411765</v>
      </c>
      <c r="S187" s="10"/>
      <c r="T187" s="24">
        <f t="shared" si="48"/>
        <v>177.08333333333334</v>
      </c>
      <c r="U187" s="10"/>
    </row>
    <row r="188" spans="1:21" s="8" customFormat="1" ht="24" customHeight="1">
      <c r="A188" s="15">
        <v>44142</v>
      </c>
      <c r="B188" s="16">
        <v>23</v>
      </c>
      <c r="C188" s="16" t="s">
        <v>402</v>
      </c>
      <c r="D188" s="16" t="s">
        <v>307</v>
      </c>
      <c r="E188" s="10" t="s">
        <v>309</v>
      </c>
      <c r="F188" s="16" t="s">
        <v>34</v>
      </c>
      <c r="G188" s="16"/>
      <c r="H188" s="20"/>
      <c r="I188" s="16"/>
      <c r="J188" s="16"/>
      <c r="K188" s="16"/>
      <c r="L188" s="16"/>
      <c r="M188" s="24">
        <v>12</v>
      </c>
      <c r="N188" s="24">
        <v>238.56</v>
      </c>
      <c r="O188" s="16"/>
      <c r="P188" s="16"/>
      <c r="Q188" s="16"/>
      <c r="R188" s="24">
        <f t="shared" si="46"/>
        <v>1.3471623529411765</v>
      </c>
      <c r="S188" s="10"/>
      <c r="T188" s="24">
        <f t="shared" si="48"/>
        <v>177.08333333333334</v>
      </c>
      <c r="U188" s="10"/>
    </row>
    <row r="189" spans="1:21" s="8" customFormat="1" ht="24" customHeight="1">
      <c r="A189" s="15">
        <v>44142</v>
      </c>
      <c r="B189" s="16">
        <v>24</v>
      </c>
      <c r="C189" s="16" t="s">
        <v>370</v>
      </c>
      <c r="D189" s="16" t="s">
        <v>307</v>
      </c>
      <c r="E189" s="10" t="s">
        <v>309</v>
      </c>
      <c r="F189" s="16" t="s">
        <v>34</v>
      </c>
      <c r="G189" s="16"/>
      <c r="H189" s="20"/>
      <c r="I189" s="16"/>
      <c r="J189" s="16"/>
      <c r="K189" s="16"/>
      <c r="L189" s="16"/>
      <c r="M189" s="24">
        <v>12</v>
      </c>
      <c r="N189" s="24">
        <v>238.56</v>
      </c>
      <c r="O189" s="16"/>
      <c r="P189" s="16"/>
      <c r="Q189" s="16"/>
      <c r="R189" s="24">
        <f t="shared" si="46"/>
        <v>1.3471623529411765</v>
      </c>
      <c r="S189" s="10"/>
      <c r="T189" s="24">
        <f t="shared" si="48"/>
        <v>177.08333333333334</v>
      </c>
      <c r="U189" s="10"/>
    </row>
    <row r="190" spans="1:21" s="8" customFormat="1" ht="24" customHeight="1">
      <c r="A190" s="15">
        <v>44142</v>
      </c>
      <c r="B190" s="16">
        <v>25</v>
      </c>
      <c r="C190" s="17" t="s">
        <v>313</v>
      </c>
      <c r="D190" s="16" t="s">
        <v>307</v>
      </c>
      <c r="E190" s="10" t="s">
        <v>309</v>
      </c>
      <c r="F190" s="16" t="s">
        <v>352</v>
      </c>
      <c r="G190" s="18" t="s">
        <v>353</v>
      </c>
      <c r="H190" s="19" t="s">
        <v>357</v>
      </c>
      <c r="I190" s="16">
        <v>4000</v>
      </c>
      <c r="J190" s="16">
        <v>720</v>
      </c>
      <c r="K190" s="16"/>
      <c r="L190" s="16"/>
      <c r="M190" s="24">
        <v>12</v>
      </c>
      <c r="N190" s="24">
        <v>238.56</v>
      </c>
      <c r="O190" s="16">
        <v>2894</v>
      </c>
      <c r="P190" s="16">
        <f t="shared" ref="P190:P196" si="49">I190-O190</f>
        <v>1106</v>
      </c>
      <c r="Q190" s="16">
        <v>1</v>
      </c>
      <c r="R190" s="24">
        <f t="shared" si="46"/>
        <v>0.33133333333333331</v>
      </c>
      <c r="S190" s="10"/>
      <c r="T190" s="24">
        <f t="shared" ref="T190:T196" si="50">J190*Q190</f>
        <v>720</v>
      </c>
      <c r="U190" s="10"/>
    </row>
    <row r="191" spans="1:21" s="8" customFormat="1" ht="24" customHeight="1">
      <c r="A191" s="15">
        <v>44142</v>
      </c>
      <c r="B191" s="16">
        <v>26</v>
      </c>
      <c r="C191" s="17" t="s">
        <v>344</v>
      </c>
      <c r="D191" s="16" t="s">
        <v>307</v>
      </c>
      <c r="E191" s="10" t="s">
        <v>309</v>
      </c>
      <c r="F191" s="16" t="s">
        <v>352</v>
      </c>
      <c r="G191" s="18" t="s">
        <v>353</v>
      </c>
      <c r="H191" s="19" t="s">
        <v>356</v>
      </c>
      <c r="I191" s="16">
        <v>4000</v>
      </c>
      <c r="J191" s="16">
        <v>720</v>
      </c>
      <c r="K191" s="16"/>
      <c r="L191" s="16"/>
      <c r="M191" s="24">
        <v>12</v>
      </c>
      <c r="N191" s="24">
        <v>238.56</v>
      </c>
      <c r="O191" s="16">
        <v>2994</v>
      </c>
      <c r="P191" s="16">
        <f t="shared" si="49"/>
        <v>1006</v>
      </c>
      <c r="Q191" s="16">
        <v>1</v>
      </c>
      <c r="R191" s="24">
        <f t="shared" si="46"/>
        <v>0.33133333333333331</v>
      </c>
      <c r="S191" s="10"/>
      <c r="T191" s="24">
        <f t="shared" si="50"/>
        <v>720</v>
      </c>
      <c r="U191" s="10"/>
    </row>
    <row r="192" spans="1:21" s="8" customFormat="1" ht="24" customHeight="1">
      <c r="A192" s="15">
        <v>44142</v>
      </c>
      <c r="B192" s="16">
        <v>27</v>
      </c>
      <c r="C192" s="17" t="s">
        <v>321</v>
      </c>
      <c r="D192" s="16" t="s">
        <v>307</v>
      </c>
      <c r="E192" s="10" t="s">
        <v>309</v>
      </c>
      <c r="F192" s="16" t="s">
        <v>352</v>
      </c>
      <c r="G192" s="18" t="s">
        <v>353</v>
      </c>
      <c r="H192" s="19" t="s">
        <v>358</v>
      </c>
      <c r="I192" s="16">
        <v>4000</v>
      </c>
      <c r="J192" s="16">
        <v>720</v>
      </c>
      <c r="K192" s="16"/>
      <c r="L192" s="16"/>
      <c r="M192" s="24">
        <v>12</v>
      </c>
      <c r="N192" s="24">
        <v>238.56</v>
      </c>
      <c r="O192" s="16">
        <v>2994</v>
      </c>
      <c r="P192" s="16">
        <f t="shared" si="49"/>
        <v>1006</v>
      </c>
      <c r="Q192" s="16">
        <v>2</v>
      </c>
      <c r="R192" s="24">
        <f t="shared" si="46"/>
        <v>0.16566666666666666</v>
      </c>
      <c r="S192" s="10"/>
      <c r="T192" s="24">
        <f t="shared" si="50"/>
        <v>1440</v>
      </c>
      <c r="U192" s="10"/>
    </row>
    <row r="193" spans="1:21" s="8" customFormat="1" ht="24" customHeight="1">
      <c r="A193" s="15">
        <v>44142</v>
      </c>
      <c r="B193" s="16">
        <v>28</v>
      </c>
      <c r="C193" s="17" t="s">
        <v>328</v>
      </c>
      <c r="D193" s="16" t="s">
        <v>307</v>
      </c>
      <c r="E193" s="10" t="s">
        <v>309</v>
      </c>
      <c r="F193" s="16" t="s">
        <v>293</v>
      </c>
      <c r="G193" s="18" t="s">
        <v>369</v>
      </c>
      <c r="H193" s="19" t="s">
        <v>360</v>
      </c>
      <c r="I193" s="16">
        <v>7000</v>
      </c>
      <c r="J193" s="16">
        <v>1050</v>
      </c>
      <c r="K193" s="16"/>
      <c r="L193" s="16"/>
      <c r="M193" s="24">
        <v>12</v>
      </c>
      <c r="N193" s="24">
        <v>238.56</v>
      </c>
      <c r="O193" s="16">
        <v>4100</v>
      </c>
      <c r="P193" s="16">
        <f t="shared" si="49"/>
        <v>2900</v>
      </c>
      <c r="Q193" s="16">
        <v>2</v>
      </c>
      <c r="R193" s="24">
        <f>N193/S193</f>
        <v>5.9639999999999999E-2</v>
      </c>
      <c r="S193" s="10">
        <f>SUM(T193:T194)</f>
        <v>4000</v>
      </c>
      <c r="T193" s="24">
        <f t="shared" si="50"/>
        <v>2100</v>
      </c>
      <c r="U193" s="10"/>
    </row>
    <row r="194" spans="1:21" s="8" customFormat="1" ht="24" customHeight="1">
      <c r="A194" s="15">
        <v>44142</v>
      </c>
      <c r="B194" s="16"/>
      <c r="C194" s="17" t="s">
        <v>328</v>
      </c>
      <c r="D194" s="16" t="s">
        <v>307</v>
      </c>
      <c r="E194" s="10" t="s">
        <v>309</v>
      </c>
      <c r="F194" s="16" t="s">
        <v>293</v>
      </c>
      <c r="G194" s="18" t="s">
        <v>369</v>
      </c>
      <c r="H194" s="19" t="s">
        <v>399</v>
      </c>
      <c r="I194" s="16">
        <v>7000</v>
      </c>
      <c r="J194" s="16">
        <v>1900</v>
      </c>
      <c r="K194" s="16"/>
      <c r="L194" s="16"/>
      <c r="M194" s="24"/>
      <c r="N194" s="24"/>
      <c r="O194" s="16">
        <v>3900</v>
      </c>
      <c r="P194" s="16">
        <f t="shared" si="49"/>
        <v>3100</v>
      </c>
      <c r="Q194" s="16">
        <v>1</v>
      </c>
      <c r="R194" s="24"/>
      <c r="S194" s="10"/>
      <c r="T194" s="24">
        <f t="shared" si="50"/>
        <v>1900</v>
      </c>
      <c r="U194" s="10"/>
    </row>
    <row r="195" spans="1:21" s="8" customFormat="1" ht="24" customHeight="1">
      <c r="A195" s="15">
        <v>44142</v>
      </c>
      <c r="B195" s="16">
        <v>29</v>
      </c>
      <c r="C195" s="17" t="s">
        <v>331</v>
      </c>
      <c r="D195" s="16" t="s">
        <v>307</v>
      </c>
      <c r="E195" s="10" t="s">
        <v>309</v>
      </c>
      <c r="F195" s="16" t="s">
        <v>293</v>
      </c>
      <c r="G195" s="18" t="s">
        <v>368</v>
      </c>
      <c r="H195" s="19" t="s">
        <v>360</v>
      </c>
      <c r="I195" s="16">
        <v>7000</v>
      </c>
      <c r="J195" s="16">
        <v>1030</v>
      </c>
      <c r="K195" s="16"/>
      <c r="L195" s="16"/>
      <c r="M195" s="24">
        <v>12</v>
      </c>
      <c r="N195" s="24">
        <v>238.56</v>
      </c>
      <c r="O195" s="16">
        <v>6020</v>
      </c>
      <c r="P195" s="16">
        <f t="shared" si="49"/>
        <v>980</v>
      </c>
      <c r="Q195" s="16">
        <v>2</v>
      </c>
      <c r="R195" s="24">
        <f>N195/S195</f>
        <v>7.1000000000000008E-2</v>
      </c>
      <c r="S195" s="10">
        <f>SUM(T195:T196)</f>
        <v>3360</v>
      </c>
      <c r="T195" s="24">
        <f t="shared" si="50"/>
        <v>2060</v>
      </c>
      <c r="U195" s="10"/>
    </row>
    <row r="196" spans="1:21" s="8" customFormat="1" ht="24" customHeight="1">
      <c r="A196" s="15">
        <v>44142</v>
      </c>
      <c r="B196" s="16"/>
      <c r="C196" s="17" t="s">
        <v>331</v>
      </c>
      <c r="D196" s="16" t="s">
        <v>307</v>
      </c>
      <c r="E196" s="10" t="s">
        <v>309</v>
      </c>
      <c r="F196" s="16" t="s">
        <v>293</v>
      </c>
      <c r="G196" s="18" t="s">
        <v>368</v>
      </c>
      <c r="H196" s="19" t="s">
        <v>399</v>
      </c>
      <c r="I196" s="16">
        <v>7000</v>
      </c>
      <c r="J196" s="16">
        <v>1300</v>
      </c>
      <c r="K196" s="16"/>
      <c r="L196" s="16"/>
      <c r="M196" s="24"/>
      <c r="N196" s="24"/>
      <c r="O196" s="16">
        <v>3300</v>
      </c>
      <c r="P196" s="16">
        <f t="shared" si="49"/>
        <v>3700</v>
      </c>
      <c r="Q196" s="16">
        <v>1</v>
      </c>
      <c r="R196" s="24"/>
      <c r="S196" s="10"/>
      <c r="T196" s="24">
        <f t="shared" si="50"/>
        <v>1300</v>
      </c>
      <c r="U196" s="10"/>
    </row>
    <row r="197" spans="1:21" s="8" customFormat="1" ht="24" customHeight="1">
      <c r="A197" s="15">
        <v>44142</v>
      </c>
      <c r="B197" s="16">
        <v>30</v>
      </c>
      <c r="C197" s="17" t="s">
        <v>326</v>
      </c>
      <c r="D197" s="16" t="s">
        <v>307</v>
      </c>
      <c r="E197" s="10" t="s">
        <v>309</v>
      </c>
      <c r="F197" s="16"/>
      <c r="G197" s="16" t="s">
        <v>345</v>
      </c>
      <c r="H197" s="16"/>
      <c r="I197" s="16"/>
      <c r="J197" s="16"/>
      <c r="K197" s="16"/>
      <c r="L197" s="16"/>
      <c r="M197" s="24">
        <v>12</v>
      </c>
      <c r="N197" s="24">
        <v>238.56</v>
      </c>
      <c r="O197" s="16"/>
      <c r="P197" s="16"/>
      <c r="Q197" s="16"/>
      <c r="R197" s="24"/>
      <c r="S197" s="10"/>
      <c r="T197" s="24"/>
      <c r="U197" s="10"/>
    </row>
    <row r="198" spans="1:21" s="8" customFormat="1" ht="24" customHeight="1">
      <c r="A198" s="15">
        <v>44142</v>
      </c>
      <c r="B198" s="16">
        <v>31</v>
      </c>
      <c r="C198" s="16" t="s">
        <v>346</v>
      </c>
      <c r="D198" s="16" t="s">
        <v>307</v>
      </c>
      <c r="E198" s="10" t="s">
        <v>309</v>
      </c>
      <c r="F198" s="16"/>
      <c r="G198" s="16" t="s">
        <v>347</v>
      </c>
      <c r="H198" s="16"/>
      <c r="I198" s="16"/>
      <c r="J198" s="16"/>
      <c r="K198" s="16"/>
      <c r="L198" s="16"/>
      <c r="M198" s="24">
        <v>12</v>
      </c>
      <c r="N198" s="24">
        <v>238.56</v>
      </c>
      <c r="O198" s="16"/>
      <c r="P198" s="16">
        <f>I198-O198</f>
        <v>0</v>
      </c>
      <c r="Q198" s="16"/>
      <c r="R198" s="24"/>
      <c r="S198" s="10"/>
      <c r="T198" s="24">
        <f>J198*Q198</f>
        <v>0</v>
      </c>
      <c r="U198" s="10"/>
    </row>
    <row r="199" spans="1:21" s="8" customFormat="1" ht="24" customHeight="1">
      <c r="A199" s="15">
        <v>44142</v>
      </c>
      <c r="B199" s="16">
        <v>32</v>
      </c>
      <c r="C199" s="16" t="s">
        <v>348</v>
      </c>
      <c r="D199" s="16" t="s">
        <v>307</v>
      </c>
      <c r="E199" s="10" t="s">
        <v>309</v>
      </c>
      <c r="F199" s="17"/>
      <c r="G199" s="16" t="s">
        <v>349</v>
      </c>
      <c r="H199" s="20"/>
      <c r="I199" s="16"/>
      <c r="J199" s="16"/>
      <c r="K199" s="16"/>
      <c r="L199" s="16"/>
      <c r="M199" s="24">
        <v>12</v>
      </c>
      <c r="N199" s="24">
        <v>238.56</v>
      </c>
      <c r="O199" s="16"/>
      <c r="P199" s="16">
        <f>I199-O199</f>
        <v>0</v>
      </c>
      <c r="Q199" s="16"/>
      <c r="R199" s="24"/>
      <c r="S199" s="10"/>
      <c r="T199" s="24">
        <f>J199*Q199</f>
        <v>0</v>
      </c>
      <c r="U199" s="10"/>
    </row>
    <row r="200" spans="1:21" s="8" customFormat="1" ht="24" customHeight="1">
      <c r="A200" s="15">
        <v>44143</v>
      </c>
      <c r="B200" s="16">
        <v>1</v>
      </c>
      <c r="C200" s="17" t="s">
        <v>366</v>
      </c>
      <c r="D200" s="16" t="s">
        <v>307</v>
      </c>
      <c r="E200" s="10" t="s">
        <v>309</v>
      </c>
      <c r="F200" s="16" t="s">
        <v>34</v>
      </c>
      <c r="G200" s="18"/>
      <c r="H200" s="19"/>
      <c r="I200" s="16"/>
      <c r="J200" s="16"/>
      <c r="K200" s="16"/>
      <c r="L200" s="16"/>
      <c r="M200" s="24">
        <v>8</v>
      </c>
      <c r="N200" s="25">
        <f>M200*19.88</f>
        <v>159.04</v>
      </c>
      <c r="O200" s="16"/>
      <c r="P200" s="16"/>
      <c r="Q200" s="16"/>
      <c r="R200" s="24">
        <f>N200/T200</f>
        <v>0.99399999999999999</v>
      </c>
      <c r="S200" s="10">
        <f>SUM(J200:J224)</f>
        <v>4000</v>
      </c>
      <c r="T200" s="24">
        <f>4000/25</f>
        <v>160</v>
      </c>
      <c r="U200" s="10"/>
    </row>
    <row r="201" spans="1:21" s="8" customFormat="1" ht="24" customHeight="1">
      <c r="A201" s="15">
        <v>44143</v>
      </c>
      <c r="B201" s="16">
        <v>2</v>
      </c>
      <c r="C201" s="16" t="s">
        <v>365</v>
      </c>
      <c r="D201" s="16" t="s">
        <v>307</v>
      </c>
      <c r="E201" s="10" t="s">
        <v>309</v>
      </c>
      <c r="F201" s="16" t="s">
        <v>34</v>
      </c>
      <c r="G201" s="16"/>
      <c r="H201" s="20"/>
      <c r="I201" s="16"/>
      <c r="J201" s="16"/>
      <c r="K201" s="16"/>
      <c r="L201" s="16"/>
      <c r="M201" s="24">
        <v>8</v>
      </c>
      <c r="N201" s="25">
        <f t="shared" ref="N201:N226" si="51">M201*19.88</f>
        <v>159.04</v>
      </c>
      <c r="O201" s="16"/>
      <c r="P201" s="16"/>
      <c r="Q201" s="16"/>
      <c r="R201" s="24">
        <f t="shared" ref="R201:R227" si="52">N201/T201</f>
        <v>0.99399999999999999</v>
      </c>
      <c r="S201" s="10"/>
      <c r="T201" s="24">
        <f t="shared" ref="T201:T210" si="53">4000/25</f>
        <v>160</v>
      </c>
      <c r="U201" s="10"/>
    </row>
    <row r="202" spans="1:21" s="8" customFormat="1" ht="24" customHeight="1">
      <c r="A202" s="15">
        <v>44143</v>
      </c>
      <c r="B202" s="16">
        <v>3</v>
      </c>
      <c r="C202" s="16" t="s">
        <v>324</v>
      </c>
      <c r="D202" s="16" t="s">
        <v>307</v>
      </c>
      <c r="E202" s="10" t="s">
        <v>309</v>
      </c>
      <c r="F202" s="16" t="s">
        <v>34</v>
      </c>
      <c r="G202" s="16"/>
      <c r="H202" s="20"/>
      <c r="I202" s="16"/>
      <c r="J202" s="16"/>
      <c r="K202" s="16"/>
      <c r="L202" s="16"/>
      <c r="M202" s="24">
        <v>8</v>
      </c>
      <c r="N202" s="25">
        <f t="shared" si="51"/>
        <v>159.04</v>
      </c>
      <c r="O202" s="16"/>
      <c r="P202" s="16"/>
      <c r="Q202" s="16"/>
      <c r="R202" s="24">
        <f t="shared" si="52"/>
        <v>0.99399999999999999</v>
      </c>
      <c r="S202" s="10"/>
      <c r="T202" s="24">
        <f t="shared" si="53"/>
        <v>160</v>
      </c>
      <c r="U202" s="10"/>
    </row>
    <row r="203" spans="1:21" s="8" customFormat="1" ht="24" customHeight="1">
      <c r="A203" s="15">
        <v>44143</v>
      </c>
      <c r="B203" s="16">
        <v>4</v>
      </c>
      <c r="C203" s="16" t="s">
        <v>375</v>
      </c>
      <c r="D203" s="16" t="s">
        <v>307</v>
      </c>
      <c r="E203" s="10" t="s">
        <v>309</v>
      </c>
      <c r="F203" s="16" t="s">
        <v>34</v>
      </c>
      <c r="G203" s="16"/>
      <c r="H203" s="20"/>
      <c r="I203" s="16"/>
      <c r="J203" s="16"/>
      <c r="K203" s="16"/>
      <c r="L203" s="16"/>
      <c r="M203" s="24">
        <v>8</v>
      </c>
      <c r="N203" s="25">
        <f t="shared" si="51"/>
        <v>159.04</v>
      </c>
      <c r="O203" s="16"/>
      <c r="P203" s="16"/>
      <c r="Q203" s="16"/>
      <c r="R203" s="24">
        <f t="shared" si="52"/>
        <v>0.99399999999999999</v>
      </c>
      <c r="S203" s="10"/>
      <c r="T203" s="24">
        <f t="shared" si="53"/>
        <v>160</v>
      </c>
      <c r="U203" s="10"/>
    </row>
    <row r="204" spans="1:21" s="8" customFormat="1" ht="24" customHeight="1">
      <c r="A204" s="15">
        <v>44143</v>
      </c>
      <c r="B204" s="16">
        <v>5</v>
      </c>
      <c r="C204" s="16" t="s">
        <v>323</v>
      </c>
      <c r="D204" s="16" t="s">
        <v>307</v>
      </c>
      <c r="E204" s="10" t="s">
        <v>308</v>
      </c>
      <c r="F204" s="16" t="s">
        <v>34</v>
      </c>
      <c r="G204" s="16"/>
      <c r="H204" s="20"/>
      <c r="I204" s="16"/>
      <c r="J204" s="16"/>
      <c r="K204" s="16"/>
      <c r="L204" s="16"/>
      <c r="M204" s="24">
        <v>8</v>
      </c>
      <c r="N204" s="25">
        <f t="shared" si="51"/>
        <v>159.04</v>
      </c>
      <c r="O204" s="16"/>
      <c r="P204" s="16"/>
      <c r="Q204" s="16"/>
      <c r="R204" s="24">
        <f t="shared" si="52"/>
        <v>0.99399999999999999</v>
      </c>
      <c r="S204" s="10"/>
      <c r="T204" s="24">
        <f t="shared" si="53"/>
        <v>160</v>
      </c>
      <c r="U204" s="10"/>
    </row>
    <row r="205" spans="1:21" s="8" customFormat="1" ht="24" customHeight="1">
      <c r="A205" s="15">
        <v>44143</v>
      </c>
      <c r="B205" s="16">
        <v>6</v>
      </c>
      <c r="C205" s="16" t="s">
        <v>329</v>
      </c>
      <c r="D205" s="16" t="s">
        <v>307</v>
      </c>
      <c r="E205" s="10" t="s">
        <v>309</v>
      </c>
      <c r="F205" s="16" t="s">
        <v>34</v>
      </c>
      <c r="G205" s="16"/>
      <c r="H205" s="20"/>
      <c r="I205" s="16"/>
      <c r="J205" s="16"/>
      <c r="K205" s="16"/>
      <c r="L205" s="16"/>
      <c r="M205" s="24">
        <v>8</v>
      </c>
      <c r="N205" s="25">
        <f t="shared" si="51"/>
        <v>159.04</v>
      </c>
      <c r="O205" s="16"/>
      <c r="P205" s="16"/>
      <c r="Q205" s="16"/>
      <c r="R205" s="24">
        <f t="shared" si="52"/>
        <v>0.99399999999999999</v>
      </c>
      <c r="S205" s="10"/>
      <c r="T205" s="24">
        <f t="shared" si="53"/>
        <v>160</v>
      </c>
      <c r="U205" s="10"/>
    </row>
    <row r="206" spans="1:21" s="8" customFormat="1" ht="24" customHeight="1">
      <c r="A206" s="15">
        <v>44143</v>
      </c>
      <c r="B206" s="16">
        <v>7</v>
      </c>
      <c r="C206" s="16" t="s">
        <v>343</v>
      </c>
      <c r="D206" s="16" t="s">
        <v>307</v>
      </c>
      <c r="E206" s="10" t="s">
        <v>309</v>
      </c>
      <c r="F206" s="16" t="s">
        <v>34</v>
      </c>
      <c r="G206" s="16"/>
      <c r="H206" s="20"/>
      <c r="I206" s="16"/>
      <c r="J206" s="16"/>
      <c r="K206" s="16"/>
      <c r="L206" s="16"/>
      <c r="M206" s="24">
        <v>8</v>
      </c>
      <c r="N206" s="25">
        <f t="shared" si="51"/>
        <v>159.04</v>
      </c>
      <c r="O206" s="16"/>
      <c r="P206" s="16"/>
      <c r="Q206" s="16"/>
      <c r="R206" s="24">
        <f t="shared" si="52"/>
        <v>0.99399999999999999</v>
      </c>
      <c r="S206" s="10"/>
      <c r="T206" s="24">
        <f t="shared" si="53"/>
        <v>160</v>
      </c>
      <c r="U206" s="10"/>
    </row>
    <row r="207" spans="1:21" s="8" customFormat="1" ht="24" customHeight="1">
      <c r="A207" s="15">
        <v>44143</v>
      </c>
      <c r="B207" s="16">
        <v>8</v>
      </c>
      <c r="C207" s="16" t="s">
        <v>364</v>
      </c>
      <c r="D207" s="16" t="s">
        <v>307</v>
      </c>
      <c r="E207" s="10" t="s">
        <v>309</v>
      </c>
      <c r="F207" s="16" t="s">
        <v>34</v>
      </c>
      <c r="G207" s="16"/>
      <c r="H207" s="20"/>
      <c r="I207" s="16"/>
      <c r="J207" s="16"/>
      <c r="K207" s="16"/>
      <c r="L207" s="16"/>
      <c r="M207" s="24">
        <v>8</v>
      </c>
      <c r="N207" s="25">
        <f t="shared" si="51"/>
        <v>159.04</v>
      </c>
      <c r="O207" s="16"/>
      <c r="P207" s="16"/>
      <c r="Q207" s="16"/>
      <c r="R207" s="24">
        <f t="shared" si="52"/>
        <v>0.99399999999999999</v>
      </c>
      <c r="S207" s="10"/>
      <c r="T207" s="24">
        <f t="shared" si="53"/>
        <v>160</v>
      </c>
      <c r="U207" s="10"/>
    </row>
    <row r="208" spans="1:21" s="8" customFormat="1" ht="24" customHeight="1">
      <c r="A208" s="15">
        <v>44143</v>
      </c>
      <c r="B208" s="16">
        <v>9</v>
      </c>
      <c r="C208" s="16" t="s">
        <v>339</v>
      </c>
      <c r="D208" s="16" t="s">
        <v>307</v>
      </c>
      <c r="E208" s="10" t="s">
        <v>309</v>
      </c>
      <c r="F208" s="16" t="s">
        <v>34</v>
      </c>
      <c r="G208" s="16"/>
      <c r="H208" s="20"/>
      <c r="I208" s="16"/>
      <c r="J208" s="16"/>
      <c r="K208" s="16"/>
      <c r="L208" s="16"/>
      <c r="M208" s="24">
        <v>8</v>
      </c>
      <c r="N208" s="25">
        <f t="shared" si="51"/>
        <v>159.04</v>
      </c>
      <c r="O208" s="16"/>
      <c r="P208" s="16"/>
      <c r="Q208" s="16"/>
      <c r="R208" s="24">
        <f t="shared" si="52"/>
        <v>0.99399999999999999</v>
      </c>
      <c r="S208" s="10"/>
      <c r="T208" s="24">
        <f t="shared" si="53"/>
        <v>160</v>
      </c>
      <c r="U208" s="10"/>
    </row>
    <row r="209" spans="1:21" s="8" customFormat="1" ht="24" customHeight="1">
      <c r="A209" s="15">
        <v>44143</v>
      </c>
      <c r="B209" s="16">
        <v>10</v>
      </c>
      <c r="C209" s="16" t="s">
        <v>340</v>
      </c>
      <c r="D209" s="16" t="s">
        <v>307</v>
      </c>
      <c r="E209" s="10" t="s">
        <v>309</v>
      </c>
      <c r="F209" s="16" t="s">
        <v>34</v>
      </c>
      <c r="G209" s="16"/>
      <c r="H209" s="20"/>
      <c r="I209" s="16"/>
      <c r="J209" s="16"/>
      <c r="K209" s="16"/>
      <c r="L209" s="16"/>
      <c r="M209" s="24">
        <v>8</v>
      </c>
      <c r="N209" s="25">
        <f t="shared" si="51"/>
        <v>159.04</v>
      </c>
      <c r="O209" s="16"/>
      <c r="P209" s="16"/>
      <c r="Q209" s="16"/>
      <c r="R209" s="24">
        <f t="shared" si="52"/>
        <v>0.99399999999999999</v>
      </c>
      <c r="S209" s="10"/>
      <c r="T209" s="24">
        <f t="shared" si="53"/>
        <v>160</v>
      </c>
      <c r="U209" s="10"/>
    </row>
    <row r="210" spans="1:21" s="8" customFormat="1" ht="24" customHeight="1">
      <c r="A210" s="15">
        <v>44143</v>
      </c>
      <c r="B210" s="16">
        <v>11</v>
      </c>
      <c r="C210" s="16" t="s">
        <v>310</v>
      </c>
      <c r="D210" s="16" t="s">
        <v>307</v>
      </c>
      <c r="E210" s="10" t="s">
        <v>309</v>
      </c>
      <c r="F210" s="16" t="s">
        <v>34</v>
      </c>
      <c r="G210" s="16"/>
      <c r="H210" s="20"/>
      <c r="I210" s="16"/>
      <c r="J210" s="16"/>
      <c r="K210" s="16"/>
      <c r="L210" s="16"/>
      <c r="M210" s="24">
        <v>8</v>
      </c>
      <c r="N210" s="25">
        <f t="shared" si="51"/>
        <v>159.04</v>
      </c>
      <c r="O210" s="16"/>
      <c r="P210" s="16"/>
      <c r="Q210" s="16"/>
      <c r="R210" s="24">
        <f t="shared" si="52"/>
        <v>0.99399999999999999</v>
      </c>
      <c r="S210" s="10"/>
      <c r="T210" s="24">
        <f t="shared" si="53"/>
        <v>160</v>
      </c>
      <c r="U210" s="10"/>
    </row>
    <row r="211" spans="1:21" s="8" customFormat="1" ht="24" customHeight="1">
      <c r="A211" s="15">
        <v>44143</v>
      </c>
      <c r="B211" s="16">
        <v>12</v>
      </c>
      <c r="C211" s="16" t="s">
        <v>311</v>
      </c>
      <c r="D211" s="16" t="s">
        <v>307</v>
      </c>
      <c r="E211" s="10" t="s">
        <v>309</v>
      </c>
      <c r="F211" s="16" t="s">
        <v>34</v>
      </c>
      <c r="G211" s="16"/>
      <c r="H211" s="20"/>
      <c r="I211" s="16"/>
      <c r="J211" s="16"/>
      <c r="K211" s="16"/>
      <c r="L211" s="16"/>
      <c r="M211" s="24">
        <v>8</v>
      </c>
      <c r="N211" s="25">
        <f t="shared" si="51"/>
        <v>159.04</v>
      </c>
      <c r="O211" s="16"/>
      <c r="P211" s="16"/>
      <c r="Q211" s="16"/>
      <c r="R211" s="24">
        <f t="shared" si="52"/>
        <v>0.99399999999999999</v>
      </c>
      <c r="S211" s="10"/>
      <c r="T211" s="24">
        <f t="shared" ref="T211:T224" si="54">4000/25</f>
        <v>160</v>
      </c>
      <c r="U211" s="10"/>
    </row>
    <row r="212" spans="1:21" s="8" customFormat="1" ht="24" customHeight="1">
      <c r="A212" s="15">
        <v>44143</v>
      </c>
      <c r="B212" s="16">
        <v>13</v>
      </c>
      <c r="C212" s="16" t="s">
        <v>327</v>
      </c>
      <c r="D212" s="16" t="s">
        <v>307</v>
      </c>
      <c r="E212" s="10" t="s">
        <v>309</v>
      </c>
      <c r="F212" s="16" t="s">
        <v>34</v>
      </c>
      <c r="G212" s="16"/>
      <c r="H212" s="20"/>
      <c r="I212" s="16"/>
      <c r="J212" s="16"/>
      <c r="K212" s="16"/>
      <c r="L212" s="16"/>
      <c r="M212" s="24">
        <v>8</v>
      </c>
      <c r="N212" s="25">
        <f t="shared" si="51"/>
        <v>159.04</v>
      </c>
      <c r="O212" s="16"/>
      <c r="P212" s="16"/>
      <c r="Q212" s="16"/>
      <c r="R212" s="24">
        <f t="shared" si="52"/>
        <v>0.99399999999999999</v>
      </c>
      <c r="S212" s="10"/>
      <c r="T212" s="24">
        <f t="shared" si="54"/>
        <v>160</v>
      </c>
      <c r="U212" s="10"/>
    </row>
    <row r="213" spans="1:21" s="8" customFormat="1" ht="24" customHeight="1">
      <c r="A213" s="15">
        <v>44143</v>
      </c>
      <c r="B213" s="16">
        <v>14</v>
      </c>
      <c r="C213" s="16" t="s">
        <v>317</v>
      </c>
      <c r="D213" s="16" t="s">
        <v>307</v>
      </c>
      <c r="E213" s="10" t="s">
        <v>309</v>
      </c>
      <c r="F213" s="16" t="s">
        <v>34</v>
      </c>
      <c r="G213" s="16"/>
      <c r="H213" s="20"/>
      <c r="I213" s="16"/>
      <c r="J213" s="16"/>
      <c r="K213" s="16"/>
      <c r="L213" s="16"/>
      <c r="M213" s="24">
        <v>8</v>
      </c>
      <c r="N213" s="25">
        <f t="shared" si="51"/>
        <v>159.04</v>
      </c>
      <c r="O213" s="16"/>
      <c r="P213" s="16"/>
      <c r="Q213" s="16"/>
      <c r="R213" s="24">
        <f t="shared" si="52"/>
        <v>0.99399999999999999</v>
      </c>
      <c r="S213" s="10"/>
      <c r="T213" s="24">
        <f t="shared" si="54"/>
        <v>160</v>
      </c>
      <c r="U213" s="10"/>
    </row>
    <row r="214" spans="1:21" s="8" customFormat="1" ht="24" customHeight="1">
      <c r="A214" s="15">
        <v>44143</v>
      </c>
      <c r="B214" s="16">
        <v>15</v>
      </c>
      <c r="C214" s="16" t="s">
        <v>388</v>
      </c>
      <c r="D214" s="16" t="s">
        <v>307</v>
      </c>
      <c r="E214" s="10" t="s">
        <v>308</v>
      </c>
      <c r="F214" s="16" t="s">
        <v>34</v>
      </c>
      <c r="G214" s="18" t="s">
        <v>401</v>
      </c>
      <c r="H214" s="19" t="s">
        <v>320</v>
      </c>
      <c r="I214" s="16">
        <v>27690</v>
      </c>
      <c r="J214" s="16">
        <v>4000</v>
      </c>
      <c r="K214" s="16"/>
      <c r="L214" s="16"/>
      <c r="M214" s="24">
        <v>8</v>
      </c>
      <c r="N214" s="25">
        <f t="shared" si="51"/>
        <v>159.04</v>
      </c>
      <c r="O214" s="16">
        <v>8250</v>
      </c>
      <c r="P214" s="16">
        <f>I214-O214</f>
        <v>19440</v>
      </c>
      <c r="Q214" s="16">
        <v>93</v>
      </c>
      <c r="R214" s="24">
        <f t="shared" si="52"/>
        <v>0.99399999999999999</v>
      </c>
      <c r="S214" s="10"/>
      <c r="T214" s="24">
        <f t="shared" si="54"/>
        <v>160</v>
      </c>
      <c r="U214" s="10"/>
    </row>
    <row r="215" spans="1:21" s="8" customFormat="1" ht="24" customHeight="1">
      <c r="A215" s="15">
        <v>44143</v>
      </c>
      <c r="B215" s="16">
        <v>16</v>
      </c>
      <c r="C215" s="16" t="s">
        <v>316</v>
      </c>
      <c r="D215" s="16" t="s">
        <v>307</v>
      </c>
      <c r="E215" s="10" t="s">
        <v>309</v>
      </c>
      <c r="F215" s="16" t="s">
        <v>34</v>
      </c>
      <c r="G215" s="16"/>
      <c r="H215" s="20"/>
      <c r="I215" s="16"/>
      <c r="J215" s="16"/>
      <c r="K215" s="16"/>
      <c r="L215" s="16"/>
      <c r="M215" s="24">
        <v>8</v>
      </c>
      <c r="N215" s="25">
        <f t="shared" si="51"/>
        <v>159.04</v>
      </c>
      <c r="O215" s="16"/>
      <c r="P215" s="16"/>
      <c r="Q215" s="16"/>
      <c r="R215" s="24">
        <f t="shared" si="52"/>
        <v>0.99399999999999999</v>
      </c>
      <c r="S215" s="10"/>
      <c r="T215" s="24">
        <f t="shared" si="54"/>
        <v>160</v>
      </c>
      <c r="U215" s="10"/>
    </row>
    <row r="216" spans="1:21" s="8" customFormat="1" ht="24" customHeight="1">
      <c r="A216" s="15">
        <v>44143</v>
      </c>
      <c r="B216" s="16">
        <v>17</v>
      </c>
      <c r="C216" s="16" t="s">
        <v>394</v>
      </c>
      <c r="D216" s="16" t="s">
        <v>307</v>
      </c>
      <c r="E216" s="10" t="s">
        <v>309</v>
      </c>
      <c r="F216" s="16" t="s">
        <v>34</v>
      </c>
      <c r="G216" s="16"/>
      <c r="H216" s="20"/>
      <c r="I216" s="16"/>
      <c r="J216" s="16"/>
      <c r="K216" s="16"/>
      <c r="L216" s="16"/>
      <c r="M216" s="24">
        <v>8</v>
      </c>
      <c r="N216" s="25">
        <f t="shared" si="51"/>
        <v>159.04</v>
      </c>
      <c r="O216" s="16"/>
      <c r="P216" s="16"/>
      <c r="Q216" s="16"/>
      <c r="R216" s="24">
        <f t="shared" si="52"/>
        <v>0.99399999999999999</v>
      </c>
      <c r="S216" s="10"/>
      <c r="T216" s="24">
        <f t="shared" si="54"/>
        <v>160</v>
      </c>
      <c r="U216" s="10"/>
    </row>
    <row r="217" spans="1:21" s="8" customFormat="1" ht="24" customHeight="1">
      <c r="A217" s="15">
        <v>44143</v>
      </c>
      <c r="B217" s="16">
        <v>18</v>
      </c>
      <c r="C217" s="16" t="s">
        <v>395</v>
      </c>
      <c r="D217" s="16" t="s">
        <v>307</v>
      </c>
      <c r="E217" s="10" t="s">
        <v>308</v>
      </c>
      <c r="F217" s="16" t="s">
        <v>34</v>
      </c>
      <c r="G217" s="16"/>
      <c r="H217" s="20"/>
      <c r="I217" s="16"/>
      <c r="J217" s="16"/>
      <c r="K217" s="16"/>
      <c r="L217" s="16"/>
      <c r="M217" s="24">
        <v>8</v>
      </c>
      <c r="N217" s="25">
        <f t="shared" si="51"/>
        <v>159.04</v>
      </c>
      <c r="O217" s="16"/>
      <c r="P217" s="16"/>
      <c r="Q217" s="16"/>
      <c r="R217" s="24">
        <f t="shared" si="52"/>
        <v>0.99399999999999999</v>
      </c>
      <c r="S217" s="10"/>
      <c r="T217" s="24">
        <f t="shared" si="54"/>
        <v>160</v>
      </c>
      <c r="U217" s="10"/>
    </row>
    <row r="218" spans="1:21" s="8" customFormat="1" ht="24" customHeight="1">
      <c r="A218" s="15">
        <v>44143</v>
      </c>
      <c r="B218" s="16">
        <v>19</v>
      </c>
      <c r="C218" s="16" t="s">
        <v>325</v>
      </c>
      <c r="D218" s="16" t="s">
        <v>307</v>
      </c>
      <c r="E218" s="10" t="s">
        <v>309</v>
      </c>
      <c r="F218" s="16" t="s">
        <v>34</v>
      </c>
      <c r="G218" s="16"/>
      <c r="H218" s="20"/>
      <c r="I218" s="16"/>
      <c r="J218" s="16"/>
      <c r="K218" s="16"/>
      <c r="L218" s="16"/>
      <c r="M218" s="24">
        <v>8</v>
      </c>
      <c r="N218" s="25">
        <f t="shared" si="51"/>
        <v>159.04</v>
      </c>
      <c r="O218" s="16"/>
      <c r="P218" s="16"/>
      <c r="Q218" s="16"/>
      <c r="R218" s="24">
        <f t="shared" si="52"/>
        <v>0.99399999999999999</v>
      </c>
      <c r="S218" s="10"/>
      <c r="T218" s="24">
        <f t="shared" si="54"/>
        <v>160</v>
      </c>
      <c r="U218" s="10"/>
    </row>
    <row r="219" spans="1:21" s="8" customFormat="1" ht="24" customHeight="1">
      <c r="A219" s="15">
        <v>44143</v>
      </c>
      <c r="B219" s="16">
        <v>20</v>
      </c>
      <c r="C219" s="16" t="s">
        <v>335</v>
      </c>
      <c r="D219" s="16" t="s">
        <v>307</v>
      </c>
      <c r="E219" s="10" t="s">
        <v>309</v>
      </c>
      <c r="F219" s="16" t="s">
        <v>34</v>
      </c>
      <c r="G219" s="16"/>
      <c r="H219" s="20"/>
      <c r="I219" s="16"/>
      <c r="J219" s="16"/>
      <c r="K219" s="16"/>
      <c r="L219" s="16"/>
      <c r="M219" s="24">
        <v>8</v>
      </c>
      <c r="N219" s="25">
        <f t="shared" si="51"/>
        <v>159.04</v>
      </c>
      <c r="O219" s="16"/>
      <c r="P219" s="16"/>
      <c r="Q219" s="16"/>
      <c r="R219" s="24">
        <f t="shared" si="52"/>
        <v>0.99399999999999999</v>
      </c>
      <c r="S219" s="10"/>
      <c r="T219" s="24">
        <f t="shared" si="54"/>
        <v>160</v>
      </c>
      <c r="U219" s="10"/>
    </row>
    <row r="220" spans="1:21" s="8" customFormat="1" ht="24" customHeight="1">
      <c r="A220" s="15">
        <v>44143</v>
      </c>
      <c r="B220" s="16">
        <v>21</v>
      </c>
      <c r="C220" s="16" t="s">
        <v>338</v>
      </c>
      <c r="D220" s="16" t="s">
        <v>307</v>
      </c>
      <c r="E220" s="10" t="s">
        <v>309</v>
      </c>
      <c r="F220" s="16" t="s">
        <v>34</v>
      </c>
      <c r="G220" s="16"/>
      <c r="H220" s="20"/>
      <c r="I220" s="16"/>
      <c r="J220" s="16"/>
      <c r="K220" s="16"/>
      <c r="L220" s="16"/>
      <c r="M220" s="24">
        <v>8</v>
      </c>
      <c r="N220" s="25">
        <f t="shared" si="51"/>
        <v>159.04</v>
      </c>
      <c r="O220" s="16"/>
      <c r="P220" s="16"/>
      <c r="Q220" s="16"/>
      <c r="R220" s="24">
        <f t="shared" si="52"/>
        <v>0.99399999999999999</v>
      </c>
      <c r="S220" s="10"/>
      <c r="T220" s="24">
        <f t="shared" si="54"/>
        <v>160</v>
      </c>
      <c r="U220" s="10"/>
    </row>
    <row r="221" spans="1:21" s="8" customFormat="1" ht="24" customHeight="1">
      <c r="A221" s="15">
        <v>44143</v>
      </c>
      <c r="B221" s="16">
        <v>22</v>
      </c>
      <c r="C221" s="16" t="s">
        <v>318</v>
      </c>
      <c r="D221" s="16" t="s">
        <v>307</v>
      </c>
      <c r="E221" s="10" t="s">
        <v>309</v>
      </c>
      <c r="F221" s="16" t="s">
        <v>34</v>
      </c>
      <c r="G221" s="16"/>
      <c r="H221" s="20"/>
      <c r="I221" s="16"/>
      <c r="J221" s="16"/>
      <c r="K221" s="16"/>
      <c r="L221" s="16"/>
      <c r="M221" s="24">
        <v>8</v>
      </c>
      <c r="N221" s="25">
        <f t="shared" si="51"/>
        <v>159.04</v>
      </c>
      <c r="O221" s="16"/>
      <c r="P221" s="16"/>
      <c r="Q221" s="16"/>
      <c r="R221" s="24">
        <f t="shared" si="52"/>
        <v>0.99399999999999999</v>
      </c>
      <c r="S221" s="10"/>
      <c r="T221" s="24">
        <f t="shared" si="54"/>
        <v>160</v>
      </c>
      <c r="U221" s="10"/>
    </row>
    <row r="222" spans="1:21" s="8" customFormat="1" ht="24" customHeight="1">
      <c r="A222" s="15">
        <v>44143</v>
      </c>
      <c r="B222" s="16">
        <v>23</v>
      </c>
      <c r="C222" s="16" t="s">
        <v>402</v>
      </c>
      <c r="D222" s="16" t="s">
        <v>307</v>
      </c>
      <c r="E222" s="10" t="s">
        <v>309</v>
      </c>
      <c r="F222" s="16" t="s">
        <v>34</v>
      </c>
      <c r="G222" s="16"/>
      <c r="H222" s="20"/>
      <c r="I222" s="16"/>
      <c r="J222" s="16"/>
      <c r="K222" s="16"/>
      <c r="L222" s="16"/>
      <c r="M222" s="24">
        <v>8</v>
      </c>
      <c r="N222" s="25">
        <f t="shared" si="51"/>
        <v>159.04</v>
      </c>
      <c r="O222" s="16"/>
      <c r="P222" s="16"/>
      <c r="Q222" s="16"/>
      <c r="R222" s="24">
        <f t="shared" si="52"/>
        <v>0.99399999999999999</v>
      </c>
      <c r="S222" s="10"/>
      <c r="T222" s="24">
        <f t="shared" si="54"/>
        <v>160</v>
      </c>
      <c r="U222" s="10"/>
    </row>
    <row r="223" spans="1:21" s="8" customFormat="1" ht="24" customHeight="1">
      <c r="A223" s="15">
        <v>44143</v>
      </c>
      <c r="B223" s="16">
        <v>24</v>
      </c>
      <c r="C223" s="16" t="s">
        <v>370</v>
      </c>
      <c r="D223" s="16" t="s">
        <v>307</v>
      </c>
      <c r="E223" s="10" t="s">
        <v>309</v>
      </c>
      <c r="F223" s="16" t="s">
        <v>34</v>
      </c>
      <c r="G223" s="16"/>
      <c r="H223" s="20"/>
      <c r="I223" s="16"/>
      <c r="J223" s="16"/>
      <c r="K223" s="16"/>
      <c r="L223" s="16"/>
      <c r="M223" s="24">
        <v>8</v>
      </c>
      <c r="N223" s="25">
        <f t="shared" si="51"/>
        <v>159.04</v>
      </c>
      <c r="O223" s="16"/>
      <c r="P223" s="16"/>
      <c r="Q223" s="16"/>
      <c r="R223" s="24">
        <f t="shared" si="52"/>
        <v>0.99399999999999999</v>
      </c>
      <c r="S223" s="10"/>
      <c r="T223" s="24">
        <f t="shared" si="54"/>
        <v>160</v>
      </c>
      <c r="U223" s="10"/>
    </row>
    <row r="224" spans="1:21" s="8" customFormat="1" ht="24" customHeight="1">
      <c r="A224" s="15">
        <v>44143</v>
      </c>
      <c r="B224" s="16">
        <v>25</v>
      </c>
      <c r="C224" s="16" t="s">
        <v>331</v>
      </c>
      <c r="D224" s="16" t="s">
        <v>307</v>
      </c>
      <c r="E224" s="10" t="s">
        <v>309</v>
      </c>
      <c r="F224" s="16" t="s">
        <v>34</v>
      </c>
      <c r="G224" s="16"/>
      <c r="H224" s="20"/>
      <c r="I224" s="16"/>
      <c r="J224" s="16"/>
      <c r="K224" s="16"/>
      <c r="L224" s="16"/>
      <c r="M224" s="24">
        <v>8</v>
      </c>
      <c r="N224" s="25">
        <f t="shared" si="51"/>
        <v>159.04</v>
      </c>
      <c r="O224" s="16"/>
      <c r="P224" s="16"/>
      <c r="Q224" s="16"/>
      <c r="R224" s="24">
        <f t="shared" si="52"/>
        <v>0.99399999999999999</v>
      </c>
      <c r="S224" s="10"/>
      <c r="T224" s="24">
        <f t="shared" si="54"/>
        <v>160</v>
      </c>
      <c r="U224" s="10"/>
    </row>
    <row r="225" spans="1:21" s="8" customFormat="1" ht="24" customHeight="1">
      <c r="A225" s="15">
        <v>44143</v>
      </c>
      <c r="B225" s="16">
        <v>26</v>
      </c>
      <c r="C225" s="17" t="s">
        <v>313</v>
      </c>
      <c r="D225" s="16" t="s">
        <v>307</v>
      </c>
      <c r="E225" s="10" t="s">
        <v>309</v>
      </c>
      <c r="F225" s="16" t="s">
        <v>352</v>
      </c>
      <c r="G225" s="18" t="s">
        <v>353</v>
      </c>
      <c r="H225" s="19" t="s">
        <v>357</v>
      </c>
      <c r="I225" s="16">
        <v>4000</v>
      </c>
      <c r="J225" s="16">
        <v>480</v>
      </c>
      <c r="K225" s="16"/>
      <c r="L225" s="16"/>
      <c r="M225" s="24">
        <v>8</v>
      </c>
      <c r="N225" s="25">
        <f t="shared" si="51"/>
        <v>159.04</v>
      </c>
      <c r="O225" s="16">
        <v>3374</v>
      </c>
      <c r="P225" s="16">
        <f t="shared" ref="P225:P230" si="55">I225-O225</f>
        <v>626</v>
      </c>
      <c r="Q225" s="16">
        <v>1</v>
      </c>
      <c r="R225" s="24">
        <f t="shared" si="52"/>
        <v>0.33133333333333331</v>
      </c>
      <c r="S225" s="10"/>
      <c r="T225" s="24">
        <f t="shared" ref="T225:T231" si="56">J225*Q225</f>
        <v>480</v>
      </c>
      <c r="U225" s="10"/>
    </row>
    <row r="226" spans="1:21" s="8" customFormat="1" ht="24" customHeight="1">
      <c r="A226" s="15">
        <v>44143</v>
      </c>
      <c r="B226" s="16">
        <v>27</v>
      </c>
      <c r="C226" s="17" t="s">
        <v>344</v>
      </c>
      <c r="D226" s="16" t="s">
        <v>307</v>
      </c>
      <c r="E226" s="10" t="s">
        <v>309</v>
      </c>
      <c r="F226" s="16" t="s">
        <v>352</v>
      </c>
      <c r="G226" s="18" t="s">
        <v>353</v>
      </c>
      <c r="H226" s="19" t="s">
        <v>356</v>
      </c>
      <c r="I226" s="16">
        <v>4000</v>
      </c>
      <c r="J226" s="16">
        <v>480</v>
      </c>
      <c r="K226" s="16"/>
      <c r="L226" s="16"/>
      <c r="M226" s="24">
        <v>8</v>
      </c>
      <c r="N226" s="25">
        <f t="shared" si="51"/>
        <v>159.04</v>
      </c>
      <c r="O226" s="16">
        <v>3474</v>
      </c>
      <c r="P226" s="16">
        <f t="shared" si="55"/>
        <v>526</v>
      </c>
      <c r="Q226" s="16">
        <v>1</v>
      </c>
      <c r="R226" s="24">
        <f t="shared" si="52"/>
        <v>0.33133333333333331</v>
      </c>
      <c r="S226" s="10"/>
      <c r="T226" s="24">
        <f t="shared" si="56"/>
        <v>480</v>
      </c>
      <c r="U226" s="10"/>
    </row>
    <row r="227" spans="1:21" s="8" customFormat="1" ht="24" customHeight="1">
      <c r="A227" s="15">
        <v>44143</v>
      </c>
      <c r="B227" s="16">
        <v>28</v>
      </c>
      <c r="C227" s="17" t="s">
        <v>321</v>
      </c>
      <c r="D227" s="16" t="s">
        <v>307</v>
      </c>
      <c r="E227" s="10" t="s">
        <v>309</v>
      </c>
      <c r="F227" s="16" t="s">
        <v>352</v>
      </c>
      <c r="G227" s="18" t="s">
        <v>353</v>
      </c>
      <c r="H227" s="19" t="s">
        <v>358</v>
      </c>
      <c r="I227" s="16">
        <v>4000</v>
      </c>
      <c r="J227" s="16">
        <v>480</v>
      </c>
      <c r="K227" s="16"/>
      <c r="L227" s="16"/>
      <c r="M227" s="24">
        <v>8</v>
      </c>
      <c r="N227" s="25">
        <f t="shared" ref="N227:N234" si="57">M227*19.88</f>
        <v>159.04</v>
      </c>
      <c r="O227" s="16">
        <v>3474</v>
      </c>
      <c r="P227" s="16">
        <f t="shared" si="55"/>
        <v>526</v>
      </c>
      <c r="Q227" s="16">
        <v>2</v>
      </c>
      <c r="R227" s="24">
        <f t="shared" si="52"/>
        <v>0.16566666666666666</v>
      </c>
      <c r="S227" s="10"/>
      <c r="T227" s="24">
        <f t="shared" si="56"/>
        <v>960</v>
      </c>
      <c r="U227" s="10"/>
    </row>
    <row r="228" spans="1:21" s="8" customFormat="1" ht="24" customHeight="1">
      <c r="A228" s="15">
        <v>44143</v>
      </c>
      <c r="B228" s="16">
        <v>29</v>
      </c>
      <c r="C228" s="17" t="s">
        <v>328</v>
      </c>
      <c r="D228" s="16" t="s">
        <v>307</v>
      </c>
      <c r="E228" s="10" t="s">
        <v>309</v>
      </c>
      <c r="F228" s="16" t="s">
        <v>293</v>
      </c>
      <c r="G228" s="18" t="s">
        <v>369</v>
      </c>
      <c r="H228" s="19" t="s">
        <v>403</v>
      </c>
      <c r="I228" s="16">
        <v>7000</v>
      </c>
      <c r="J228" s="16">
        <v>57</v>
      </c>
      <c r="K228" s="16"/>
      <c r="L228" s="16"/>
      <c r="M228" s="24">
        <v>8</v>
      </c>
      <c r="N228" s="25">
        <f t="shared" si="57"/>
        <v>159.04</v>
      </c>
      <c r="O228" s="16">
        <v>57</v>
      </c>
      <c r="P228" s="16"/>
      <c r="Q228" s="16">
        <v>1</v>
      </c>
      <c r="R228" s="24">
        <f>N228/S228</f>
        <v>6.4206701655228099E-2</v>
      </c>
      <c r="S228" s="10">
        <f>SUM(T228:T231)</f>
        <v>2477</v>
      </c>
      <c r="T228" s="24">
        <f t="shared" si="56"/>
        <v>57</v>
      </c>
      <c r="U228" s="10"/>
    </row>
    <row r="229" spans="1:21" s="8" customFormat="1" ht="24" customHeight="1">
      <c r="A229" s="15">
        <v>44143</v>
      </c>
      <c r="B229" s="16"/>
      <c r="C229" s="17" t="s">
        <v>328</v>
      </c>
      <c r="D229" s="16" t="s">
        <v>307</v>
      </c>
      <c r="E229" s="10" t="s">
        <v>309</v>
      </c>
      <c r="F229" s="16" t="s">
        <v>293</v>
      </c>
      <c r="G229" s="18" t="s">
        <v>369</v>
      </c>
      <c r="H229" s="19" t="s">
        <v>360</v>
      </c>
      <c r="I229" s="16">
        <v>7000</v>
      </c>
      <c r="J229" s="16">
        <v>720</v>
      </c>
      <c r="K229" s="16"/>
      <c r="L229" s="16"/>
      <c r="M229" s="24"/>
      <c r="N229" s="24"/>
      <c r="O229" s="16">
        <v>4820</v>
      </c>
      <c r="P229" s="16">
        <f t="shared" si="55"/>
        <v>2180</v>
      </c>
      <c r="Q229" s="16">
        <v>2</v>
      </c>
      <c r="R229" s="24"/>
      <c r="S229" s="10"/>
      <c r="T229" s="24">
        <f t="shared" si="56"/>
        <v>1440</v>
      </c>
      <c r="U229" s="10"/>
    </row>
    <row r="230" spans="1:21" s="8" customFormat="1" ht="24" customHeight="1">
      <c r="A230" s="15">
        <v>44143</v>
      </c>
      <c r="B230" s="16"/>
      <c r="C230" s="17" t="s">
        <v>328</v>
      </c>
      <c r="D230" s="16" t="s">
        <v>307</v>
      </c>
      <c r="E230" s="10" t="s">
        <v>309</v>
      </c>
      <c r="F230" s="16" t="s">
        <v>293</v>
      </c>
      <c r="G230" s="18" t="s">
        <v>369</v>
      </c>
      <c r="H230" s="19" t="s">
        <v>399</v>
      </c>
      <c r="I230" s="16">
        <v>7000</v>
      </c>
      <c r="J230" s="16">
        <v>920</v>
      </c>
      <c r="K230" s="16"/>
      <c r="L230" s="16"/>
      <c r="M230" s="24"/>
      <c r="N230" s="24"/>
      <c r="O230" s="16">
        <v>4820</v>
      </c>
      <c r="P230" s="16">
        <f t="shared" si="55"/>
        <v>2180</v>
      </c>
      <c r="Q230" s="16">
        <v>1</v>
      </c>
      <c r="R230" s="24"/>
      <c r="S230" s="10"/>
      <c r="T230" s="24">
        <f t="shared" si="56"/>
        <v>920</v>
      </c>
      <c r="U230" s="10"/>
    </row>
    <row r="231" spans="1:21" s="8" customFormat="1" ht="24" customHeight="1">
      <c r="A231" s="15">
        <v>44143</v>
      </c>
      <c r="B231" s="16"/>
      <c r="C231" s="17" t="s">
        <v>328</v>
      </c>
      <c r="D231" s="16" t="s">
        <v>307</v>
      </c>
      <c r="E231" s="10" t="s">
        <v>309</v>
      </c>
      <c r="F231" s="16" t="s">
        <v>293</v>
      </c>
      <c r="G231" s="18" t="s">
        <v>369</v>
      </c>
      <c r="H231" s="19" t="s">
        <v>404</v>
      </c>
      <c r="I231" s="16">
        <v>7000</v>
      </c>
      <c r="J231" s="16">
        <v>30</v>
      </c>
      <c r="K231" s="16"/>
      <c r="L231" s="16"/>
      <c r="M231" s="24"/>
      <c r="N231" s="24"/>
      <c r="O231" s="16">
        <v>30</v>
      </c>
      <c r="P231" s="16"/>
      <c r="Q231" s="16">
        <v>2</v>
      </c>
      <c r="R231" s="24"/>
      <c r="S231" s="10"/>
      <c r="T231" s="24">
        <f t="shared" si="56"/>
        <v>60</v>
      </c>
      <c r="U231" s="10"/>
    </row>
    <row r="232" spans="1:21" s="8" customFormat="1" ht="24" customHeight="1">
      <c r="A232" s="15">
        <v>44143</v>
      </c>
      <c r="B232" s="16">
        <v>30</v>
      </c>
      <c r="C232" s="17" t="s">
        <v>326</v>
      </c>
      <c r="D232" s="16" t="s">
        <v>307</v>
      </c>
      <c r="E232" s="10" t="s">
        <v>309</v>
      </c>
      <c r="F232" s="16"/>
      <c r="G232" s="16" t="s">
        <v>345</v>
      </c>
      <c r="H232" s="16"/>
      <c r="I232" s="16"/>
      <c r="J232" s="16"/>
      <c r="K232" s="16"/>
      <c r="L232" s="16"/>
      <c r="M232" s="24">
        <v>8</v>
      </c>
      <c r="N232" s="25">
        <f t="shared" si="57"/>
        <v>159.04</v>
      </c>
      <c r="O232" s="16"/>
      <c r="P232" s="16"/>
      <c r="Q232" s="16"/>
      <c r="R232" s="24"/>
      <c r="S232" s="10"/>
      <c r="T232" s="24"/>
      <c r="U232" s="10"/>
    </row>
    <row r="233" spans="1:21" s="8" customFormat="1" ht="24" customHeight="1">
      <c r="A233" s="15">
        <v>44143</v>
      </c>
      <c r="B233" s="16">
        <v>31</v>
      </c>
      <c r="C233" s="16" t="s">
        <v>346</v>
      </c>
      <c r="D233" s="16" t="s">
        <v>307</v>
      </c>
      <c r="E233" s="10" t="s">
        <v>309</v>
      </c>
      <c r="F233" s="16"/>
      <c r="G233" s="16" t="s">
        <v>347</v>
      </c>
      <c r="H233" s="16"/>
      <c r="I233" s="16"/>
      <c r="J233" s="16"/>
      <c r="K233" s="16"/>
      <c r="L233" s="16"/>
      <c r="M233" s="24">
        <v>8</v>
      </c>
      <c r="N233" s="25">
        <f t="shared" si="57"/>
        <v>159.04</v>
      </c>
      <c r="O233" s="16"/>
      <c r="P233" s="16">
        <f>I233-O233</f>
        <v>0</v>
      </c>
      <c r="Q233" s="16"/>
      <c r="R233" s="24"/>
      <c r="S233" s="10"/>
      <c r="T233" s="24">
        <f>J233*Q233</f>
        <v>0</v>
      </c>
      <c r="U233" s="10"/>
    </row>
    <row r="234" spans="1:21" s="8" customFormat="1" ht="24" customHeight="1">
      <c r="A234" s="15">
        <v>44143</v>
      </c>
      <c r="B234" s="16">
        <v>32</v>
      </c>
      <c r="C234" s="16" t="s">
        <v>348</v>
      </c>
      <c r="D234" s="16" t="s">
        <v>307</v>
      </c>
      <c r="E234" s="10" t="s">
        <v>309</v>
      </c>
      <c r="F234" s="17"/>
      <c r="G234" s="16" t="s">
        <v>349</v>
      </c>
      <c r="H234" s="20"/>
      <c r="I234" s="16"/>
      <c r="J234" s="16"/>
      <c r="K234" s="16"/>
      <c r="L234" s="16"/>
      <c r="M234" s="24">
        <v>8</v>
      </c>
      <c r="N234" s="25">
        <f t="shared" si="57"/>
        <v>159.04</v>
      </c>
      <c r="O234" s="16"/>
      <c r="P234" s="16">
        <f>I234-O234</f>
        <v>0</v>
      </c>
      <c r="Q234" s="16"/>
      <c r="R234" s="24"/>
      <c r="S234" s="10"/>
      <c r="T234" s="24">
        <f>J234*Q234</f>
        <v>0</v>
      </c>
      <c r="U234" s="10"/>
    </row>
    <row r="235" spans="1:21" s="8" customFormat="1" ht="24" customHeight="1">
      <c r="A235" s="15">
        <v>44144</v>
      </c>
      <c r="B235" s="16">
        <v>1</v>
      </c>
      <c r="C235" s="17" t="s">
        <v>366</v>
      </c>
      <c r="D235" s="16" t="s">
        <v>307</v>
      </c>
      <c r="E235" s="10" t="s">
        <v>309</v>
      </c>
      <c r="F235" s="16" t="s">
        <v>34</v>
      </c>
      <c r="G235" s="18"/>
      <c r="H235" s="19"/>
      <c r="I235" s="16"/>
      <c r="J235" s="16"/>
      <c r="K235" s="16"/>
      <c r="L235" s="16"/>
      <c r="M235" s="24">
        <v>12</v>
      </c>
      <c r="N235" s="24">
        <v>139.12</v>
      </c>
      <c r="O235" s="16"/>
      <c r="P235" s="16"/>
      <c r="Q235" s="16"/>
      <c r="R235" s="24">
        <f t="shared" ref="R235:R265" si="58">N235/T235</f>
        <v>0.54102222222222218</v>
      </c>
      <c r="S235" s="10">
        <f>SUM(J235:J262)</f>
        <v>7200</v>
      </c>
      <c r="T235" s="24">
        <f>7200/28</f>
        <v>257.14285714285717</v>
      </c>
      <c r="U235" s="10"/>
    </row>
    <row r="236" spans="1:21" s="8" customFormat="1" ht="24" customHeight="1">
      <c r="A236" s="15">
        <v>44144</v>
      </c>
      <c r="B236" s="16">
        <v>2</v>
      </c>
      <c r="C236" s="16" t="s">
        <v>365</v>
      </c>
      <c r="D236" s="16" t="s">
        <v>307</v>
      </c>
      <c r="E236" s="10" t="s">
        <v>309</v>
      </c>
      <c r="F236" s="16" t="s">
        <v>34</v>
      </c>
      <c r="G236" s="16"/>
      <c r="H236" s="20"/>
      <c r="I236" s="16"/>
      <c r="J236" s="16"/>
      <c r="K236" s="16"/>
      <c r="L236" s="16"/>
      <c r="M236" s="24">
        <v>12</v>
      </c>
      <c r="N236" s="24">
        <v>139.12</v>
      </c>
      <c r="O236" s="16"/>
      <c r="P236" s="16"/>
      <c r="Q236" s="16"/>
      <c r="R236" s="24">
        <f t="shared" si="58"/>
        <v>0.54102222222222218</v>
      </c>
      <c r="S236" s="10"/>
      <c r="T236" s="24">
        <f t="shared" ref="T236:T245" si="59">7200/28</f>
        <v>257.14285714285717</v>
      </c>
      <c r="U236" s="10"/>
    </row>
    <row r="237" spans="1:21" s="8" customFormat="1" ht="24" customHeight="1">
      <c r="A237" s="15">
        <v>44144</v>
      </c>
      <c r="B237" s="16">
        <v>3</v>
      </c>
      <c r="C237" s="16" t="s">
        <v>324</v>
      </c>
      <c r="D237" s="16" t="s">
        <v>307</v>
      </c>
      <c r="E237" s="10" t="s">
        <v>309</v>
      </c>
      <c r="F237" s="16" t="s">
        <v>34</v>
      </c>
      <c r="G237" s="16"/>
      <c r="H237" s="20"/>
      <c r="I237" s="16"/>
      <c r="J237" s="16"/>
      <c r="K237" s="16"/>
      <c r="L237" s="16"/>
      <c r="M237" s="24">
        <v>12</v>
      </c>
      <c r="N237" s="24">
        <v>139.12</v>
      </c>
      <c r="O237" s="16"/>
      <c r="P237" s="16"/>
      <c r="Q237" s="16"/>
      <c r="R237" s="24">
        <f t="shared" si="58"/>
        <v>0.54102222222222218</v>
      </c>
      <c r="S237" s="10"/>
      <c r="T237" s="24">
        <f t="shared" si="59"/>
        <v>257.14285714285717</v>
      </c>
      <c r="U237" s="10"/>
    </row>
    <row r="238" spans="1:21" s="8" customFormat="1" ht="24" customHeight="1">
      <c r="A238" s="15">
        <v>44144</v>
      </c>
      <c r="B238" s="16">
        <v>4</v>
      </c>
      <c r="C238" s="16" t="s">
        <v>375</v>
      </c>
      <c r="D238" s="16" t="s">
        <v>307</v>
      </c>
      <c r="E238" s="10" t="s">
        <v>309</v>
      </c>
      <c r="F238" s="16" t="s">
        <v>34</v>
      </c>
      <c r="G238" s="16"/>
      <c r="H238" s="20"/>
      <c r="I238" s="16"/>
      <c r="J238" s="16"/>
      <c r="K238" s="16"/>
      <c r="L238" s="16"/>
      <c r="M238" s="24">
        <v>12</v>
      </c>
      <c r="N238" s="24">
        <v>139.12</v>
      </c>
      <c r="O238" s="16"/>
      <c r="P238" s="16"/>
      <c r="Q238" s="16"/>
      <c r="R238" s="24">
        <f t="shared" si="58"/>
        <v>0.54102222222222218</v>
      </c>
      <c r="S238" s="10"/>
      <c r="T238" s="24">
        <f t="shared" si="59"/>
        <v>257.14285714285717</v>
      </c>
      <c r="U238" s="10"/>
    </row>
    <row r="239" spans="1:21" s="8" customFormat="1" ht="24" customHeight="1">
      <c r="A239" s="15">
        <v>44144</v>
      </c>
      <c r="B239" s="16">
        <v>5</v>
      </c>
      <c r="C239" s="16" t="s">
        <v>323</v>
      </c>
      <c r="D239" s="16" t="s">
        <v>307</v>
      </c>
      <c r="E239" s="10" t="s">
        <v>308</v>
      </c>
      <c r="F239" s="16" t="s">
        <v>34</v>
      </c>
      <c r="G239" s="16"/>
      <c r="H239" s="20"/>
      <c r="I239" s="16"/>
      <c r="J239" s="16"/>
      <c r="K239" s="16"/>
      <c r="L239" s="16"/>
      <c r="M239" s="24">
        <v>12</v>
      </c>
      <c r="N239" s="24">
        <v>168</v>
      </c>
      <c r="O239" s="16"/>
      <c r="P239" s="16"/>
      <c r="Q239" s="16"/>
      <c r="R239" s="24">
        <f t="shared" si="58"/>
        <v>0.65333333333333332</v>
      </c>
      <c r="S239" s="10"/>
      <c r="T239" s="24">
        <f t="shared" si="59"/>
        <v>257.14285714285717</v>
      </c>
      <c r="U239" s="10"/>
    </row>
    <row r="240" spans="1:21" s="8" customFormat="1" ht="24" customHeight="1">
      <c r="A240" s="15">
        <v>44144</v>
      </c>
      <c r="B240" s="16">
        <v>6</v>
      </c>
      <c r="C240" s="16" t="s">
        <v>329</v>
      </c>
      <c r="D240" s="16" t="s">
        <v>307</v>
      </c>
      <c r="E240" s="10" t="s">
        <v>309</v>
      </c>
      <c r="F240" s="16" t="s">
        <v>34</v>
      </c>
      <c r="G240" s="16"/>
      <c r="H240" s="20"/>
      <c r="I240" s="16"/>
      <c r="J240" s="16"/>
      <c r="K240" s="16"/>
      <c r="L240" s="16"/>
      <c r="M240" s="24">
        <v>12</v>
      </c>
      <c r="N240" s="24">
        <v>139.12</v>
      </c>
      <c r="O240" s="16"/>
      <c r="P240" s="16"/>
      <c r="Q240" s="16"/>
      <c r="R240" s="24">
        <f t="shared" si="58"/>
        <v>0.54102222222222218</v>
      </c>
      <c r="S240" s="10"/>
      <c r="T240" s="24">
        <f t="shared" si="59"/>
        <v>257.14285714285717</v>
      </c>
      <c r="U240" s="10"/>
    </row>
    <row r="241" spans="1:21" s="8" customFormat="1" ht="24" customHeight="1">
      <c r="A241" s="15">
        <v>44144</v>
      </c>
      <c r="B241" s="16">
        <v>7</v>
      </c>
      <c r="C241" s="16" t="s">
        <v>343</v>
      </c>
      <c r="D241" s="16" t="s">
        <v>307</v>
      </c>
      <c r="E241" s="10" t="s">
        <v>309</v>
      </c>
      <c r="F241" s="16" t="s">
        <v>34</v>
      </c>
      <c r="G241" s="16"/>
      <c r="H241" s="20"/>
      <c r="I241" s="16"/>
      <c r="J241" s="16"/>
      <c r="K241" s="16"/>
      <c r="L241" s="16"/>
      <c r="M241" s="24">
        <v>12</v>
      </c>
      <c r="N241" s="24">
        <v>139.12</v>
      </c>
      <c r="O241" s="16"/>
      <c r="P241" s="16"/>
      <c r="Q241" s="16"/>
      <c r="R241" s="24">
        <f t="shared" si="58"/>
        <v>0.54102222222222218</v>
      </c>
      <c r="S241" s="10"/>
      <c r="T241" s="24">
        <f t="shared" si="59"/>
        <v>257.14285714285717</v>
      </c>
      <c r="U241" s="10"/>
    </row>
    <row r="242" spans="1:21" s="8" customFormat="1" ht="24" customHeight="1">
      <c r="A242" s="15">
        <v>44144</v>
      </c>
      <c r="B242" s="16">
        <v>8</v>
      </c>
      <c r="C242" s="16" t="s">
        <v>364</v>
      </c>
      <c r="D242" s="16" t="s">
        <v>307</v>
      </c>
      <c r="E242" s="10" t="s">
        <v>309</v>
      </c>
      <c r="F242" s="16" t="s">
        <v>34</v>
      </c>
      <c r="G242" s="16"/>
      <c r="H242" s="20"/>
      <c r="I242" s="16"/>
      <c r="J242" s="16"/>
      <c r="K242" s="16"/>
      <c r="L242" s="16"/>
      <c r="M242" s="24">
        <v>12</v>
      </c>
      <c r="N242" s="24">
        <v>139.12</v>
      </c>
      <c r="O242" s="16"/>
      <c r="P242" s="16"/>
      <c r="Q242" s="16"/>
      <c r="R242" s="24">
        <f t="shared" si="58"/>
        <v>0.54102222222222218</v>
      </c>
      <c r="S242" s="10"/>
      <c r="T242" s="24">
        <f t="shared" si="59"/>
        <v>257.14285714285717</v>
      </c>
      <c r="U242" s="10"/>
    </row>
    <row r="243" spans="1:21" s="8" customFormat="1" ht="24" customHeight="1">
      <c r="A243" s="15">
        <v>44144</v>
      </c>
      <c r="B243" s="16">
        <v>9</v>
      </c>
      <c r="C243" s="16" t="s">
        <v>339</v>
      </c>
      <c r="D243" s="16" t="s">
        <v>307</v>
      </c>
      <c r="E243" s="10" t="s">
        <v>309</v>
      </c>
      <c r="F243" s="16" t="s">
        <v>34</v>
      </c>
      <c r="G243" s="16"/>
      <c r="H243" s="20"/>
      <c r="I243" s="16"/>
      <c r="J243" s="16"/>
      <c r="K243" s="16"/>
      <c r="L243" s="16"/>
      <c r="M243" s="24">
        <v>12</v>
      </c>
      <c r="N243" s="24">
        <v>139.12</v>
      </c>
      <c r="O243" s="16"/>
      <c r="P243" s="16"/>
      <c r="Q243" s="16"/>
      <c r="R243" s="24">
        <f t="shared" si="58"/>
        <v>0.54102222222222218</v>
      </c>
      <c r="S243" s="10"/>
      <c r="T243" s="24">
        <f t="shared" si="59"/>
        <v>257.14285714285717</v>
      </c>
      <c r="U243" s="10"/>
    </row>
    <row r="244" spans="1:21" s="8" customFormat="1" ht="24" customHeight="1">
      <c r="A244" s="15">
        <v>44144</v>
      </c>
      <c r="B244" s="16">
        <v>10</v>
      </c>
      <c r="C244" s="16" t="s">
        <v>340</v>
      </c>
      <c r="D244" s="16" t="s">
        <v>307</v>
      </c>
      <c r="E244" s="10" t="s">
        <v>309</v>
      </c>
      <c r="F244" s="16" t="s">
        <v>34</v>
      </c>
      <c r="G244" s="16"/>
      <c r="H244" s="20"/>
      <c r="I244" s="16"/>
      <c r="J244" s="16"/>
      <c r="K244" s="16"/>
      <c r="L244" s="16"/>
      <c r="M244" s="24">
        <v>12</v>
      </c>
      <c r="N244" s="24">
        <v>139.12</v>
      </c>
      <c r="O244" s="16"/>
      <c r="P244" s="16"/>
      <c r="Q244" s="16"/>
      <c r="R244" s="24">
        <f t="shared" si="58"/>
        <v>0.54102222222222218</v>
      </c>
      <c r="S244" s="10"/>
      <c r="T244" s="24">
        <f t="shared" si="59"/>
        <v>257.14285714285717</v>
      </c>
      <c r="U244" s="10"/>
    </row>
    <row r="245" spans="1:21" s="8" customFormat="1" ht="24" customHeight="1">
      <c r="A245" s="15">
        <v>44144</v>
      </c>
      <c r="B245" s="16">
        <v>11</v>
      </c>
      <c r="C245" s="16" t="s">
        <v>310</v>
      </c>
      <c r="D245" s="16" t="s">
        <v>307</v>
      </c>
      <c r="E245" s="10" t="s">
        <v>309</v>
      </c>
      <c r="F245" s="16" t="s">
        <v>34</v>
      </c>
      <c r="G245" s="16"/>
      <c r="H245" s="20"/>
      <c r="I245" s="16"/>
      <c r="J245" s="16"/>
      <c r="K245" s="16"/>
      <c r="L245" s="16"/>
      <c r="M245" s="24">
        <v>12</v>
      </c>
      <c r="N245" s="24">
        <v>139.12</v>
      </c>
      <c r="O245" s="16"/>
      <c r="P245" s="16"/>
      <c r="Q245" s="16"/>
      <c r="R245" s="24">
        <f t="shared" si="58"/>
        <v>0.54102222222222218</v>
      </c>
      <c r="S245" s="10"/>
      <c r="T245" s="24">
        <f t="shared" si="59"/>
        <v>257.14285714285717</v>
      </c>
      <c r="U245" s="10"/>
    </row>
    <row r="246" spans="1:21" s="8" customFormat="1" ht="24" customHeight="1">
      <c r="A246" s="15">
        <v>44144</v>
      </c>
      <c r="B246" s="16">
        <v>12</v>
      </c>
      <c r="C246" s="16" t="s">
        <v>311</v>
      </c>
      <c r="D246" s="16" t="s">
        <v>307</v>
      </c>
      <c r="E246" s="10" t="s">
        <v>309</v>
      </c>
      <c r="F246" s="16" t="s">
        <v>34</v>
      </c>
      <c r="G246" s="16"/>
      <c r="H246" s="20"/>
      <c r="I246" s="16"/>
      <c r="J246" s="16"/>
      <c r="K246" s="16"/>
      <c r="L246" s="16"/>
      <c r="M246" s="24">
        <v>12</v>
      </c>
      <c r="N246" s="24">
        <v>139.12</v>
      </c>
      <c r="O246" s="16"/>
      <c r="P246" s="16"/>
      <c r="Q246" s="16"/>
      <c r="R246" s="24">
        <f t="shared" si="58"/>
        <v>0.54102222222222218</v>
      </c>
      <c r="S246" s="10"/>
      <c r="T246" s="24">
        <f t="shared" ref="T246:T255" si="60">7200/28</f>
        <v>257.14285714285717</v>
      </c>
      <c r="U246" s="10"/>
    </row>
    <row r="247" spans="1:21" s="8" customFormat="1" ht="24" customHeight="1">
      <c r="A247" s="15">
        <v>44144</v>
      </c>
      <c r="B247" s="16">
        <v>13</v>
      </c>
      <c r="C247" s="16" t="s">
        <v>327</v>
      </c>
      <c r="D247" s="16" t="s">
        <v>307</v>
      </c>
      <c r="E247" s="10" t="s">
        <v>309</v>
      </c>
      <c r="F247" s="16" t="s">
        <v>34</v>
      </c>
      <c r="G247" s="16"/>
      <c r="H247" s="20"/>
      <c r="I247" s="16"/>
      <c r="J247" s="16"/>
      <c r="K247" s="16"/>
      <c r="L247" s="16"/>
      <c r="M247" s="24">
        <v>12</v>
      </c>
      <c r="N247" s="24">
        <v>139.12</v>
      </c>
      <c r="O247" s="16"/>
      <c r="P247" s="16"/>
      <c r="Q247" s="16"/>
      <c r="R247" s="24">
        <f t="shared" si="58"/>
        <v>0.54102222222222218</v>
      </c>
      <c r="S247" s="10"/>
      <c r="T247" s="24">
        <f t="shared" si="60"/>
        <v>257.14285714285717</v>
      </c>
      <c r="U247" s="10"/>
    </row>
    <row r="248" spans="1:21" s="8" customFormat="1" ht="24" customHeight="1">
      <c r="A248" s="15">
        <v>44144</v>
      </c>
      <c r="B248" s="16">
        <v>14</v>
      </c>
      <c r="C248" s="16" t="s">
        <v>317</v>
      </c>
      <c r="D248" s="16" t="s">
        <v>307</v>
      </c>
      <c r="E248" s="10" t="s">
        <v>309</v>
      </c>
      <c r="F248" s="16" t="s">
        <v>34</v>
      </c>
      <c r="G248" s="16"/>
      <c r="H248" s="20"/>
      <c r="I248" s="16"/>
      <c r="J248" s="16"/>
      <c r="K248" s="16"/>
      <c r="L248" s="16"/>
      <c r="M248" s="24">
        <v>12</v>
      </c>
      <c r="N248" s="24">
        <v>139.12</v>
      </c>
      <c r="O248" s="16"/>
      <c r="P248" s="16"/>
      <c r="Q248" s="16"/>
      <c r="R248" s="24">
        <f t="shared" si="58"/>
        <v>0.54102222222222218</v>
      </c>
      <c r="S248" s="10"/>
      <c r="T248" s="24">
        <f t="shared" si="60"/>
        <v>257.14285714285717</v>
      </c>
      <c r="U248" s="10"/>
    </row>
    <row r="249" spans="1:21" s="8" customFormat="1" ht="24" customHeight="1">
      <c r="A249" s="15">
        <v>44144</v>
      </c>
      <c r="B249" s="16">
        <v>15</v>
      </c>
      <c r="C249" s="16" t="s">
        <v>388</v>
      </c>
      <c r="D249" s="16" t="s">
        <v>307</v>
      </c>
      <c r="E249" s="10" t="s">
        <v>308</v>
      </c>
      <c r="F249" s="16" t="s">
        <v>34</v>
      </c>
      <c r="G249" s="18" t="s">
        <v>401</v>
      </c>
      <c r="H249" s="19" t="s">
        <v>320</v>
      </c>
      <c r="I249" s="16">
        <v>27690</v>
      </c>
      <c r="J249" s="16">
        <v>7200</v>
      </c>
      <c r="K249" s="16"/>
      <c r="L249" s="16"/>
      <c r="M249" s="24">
        <v>12</v>
      </c>
      <c r="N249" s="24">
        <v>168</v>
      </c>
      <c r="O249" s="16">
        <v>15450</v>
      </c>
      <c r="P249" s="16">
        <f>I249-O249</f>
        <v>12240</v>
      </c>
      <c r="Q249" s="16">
        <v>93</v>
      </c>
      <c r="R249" s="24">
        <f t="shared" si="58"/>
        <v>0.65333333333333332</v>
      </c>
      <c r="S249" s="10"/>
      <c r="T249" s="24">
        <f t="shared" si="60"/>
        <v>257.14285714285717</v>
      </c>
      <c r="U249" s="10"/>
    </row>
    <row r="250" spans="1:21" s="8" customFormat="1" ht="24" customHeight="1">
      <c r="A250" s="15">
        <v>44144</v>
      </c>
      <c r="B250" s="16">
        <v>16</v>
      </c>
      <c r="C250" s="16" t="s">
        <v>316</v>
      </c>
      <c r="D250" s="16" t="s">
        <v>307</v>
      </c>
      <c r="E250" s="10" t="s">
        <v>309</v>
      </c>
      <c r="F250" s="16" t="s">
        <v>34</v>
      </c>
      <c r="G250" s="16"/>
      <c r="H250" s="20"/>
      <c r="I250" s="16"/>
      <c r="J250" s="16"/>
      <c r="K250" s="16"/>
      <c r="L250" s="16"/>
      <c r="M250" s="24">
        <v>12</v>
      </c>
      <c r="N250" s="24">
        <v>139.12</v>
      </c>
      <c r="O250" s="16"/>
      <c r="P250" s="16"/>
      <c r="Q250" s="16"/>
      <c r="R250" s="24">
        <f t="shared" si="58"/>
        <v>0.54102222222222218</v>
      </c>
      <c r="S250" s="10"/>
      <c r="T250" s="24">
        <f t="shared" si="60"/>
        <v>257.14285714285717</v>
      </c>
      <c r="U250" s="10"/>
    </row>
    <row r="251" spans="1:21" s="8" customFormat="1" ht="24" customHeight="1">
      <c r="A251" s="15">
        <v>44144</v>
      </c>
      <c r="B251" s="16">
        <v>17</v>
      </c>
      <c r="C251" s="16" t="s">
        <v>394</v>
      </c>
      <c r="D251" s="16" t="s">
        <v>307</v>
      </c>
      <c r="E251" s="10" t="s">
        <v>309</v>
      </c>
      <c r="F251" s="16" t="s">
        <v>34</v>
      </c>
      <c r="G251" s="16"/>
      <c r="H251" s="20"/>
      <c r="I251" s="16"/>
      <c r="J251" s="16"/>
      <c r="K251" s="16"/>
      <c r="L251" s="16"/>
      <c r="M251" s="24">
        <v>12</v>
      </c>
      <c r="N251" s="24">
        <v>139.12</v>
      </c>
      <c r="O251" s="16"/>
      <c r="P251" s="16"/>
      <c r="Q251" s="16"/>
      <c r="R251" s="24">
        <f t="shared" si="58"/>
        <v>0.54102222222222218</v>
      </c>
      <c r="S251" s="10"/>
      <c r="T251" s="24">
        <f t="shared" si="60"/>
        <v>257.14285714285717</v>
      </c>
      <c r="U251" s="10"/>
    </row>
    <row r="252" spans="1:21" s="8" customFormat="1" ht="24" customHeight="1">
      <c r="A252" s="15">
        <v>44144</v>
      </c>
      <c r="B252" s="16">
        <v>18</v>
      </c>
      <c r="C252" s="16" t="s">
        <v>395</v>
      </c>
      <c r="D252" s="16" t="s">
        <v>307</v>
      </c>
      <c r="E252" s="10" t="s">
        <v>308</v>
      </c>
      <c r="F252" s="16" t="s">
        <v>34</v>
      </c>
      <c r="G252" s="16"/>
      <c r="H252" s="20"/>
      <c r="I252" s="16"/>
      <c r="J252" s="16"/>
      <c r="K252" s="16"/>
      <c r="L252" s="16"/>
      <c r="M252" s="24">
        <v>12</v>
      </c>
      <c r="N252" s="24">
        <v>168</v>
      </c>
      <c r="O252" s="16"/>
      <c r="P252" s="16"/>
      <c r="Q252" s="16"/>
      <c r="R252" s="24">
        <f t="shared" si="58"/>
        <v>0.65333333333333332</v>
      </c>
      <c r="S252" s="10"/>
      <c r="T252" s="24">
        <f t="shared" si="60"/>
        <v>257.14285714285717</v>
      </c>
      <c r="U252" s="10"/>
    </row>
    <row r="253" spans="1:21" s="8" customFormat="1" ht="24" customHeight="1">
      <c r="A253" s="15">
        <v>44144</v>
      </c>
      <c r="B253" s="16">
        <v>19</v>
      </c>
      <c r="C253" s="16" t="s">
        <v>325</v>
      </c>
      <c r="D253" s="16" t="s">
        <v>307</v>
      </c>
      <c r="E253" s="10" t="s">
        <v>309</v>
      </c>
      <c r="F253" s="16" t="s">
        <v>34</v>
      </c>
      <c r="G253" s="16"/>
      <c r="H253" s="20"/>
      <c r="I253" s="16"/>
      <c r="J253" s="16"/>
      <c r="K253" s="16"/>
      <c r="L253" s="16"/>
      <c r="M253" s="24">
        <v>12</v>
      </c>
      <c r="N253" s="24">
        <v>139.12</v>
      </c>
      <c r="O253" s="16"/>
      <c r="P253" s="16"/>
      <c r="Q253" s="16"/>
      <c r="R253" s="24">
        <f t="shared" si="58"/>
        <v>0.54102222222222218</v>
      </c>
      <c r="S253" s="10"/>
      <c r="T253" s="24">
        <f t="shared" si="60"/>
        <v>257.14285714285717</v>
      </c>
      <c r="U253" s="10"/>
    </row>
    <row r="254" spans="1:21" s="8" customFormat="1" ht="24" customHeight="1">
      <c r="A254" s="15">
        <v>44144</v>
      </c>
      <c r="B254" s="16">
        <v>20</v>
      </c>
      <c r="C254" s="16" t="s">
        <v>335</v>
      </c>
      <c r="D254" s="16" t="s">
        <v>307</v>
      </c>
      <c r="E254" s="10" t="s">
        <v>309</v>
      </c>
      <c r="F254" s="16" t="s">
        <v>34</v>
      </c>
      <c r="G254" s="16"/>
      <c r="H254" s="20"/>
      <c r="I254" s="16"/>
      <c r="J254" s="16"/>
      <c r="K254" s="16"/>
      <c r="L254" s="16"/>
      <c r="M254" s="24">
        <v>12</v>
      </c>
      <c r="N254" s="24">
        <v>139.12</v>
      </c>
      <c r="O254" s="16"/>
      <c r="P254" s="16"/>
      <c r="Q254" s="16"/>
      <c r="R254" s="24">
        <f t="shared" si="58"/>
        <v>0.54102222222222218</v>
      </c>
      <c r="S254" s="10"/>
      <c r="T254" s="24">
        <f t="shared" si="60"/>
        <v>257.14285714285717</v>
      </c>
      <c r="U254" s="10"/>
    </row>
    <row r="255" spans="1:21" s="8" customFormat="1" ht="24" customHeight="1">
      <c r="A255" s="15">
        <v>44144</v>
      </c>
      <c r="B255" s="16">
        <v>21</v>
      </c>
      <c r="C255" s="16" t="s">
        <v>338</v>
      </c>
      <c r="D255" s="16" t="s">
        <v>307</v>
      </c>
      <c r="E255" s="10" t="s">
        <v>309</v>
      </c>
      <c r="F255" s="16" t="s">
        <v>34</v>
      </c>
      <c r="G255" s="16"/>
      <c r="H255" s="20"/>
      <c r="I255" s="16"/>
      <c r="J255" s="16"/>
      <c r="K255" s="16"/>
      <c r="L255" s="16"/>
      <c r="M255" s="24">
        <v>12</v>
      </c>
      <c r="N255" s="24">
        <v>139.12</v>
      </c>
      <c r="O255" s="16"/>
      <c r="P255" s="16"/>
      <c r="Q255" s="16"/>
      <c r="R255" s="24">
        <f t="shared" si="58"/>
        <v>0.54102222222222218</v>
      </c>
      <c r="S255" s="10"/>
      <c r="T255" s="24">
        <f t="shared" si="60"/>
        <v>257.14285714285717</v>
      </c>
      <c r="U255" s="10"/>
    </row>
    <row r="256" spans="1:21" s="8" customFormat="1" ht="24" customHeight="1">
      <c r="A256" s="15">
        <v>44144</v>
      </c>
      <c r="B256" s="16">
        <v>22</v>
      </c>
      <c r="C256" s="16" t="s">
        <v>318</v>
      </c>
      <c r="D256" s="16" t="s">
        <v>307</v>
      </c>
      <c r="E256" s="10" t="s">
        <v>309</v>
      </c>
      <c r="F256" s="16" t="s">
        <v>34</v>
      </c>
      <c r="G256" s="16"/>
      <c r="H256" s="20"/>
      <c r="I256" s="16"/>
      <c r="J256" s="16"/>
      <c r="K256" s="16"/>
      <c r="L256" s="16"/>
      <c r="M256" s="24">
        <v>12</v>
      </c>
      <c r="N256" s="24">
        <v>139.12</v>
      </c>
      <c r="O256" s="16"/>
      <c r="P256" s="16"/>
      <c r="Q256" s="16"/>
      <c r="R256" s="24">
        <f t="shared" si="58"/>
        <v>0.54102222222222218</v>
      </c>
      <c r="S256" s="10"/>
      <c r="T256" s="24">
        <f t="shared" ref="T256:T262" si="61">7200/28</f>
        <v>257.14285714285717</v>
      </c>
      <c r="U256" s="10"/>
    </row>
    <row r="257" spans="1:21" s="8" customFormat="1" ht="24" customHeight="1">
      <c r="A257" s="15">
        <v>44144</v>
      </c>
      <c r="B257" s="16">
        <v>23</v>
      </c>
      <c r="C257" s="16" t="s">
        <v>402</v>
      </c>
      <c r="D257" s="16" t="s">
        <v>307</v>
      </c>
      <c r="E257" s="10" t="s">
        <v>309</v>
      </c>
      <c r="F257" s="16" t="s">
        <v>34</v>
      </c>
      <c r="G257" s="16"/>
      <c r="H257" s="20"/>
      <c r="I257" s="16"/>
      <c r="J257" s="16"/>
      <c r="K257" s="16"/>
      <c r="L257" s="16"/>
      <c r="M257" s="24">
        <v>12</v>
      </c>
      <c r="N257" s="24">
        <v>139.12</v>
      </c>
      <c r="O257" s="16"/>
      <c r="P257" s="16"/>
      <c r="Q257" s="16"/>
      <c r="R257" s="24">
        <f t="shared" si="58"/>
        <v>0.54102222222222218</v>
      </c>
      <c r="S257" s="10"/>
      <c r="T257" s="24">
        <f t="shared" si="61"/>
        <v>257.14285714285717</v>
      </c>
      <c r="U257" s="10"/>
    </row>
    <row r="258" spans="1:21" s="8" customFormat="1" ht="24" customHeight="1">
      <c r="A258" s="15">
        <v>44144</v>
      </c>
      <c r="B258" s="16">
        <v>24</v>
      </c>
      <c r="C258" s="16" t="s">
        <v>370</v>
      </c>
      <c r="D258" s="16" t="s">
        <v>307</v>
      </c>
      <c r="E258" s="10" t="s">
        <v>309</v>
      </c>
      <c r="F258" s="16" t="s">
        <v>34</v>
      </c>
      <c r="G258" s="16"/>
      <c r="H258" s="20"/>
      <c r="I258" s="16"/>
      <c r="J258" s="16"/>
      <c r="K258" s="16"/>
      <c r="L258" s="16"/>
      <c r="M258" s="24">
        <v>12</v>
      </c>
      <c r="N258" s="24">
        <v>139.12</v>
      </c>
      <c r="O258" s="16"/>
      <c r="P258" s="16"/>
      <c r="Q258" s="16"/>
      <c r="R258" s="24">
        <f t="shared" si="58"/>
        <v>0.54102222222222218</v>
      </c>
      <c r="S258" s="10"/>
      <c r="T258" s="24">
        <f t="shared" si="61"/>
        <v>257.14285714285717</v>
      </c>
      <c r="U258" s="10"/>
    </row>
    <row r="259" spans="1:21" s="8" customFormat="1" ht="24" customHeight="1">
      <c r="A259" s="15">
        <v>44144</v>
      </c>
      <c r="B259" s="16">
        <v>25</v>
      </c>
      <c r="C259" s="16" t="s">
        <v>331</v>
      </c>
      <c r="D259" s="16" t="s">
        <v>307</v>
      </c>
      <c r="E259" s="10" t="s">
        <v>309</v>
      </c>
      <c r="F259" s="16" t="s">
        <v>34</v>
      </c>
      <c r="G259" s="16"/>
      <c r="H259" s="20"/>
      <c r="I259" s="16"/>
      <c r="J259" s="16"/>
      <c r="K259" s="16"/>
      <c r="L259" s="16"/>
      <c r="M259" s="24">
        <v>12</v>
      </c>
      <c r="N259" s="24">
        <v>139.12</v>
      </c>
      <c r="O259" s="16"/>
      <c r="P259" s="16"/>
      <c r="Q259" s="16"/>
      <c r="R259" s="24">
        <f t="shared" si="58"/>
        <v>0.54102222222222218</v>
      </c>
      <c r="S259" s="10"/>
      <c r="T259" s="24">
        <f t="shared" si="61"/>
        <v>257.14285714285717</v>
      </c>
      <c r="U259" s="10"/>
    </row>
    <row r="260" spans="1:21" s="8" customFormat="1" ht="24" customHeight="1">
      <c r="A260" s="15">
        <v>44144</v>
      </c>
      <c r="B260" s="16">
        <v>26</v>
      </c>
      <c r="C260" s="16" t="s">
        <v>313</v>
      </c>
      <c r="D260" s="16" t="s">
        <v>307</v>
      </c>
      <c r="E260" s="10" t="s">
        <v>309</v>
      </c>
      <c r="F260" s="16" t="s">
        <v>34</v>
      </c>
      <c r="G260" s="16"/>
      <c r="H260" s="20"/>
      <c r="I260" s="16"/>
      <c r="J260" s="16"/>
      <c r="K260" s="16"/>
      <c r="L260" s="16"/>
      <c r="M260" s="24">
        <v>7</v>
      </c>
      <c r="N260" s="25">
        <f>M260*9.94</f>
        <v>69.58</v>
      </c>
      <c r="O260" s="16"/>
      <c r="P260" s="16"/>
      <c r="Q260" s="16"/>
      <c r="R260" s="24">
        <f t="shared" si="58"/>
        <v>0.27058888888888888</v>
      </c>
      <c r="S260" s="10"/>
      <c r="T260" s="24">
        <f t="shared" si="61"/>
        <v>257.14285714285717</v>
      </c>
      <c r="U260" s="10"/>
    </row>
    <row r="261" spans="1:21" s="8" customFormat="1" ht="24" customHeight="1">
      <c r="A261" s="15">
        <v>44144</v>
      </c>
      <c r="B261" s="16">
        <v>27</v>
      </c>
      <c r="C261" s="16" t="s">
        <v>344</v>
      </c>
      <c r="D261" s="16" t="s">
        <v>307</v>
      </c>
      <c r="E261" s="10" t="s">
        <v>309</v>
      </c>
      <c r="F261" s="16" t="s">
        <v>34</v>
      </c>
      <c r="G261" s="16"/>
      <c r="H261" s="20"/>
      <c r="I261" s="16"/>
      <c r="J261" s="16"/>
      <c r="K261" s="16"/>
      <c r="L261" s="16"/>
      <c r="M261" s="24">
        <v>7</v>
      </c>
      <c r="N261" s="25">
        <f>M261*9.94</f>
        <v>69.58</v>
      </c>
      <c r="O261" s="16"/>
      <c r="P261" s="16"/>
      <c r="Q261" s="16"/>
      <c r="R261" s="24">
        <f t="shared" si="58"/>
        <v>0.27058888888888888</v>
      </c>
      <c r="S261" s="10"/>
      <c r="T261" s="24">
        <f t="shared" si="61"/>
        <v>257.14285714285717</v>
      </c>
      <c r="U261" s="10"/>
    </row>
    <row r="262" spans="1:21" s="8" customFormat="1" ht="24" customHeight="1">
      <c r="A262" s="15">
        <v>44144</v>
      </c>
      <c r="B262" s="16">
        <v>28</v>
      </c>
      <c r="C262" s="16" t="s">
        <v>321</v>
      </c>
      <c r="D262" s="16" t="s">
        <v>307</v>
      </c>
      <c r="E262" s="10" t="s">
        <v>309</v>
      </c>
      <c r="F262" s="16" t="s">
        <v>34</v>
      </c>
      <c r="G262" s="16"/>
      <c r="H262" s="20"/>
      <c r="I262" s="16"/>
      <c r="J262" s="16"/>
      <c r="K262" s="16"/>
      <c r="L262" s="16"/>
      <c r="M262" s="24">
        <v>7</v>
      </c>
      <c r="N262" s="25">
        <f>M262*9.94</f>
        <v>69.58</v>
      </c>
      <c r="O262" s="16"/>
      <c r="P262" s="16"/>
      <c r="Q262" s="16"/>
      <c r="R262" s="24">
        <f t="shared" si="58"/>
        <v>0.27058888888888888</v>
      </c>
      <c r="S262" s="10"/>
      <c r="T262" s="24">
        <f t="shared" si="61"/>
        <v>257.14285714285717</v>
      </c>
      <c r="U262" s="10"/>
    </row>
    <row r="263" spans="1:21" s="8" customFormat="1" ht="24" customHeight="1">
      <c r="A263" s="15">
        <v>44144</v>
      </c>
      <c r="B263" s="16"/>
      <c r="C263" s="17" t="s">
        <v>313</v>
      </c>
      <c r="D263" s="16" t="s">
        <v>307</v>
      </c>
      <c r="E263" s="10" t="s">
        <v>309</v>
      </c>
      <c r="F263" s="16" t="s">
        <v>352</v>
      </c>
      <c r="G263" s="18" t="s">
        <v>353</v>
      </c>
      <c r="H263" s="19" t="s">
        <v>357</v>
      </c>
      <c r="I263" s="16">
        <v>4000</v>
      </c>
      <c r="J263" s="16">
        <v>426</v>
      </c>
      <c r="K263" s="16"/>
      <c r="L263" s="16"/>
      <c r="M263" s="24">
        <v>5</v>
      </c>
      <c r="N263" s="25">
        <f>139.12-69.58</f>
        <v>69.540000000000006</v>
      </c>
      <c r="O263" s="16">
        <v>3800</v>
      </c>
      <c r="P263" s="16">
        <f t="shared" ref="P263:P267" si="62">I263-O263</f>
        <v>200</v>
      </c>
      <c r="Q263" s="16">
        <v>1</v>
      </c>
      <c r="R263" s="24">
        <f t="shared" si="58"/>
        <v>0.16323943661971832</v>
      </c>
      <c r="S263" s="10"/>
      <c r="T263" s="24">
        <f>J263*Q263</f>
        <v>426</v>
      </c>
      <c r="U263" s="10"/>
    </row>
    <row r="264" spans="1:21" s="8" customFormat="1" ht="24" customHeight="1">
      <c r="A264" s="15">
        <v>44144</v>
      </c>
      <c r="B264" s="16"/>
      <c r="C264" s="17" t="s">
        <v>344</v>
      </c>
      <c r="D264" s="16" t="s">
        <v>307</v>
      </c>
      <c r="E264" s="10" t="s">
        <v>309</v>
      </c>
      <c r="F264" s="16" t="s">
        <v>352</v>
      </c>
      <c r="G264" s="18" t="s">
        <v>353</v>
      </c>
      <c r="H264" s="19" t="s">
        <v>356</v>
      </c>
      <c r="I264" s="16">
        <v>4000</v>
      </c>
      <c r="J264" s="16">
        <v>326</v>
      </c>
      <c r="K264" s="16"/>
      <c r="L264" s="16"/>
      <c r="M264" s="24">
        <v>5</v>
      </c>
      <c r="N264" s="25">
        <f>139.12-69.58</f>
        <v>69.540000000000006</v>
      </c>
      <c r="O264" s="16">
        <v>3800</v>
      </c>
      <c r="P264" s="16">
        <f t="shared" si="62"/>
        <v>200</v>
      </c>
      <c r="Q264" s="16">
        <v>1</v>
      </c>
      <c r="R264" s="24">
        <f t="shared" si="58"/>
        <v>0.21331288343558283</v>
      </c>
      <c r="S264" s="10"/>
      <c r="T264" s="24">
        <f>J264*Q264</f>
        <v>326</v>
      </c>
      <c r="U264" s="10"/>
    </row>
    <row r="265" spans="1:21" s="8" customFormat="1" ht="24" customHeight="1">
      <c r="A265" s="15">
        <v>44144</v>
      </c>
      <c r="B265" s="16"/>
      <c r="C265" s="17" t="s">
        <v>321</v>
      </c>
      <c r="D265" s="16" t="s">
        <v>307</v>
      </c>
      <c r="E265" s="10" t="s">
        <v>309</v>
      </c>
      <c r="F265" s="16" t="s">
        <v>352</v>
      </c>
      <c r="G265" s="18" t="s">
        <v>353</v>
      </c>
      <c r="H265" s="19" t="s">
        <v>358</v>
      </c>
      <c r="I265" s="16">
        <v>4000</v>
      </c>
      <c r="J265" s="16">
        <v>326</v>
      </c>
      <c r="K265" s="16"/>
      <c r="L265" s="16"/>
      <c r="M265" s="24">
        <v>5</v>
      </c>
      <c r="N265" s="25">
        <f>139.12-69.58</f>
        <v>69.540000000000006</v>
      </c>
      <c r="O265" s="16">
        <v>3800</v>
      </c>
      <c r="P265" s="16">
        <f t="shared" si="62"/>
        <v>200</v>
      </c>
      <c r="Q265" s="16">
        <v>2</v>
      </c>
      <c r="R265" s="24">
        <f t="shared" si="58"/>
        <v>0.10665644171779141</v>
      </c>
      <c r="S265" s="10"/>
      <c r="T265" s="24">
        <f>J265*Q265</f>
        <v>652</v>
      </c>
      <c r="U265" s="10"/>
    </row>
    <row r="266" spans="1:21" s="8" customFormat="1" ht="24" customHeight="1">
      <c r="A266" s="15">
        <v>44144</v>
      </c>
      <c r="B266" s="16">
        <v>29</v>
      </c>
      <c r="C266" s="17" t="s">
        <v>328</v>
      </c>
      <c r="D266" s="16" t="s">
        <v>307</v>
      </c>
      <c r="E266" s="10" t="s">
        <v>309</v>
      </c>
      <c r="F266" s="16" t="s">
        <v>293</v>
      </c>
      <c r="G266" s="18" t="s">
        <v>369</v>
      </c>
      <c r="H266" s="19" t="s">
        <v>360</v>
      </c>
      <c r="I266" s="16">
        <v>7000</v>
      </c>
      <c r="J266" s="16">
        <v>1800</v>
      </c>
      <c r="K266" s="16"/>
      <c r="L266" s="16"/>
      <c r="M266" s="24">
        <v>12</v>
      </c>
      <c r="N266" s="24">
        <v>139.12</v>
      </c>
      <c r="O266" s="16">
        <v>6620</v>
      </c>
      <c r="P266" s="16">
        <f t="shared" si="62"/>
        <v>380</v>
      </c>
      <c r="Q266" s="16">
        <v>2</v>
      </c>
      <c r="R266" s="24">
        <f>N266/S266</f>
        <v>2.5762962962962963E-2</v>
      </c>
      <c r="S266" s="10">
        <f>SUM(T266:T267)</f>
        <v>5400</v>
      </c>
      <c r="T266" s="24">
        <f>J266*Q266</f>
        <v>3600</v>
      </c>
      <c r="U266" s="10"/>
    </row>
    <row r="267" spans="1:21" s="8" customFormat="1" ht="24" customHeight="1">
      <c r="A267" s="15">
        <v>44144</v>
      </c>
      <c r="B267" s="16"/>
      <c r="C267" s="17" t="s">
        <v>328</v>
      </c>
      <c r="D267" s="16" t="s">
        <v>307</v>
      </c>
      <c r="E267" s="10" t="s">
        <v>309</v>
      </c>
      <c r="F267" s="16" t="s">
        <v>293</v>
      </c>
      <c r="G267" s="18" t="s">
        <v>369</v>
      </c>
      <c r="H267" s="19" t="s">
        <v>399</v>
      </c>
      <c r="I267" s="16">
        <v>7000</v>
      </c>
      <c r="J267" s="16">
        <v>1800</v>
      </c>
      <c r="K267" s="16"/>
      <c r="L267" s="16"/>
      <c r="M267" s="24"/>
      <c r="N267" s="24"/>
      <c r="O267" s="16">
        <v>6620</v>
      </c>
      <c r="P267" s="16">
        <f t="shared" si="62"/>
        <v>380</v>
      </c>
      <c r="Q267" s="16">
        <v>1</v>
      </c>
      <c r="R267" s="24"/>
      <c r="S267" s="10"/>
      <c r="T267" s="24">
        <f>J267*Q267</f>
        <v>1800</v>
      </c>
      <c r="U267" s="10"/>
    </row>
    <row r="268" spans="1:21" s="8" customFormat="1" ht="24" customHeight="1">
      <c r="A268" s="15">
        <v>44144</v>
      </c>
      <c r="B268" s="16">
        <v>30</v>
      </c>
      <c r="C268" s="17" t="s">
        <v>326</v>
      </c>
      <c r="D268" s="16" t="s">
        <v>307</v>
      </c>
      <c r="E268" s="10" t="s">
        <v>309</v>
      </c>
      <c r="F268" s="16"/>
      <c r="G268" s="16" t="s">
        <v>345</v>
      </c>
      <c r="H268" s="16"/>
      <c r="I268" s="16"/>
      <c r="J268" s="16"/>
      <c r="K268" s="16"/>
      <c r="L268" s="16"/>
      <c r="M268" s="24">
        <v>12</v>
      </c>
      <c r="N268" s="24">
        <v>139.12</v>
      </c>
      <c r="O268" s="16"/>
      <c r="P268" s="16"/>
      <c r="Q268" s="16"/>
      <c r="R268" s="24"/>
      <c r="S268" s="10"/>
      <c r="T268" s="24"/>
      <c r="U268" s="10"/>
    </row>
    <row r="269" spans="1:21" s="8" customFormat="1" ht="24" customHeight="1">
      <c r="A269" s="15">
        <v>44144</v>
      </c>
      <c r="B269" s="16">
        <v>31</v>
      </c>
      <c r="C269" s="16" t="s">
        <v>346</v>
      </c>
      <c r="D269" s="16" t="s">
        <v>307</v>
      </c>
      <c r="E269" s="10" t="s">
        <v>309</v>
      </c>
      <c r="F269" s="16"/>
      <c r="G269" s="16" t="s">
        <v>347</v>
      </c>
      <c r="H269" s="16"/>
      <c r="I269" s="16"/>
      <c r="J269" s="16"/>
      <c r="K269" s="16"/>
      <c r="L269" s="16"/>
      <c r="M269" s="24">
        <v>12</v>
      </c>
      <c r="N269" s="24">
        <v>139.12</v>
      </c>
      <c r="O269" s="16"/>
      <c r="P269" s="16">
        <f>I269-O269</f>
        <v>0</v>
      </c>
      <c r="Q269" s="16"/>
      <c r="R269" s="24"/>
      <c r="S269" s="10"/>
      <c r="T269" s="24">
        <f>J269*Q269</f>
        <v>0</v>
      </c>
      <c r="U269" s="10"/>
    </row>
    <row r="270" spans="1:21" s="8" customFormat="1" ht="24" customHeight="1">
      <c r="A270" s="15">
        <v>44144</v>
      </c>
      <c r="B270" s="16">
        <v>32</v>
      </c>
      <c r="C270" s="16" t="s">
        <v>348</v>
      </c>
      <c r="D270" s="16" t="s">
        <v>307</v>
      </c>
      <c r="E270" s="10" t="s">
        <v>309</v>
      </c>
      <c r="F270" s="17"/>
      <c r="G270" s="16" t="s">
        <v>349</v>
      </c>
      <c r="H270" s="20"/>
      <c r="I270" s="16"/>
      <c r="J270" s="16"/>
      <c r="K270" s="16"/>
      <c r="L270" s="16"/>
      <c r="M270" s="24">
        <v>12</v>
      </c>
      <c r="N270" s="24">
        <v>139.12</v>
      </c>
      <c r="O270" s="16"/>
      <c r="P270" s="16">
        <f>I270-O270</f>
        <v>0</v>
      </c>
      <c r="Q270" s="16"/>
      <c r="R270" s="24"/>
      <c r="S270" s="10"/>
      <c r="T270" s="24">
        <f>J270*Q270</f>
        <v>0</v>
      </c>
      <c r="U270" s="10"/>
    </row>
    <row r="271" spans="1:21" s="8" customFormat="1" ht="24" customHeight="1">
      <c r="A271" s="15">
        <v>44145</v>
      </c>
      <c r="B271" s="16">
        <v>1</v>
      </c>
      <c r="C271" s="17" t="s">
        <v>366</v>
      </c>
      <c r="D271" s="16" t="s">
        <v>307</v>
      </c>
      <c r="E271" s="10" t="s">
        <v>309</v>
      </c>
      <c r="F271" s="16" t="s">
        <v>34</v>
      </c>
      <c r="G271" s="18"/>
      <c r="H271" s="19"/>
      <c r="I271" s="16"/>
      <c r="J271" s="16"/>
      <c r="K271" s="16"/>
      <c r="L271" s="16"/>
      <c r="M271" s="24">
        <v>12</v>
      </c>
      <c r="N271" s="24">
        <v>139.12</v>
      </c>
      <c r="O271" s="16"/>
      <c r="P271" s="16"/>
      <c r="Q271" s="16"/>
      <c r="R271" s="24">
        <f t="shared" ref="R271:R298" si="63">N271/T271</f>
        <v>0.50589090909090906</v>
      </c>
      <c r="S271" s="10">
        <f>SUM(J271:J298)</f>
        <v>7700</v>
      </c>
      <c r="T271" s="24">
        <f>7700/28</f>
        <v>275</v>
      </c>
      <c r="U271" s="10"/>
    </row>
    <row r="272" spans="1:21" s="8" customFormat="1" ht="24" customHeight="1">
      <c r="A272" s="15">
        <v>44145</v>
      </c>
      <c r="B272" s="16">
        <v>2</v>
      </c>
      <c r="C272" s="16" t="s">
        <v>365</v>
      </c>
      <c r="D272" s="16" t="s">
        <v>307</v>
      </c>
      <c r="E272" s="10" t="s">
        <v>309</v>
      </c>
      <c r="F272" s="16" t="s">
        <v>34</v>
      </c>
      <c r="G272" s="16"/>
      <c r="H272" s="20"/>
      <c r="I272" s="16"/>
      <c r="J272" s="16"/>
      <c r="K272" s="16"/>
      <c r="L272" s="16"/>
      <c r="M272" s="24">
        <v>12</v>
      </c>
      <c r="N272" s="24">
        <v>139.12</v>
      </c>
      <c r="O272" s="16"/>
      <c r="P272" s="16"/>
      <c r="Q272" s="16"/>
      <c r="R272" s="24">
        <f t="shared" si="63"/>
        <v>0.50589090909090906</v>
      </c>
      <c r="S272" s="10"/>
      <c r="T272" s="24">
        <f t="shared" ref="T272:T281" si="64">7700/28</f>
        <v>275</v>
      </c>
      <c r="U272" s="10"/>
    </row>
    <row r="273" spans="1:21" s="8" customFormat="1" ht="24" customHeight="1">
      <c r="A273" s="15">
        <v>44145</v>
      </c>
      <c r="B273" s="16">
        <v>3</v>
      </c>
      <c r="C273" s="16" t="s">
        <v>324</v>
      </c>
      <c r="D273" s="16" t="s">
        <v>307</v>
      </c>
      <c r="E273" s="10" t="s">
        <v>309</v>
      </c>
      <c r="F273" s="16" t="s">
        <v>34</v>
      </c>
      <c r="G273" s="16"/>
      <c r="H273" s="20"/>
      <c r="I273" s="16"/>
      <c r="J273" s="16"/>
      <c r="K273" s="16"/>
      <c r="L273" s="16"/>
      <c r="M273" s="24">
        <v>12</v>
      </c>
      <c r="N273" s="24">
        <v>139.12</v>
      </c>
      <c r="O273" s="16"/>
      <c r="P273" s="16"/>
      <c r="Q273" s="16"/>
      <c r="R273" s="24">
        <f t="shared" si="63"/>
        <v>0.50589090909090906</v>
      </c>
      <c r="S273" s="10"/>
      <c r="T273" s="24">
        <f t="shared" si="64"/>
        <v>275</v>
      </c>
      <c r="U273" s="10"/>
    </row>
    <row r="274" spans="1:21" s="8" customFormat="1" ht="24" customHeight="1">
      <c r="A274" s="15">
        <v>44145</v>
      </c>
      <c r="B274" s="16">
        <v>4</v>
      </c>
      <c r="C274" s="16" t="s">
        <v>375</v>
      </c>
      <c r="D274" s="16" t="s">
        <v>307</v>
      </c>
      <c r="E274" s="10" t="s">
        <v>309</v>
      </c>
      <c r="F274" s="16" t="s">
        <v>34</v>
      </c>
      <c r="G274" s="16"/>
      <c r="H274" s="20"/>
      <c r="I274" s="16"/>
      <c r="J274" s="16"/>
      <c r="K274" s="16"/>
      <c r="L274" s="16"/>
      <c r="M274" s="24">
        <v>12</v>
      </c>
      <c r="N274" s="24">
        <v>139.12</v>
      </c>
      <c r="O274" s="16"/>
      <c r="P274" s="16"/>
      <c r="Q274" s="16"/>
      <c r="R274" s="24">
        <f t="shared" si="63"/>
        <v>0.50589090909090906</v>
      </c>
      <c r="S274" s="10"/>
      <c r="T274" s="24">
        <f t="shared" si="64"/>
        <v>275</v>
      </c>
      <c r="U274" s="10"/>
    </row>
    <row r="275" spans="1:21" s="8" customFormat="1" ht="24" customHeight="1">
      <c r="A275" s="15">
        <v>44145</v>
      </c>
      <c r="B275" s="16">
        <v>5</v>
      </c>
      <c r="C275" s="16" t="s">
        <v>323</v>
      </c>
      <c r="D275" s="16" t="s">
        <v>307</v>
      </c>
      <c r="E275" s="10" t="s">
        <v>308</v>
      </c>
      <c r="F275" s="16" t="s">
        <v>34</v>
      </c>
      <c r="G275" s="16"/>
      <c r="H275" s="20"/>
      <c r="I275" s="16"/>
      <c r="J275" s="16"/>
      <c r="K275" s="16"/>
      <c r="L275" s="16"/>
      <c r="M275" s="24">
        <v>8</v>
      </c>
      <c r="N275" s="25">
        <f>M275*14</f>
        <v>112</v>
      </c>
      <c r="O275" s="16"/>
      <c r="P275" s="16"/>
      <c r="Q275" s="16"/>
      <c r="R275" s="24">
        <f t="shared" si="63"/>
        <v>0.40727272727272729</v>
      </c>
      <c r="S275" s="10"/>
      <c r="T275" s="24">
        <f t="shared" si="64"/>
        <v>275</v>
      </c>
      <c r="U275" s="10"/>
    </row>
    <row r="276" spans="1:21" s="8" customFormat="1" ht="24" customHeight="1">
      <c r="A276" s="15">
        <v>44145</v>
      </c>
      <c r="B276" s="16">
        <v>6</v>
      </c>
      <c r="C276" s="16" t="s">
        <v>329</v>
      </c>
      <c r="D276" s="16" t="s">
        <v>307</v>
      </c>
      <c r="E276" s="10" t="s">
        <v>309</v>
      </c>
      <c r="F276" s="16" t="s">
        <v>34</v>
      </c>
      <c r="G276" s="16"/>
      <c r="H276" s="20"/>
      <c r="I276" s="16"/>
      <c r="J276" s="16"/>
      <c r="K276" s="16"/>
      <c r="L276" s="16"/>
      <c r="M276" s="24">
        <v>12</v>
      </c>
      <c r="N276" s="24">
        <v>139.12</v>
      </c>
      <c r="O276" s="16"/>
      <c r="P276" s="16"/>
      <c r="Q276" s="16"/>
      <c r="R276" s="24">
        <f t="shared" si="63"/>
        <v>0.50589090909090906</v>
      </c>
      <c r="S276" s="10"/>
      <c r="T276" s="24">
        <f t="shared" si="64"/>
        <v>275</v>
      </c>
      <c r="U276" s="10"/>
    </row>
    <row r="277" spans="1:21" s="8" customFormat="1" ht="24" customHeight="1">
      <c r="A277" s="15">
        <v>44145</v>
      </c>
      <c r="B277" s="16">
        <v>7</v>
      </c>
      <c r="C277" s="16" t="s">
        <v>343</v>
      </c>
      <c r="D277" s="16" t="s">
        <v>307</v>
      </c>
      <c r="E277" s="10" t="s">
        <v>309</v>
      </c>
      <c r="F277" s="16" t="s">
        <v>34</v>
      </c>
      <c r="G277" s="16"/>
      <c r="H277" s="20"/>
      <c r="I277" s="16"/>
      <c r="J277" s="16"/>
      <c r="K277" s="16"/>
      <c r="L277" s="16"/>
      <c r="M277" s="24">
        <v>12</v>
      </c>
      <c r="N277" s="24">
        <v>139.12</v>
      </c>
      <c r="O277" s="16"/>
      <c r="P277" s="16"/>
      <c r="Q277" s="16"/>
      <c r="R277" s="24">
        <f t="shared" si="63"/>
        <v>0.50589090909090906</v>
      </c>
      <c r="S277" s="10"/>
      <c r="T277" s="24">
        <f t="shared" si="64"/>
        <v>275</v>
      </c>
      <c r="U277" s="10"/>
    </row>
    <row r="278" spans="1:21" s="8" customFormat="1" ht="24" customHeight="1">
      <c r="A278" s="15">
        <v>44145</v>
      </c>
      <c r="B278" s="16">
        <v>8</v>
      </c>
      <c r="C278" s="16" t="s">
        <v>364</v>
      </c>
      <c r="D278" s="16" t="s">
        <v>307</v>
      </c>
      <c r="E278" s="10" t="s">
        <v>309</v>
      </c>
      <c r="F278" s="16" t="s">
        <v>34</v>
      </c>
      <c r="G278" s="16"/>
      <c r="H278" s="20"/>
      <c r="I278" s="16"/>
      <c r="J278" s="16"/>
      <c r="K278" s="16"/>
      <c r="L278" s="16"/>
      <c r="M278" s="24">
        <v>12</v>
      </c>
      <c r="N278" s="24">
        <v>139.12</v>
      </c>
      <c r="O278" s="16"/>
      <c r="P278" s="16"/>
      <c r="Q278" s="16"/>
      <c r="R278" s="24">
        <f t="shared" si="63"/>
        <v>0.50589090909090906</v>
      </c>
      <c r="S278" s="10"/>
      <c r="T278" s="24">
        <f t="shared" si="64"/>
        <v>275</v>
      </c>
      <c r="U278" s="10"/>
    </row>
    <row r="279" spans="1:21" s="8" customFormat="1" ht="24" customHeight="1">
      <c r="A279" s="15">
        <v>44145</v>
      </c>
      <c r="B279" s="16">
        <v>9</v>
      </c>
      <c r="C279" s="16" t="s">
        <v>339</v>
      </c>
      <c r="D279" s="16" t="s">
        <v>307</v>
      </c>
      <c r="E279" s="10" t="s">
        <v>309</v>
      </c>
      <c r="F279" s="16" t="s">
        <v>34</v>
      </c>
      <c r="G279" s="16"/>
      <c r="H279" s="20"/>
      <c r="I279" s="16"/>
      <c r="J279" s="16"/>
      <c r="K279" s="16"/>
      <c r="L279" s="16"/>
      <c r="M279" s="24">
        <v>12</v>
      </c>
      <c r="N279" s="24">
        <v>139.12</v>
      </c>
      <c r="O279" s="16"/>
      <c r="P279" s="16"/>
      <c r="Q279" s="16"/>
      <c r="R279" s="24">
        <f t="shared" si="63"/>
        <v>0.50589090909090906</v>
      </c>
      <c r="S279" s="10"/>
      <c r="T279" s="24">
        <f t="shared" si="64"/>
        <v>275</v>
      </c>
      <c r="U279" s="10"/>
    </row>
    <row r="280" spans="1:21" s="8" customFormat="1" ht="24" customHeight="1">
      <c r="A280" s="15">
        <v>44145</v>
      </c>
      <c r="B280" s="16">
        <v>10</v>
      </c>
      <c r="C280" s="16" t="s">
        <v>340</v>
      </c>
      <c r="D280" s="16" t="s">
        <v>307</v>
      </c>
      <c r="E280" s="10" t="s">
        <v>309</v>
      </c>
      <c r="F280" s="16" t="s">
        <v>34</v>
      </c>
      <c r="G280" s="16"/>
      <c r="H280" s="20"/>
      <c r="I280" s="16"/>
      <c r="J280" s="16"/>
      <c r="K280" s="16"/>
      <c r="L280" s="16"/>
      <c r="M280" s="24">
        <v>12</v>
      </c>
      <c r="N280" s="24">
        <v>139.12</v>
      </c>
      <c r="O280" s="16"/>
      <c r="P280" s="16"/>
      <c r="Q280" s="16"/>
      <c r="R280" s="24">
        <f t="shared" si="63"/>
        <v>0.50589090909090906</v>
      </c>
      <c r="S280" s="10"/>
      <c r="T280" s="24">
        <f t="shared" si="64"/>
        <v>275</v>
      </c>
      <c r="U280" s="10"/>
    </row>
    <row r="281" spans="1:21" s="8" customFormat="1" ht="24" customHeight="1">
      <c r="A281" s="15">
        <v>44145</v>
      </c>
      <c r="B281" s="16">
        <v>11</v>
      </c>
      <c r="C281" s="16" t="s">
        <v>310</v>
      </c>
      <c r="D281" s="16" t="s">
        <v>307</v>
      </c>
      <c r="E281" s="10" t="s">
        <v>309</v>
      </c>
      <c r="F281" s="16" t="s">
        <v>34</v>
      </c>
      <c r="G281" s="16"/>
      <c r="H281" s="20"/>
      <c r="I281" s="16"/>
      <c r="J281" s="16"/>
      <c r="K281" s="16"/>
      <c r="L281" s="16"/>
      <c r="M281" s="24">
        <v>12</v>
      </c>
      <c r="N281" s="24">
        <v>139.12</v>
      </c>
      <c r="O281" s="16"/>
      <c r="P281" s="16"/>
      <c r="Q281" s="16"/>
      <c r="R281" s="24">
        <f t="shared" si="63"/>
        <v>0.50589090909090906</v>
      </c>
      <c r="S281" s="10"/>
      <c r="T281" s="24">
        <f t="shared" si="64"/>
        <v>275</v>
      </c>
      <c r="U281" s="10"/>
    </row>
    <row r="282" spans="1:21" s="8" customFormat="1" ht="24" customHeight="1">
      <c r="A282" s="15">
        <v>44145</v>
      </c>
      <c r="B282" s="16">
        <v>12</v>
      </c>
      <c r="C282" s="16" t="s">
        <v>311</v>
      </c>
      <c r="D282" s="16" t="s">
        <v>307</v>
      </c>
      <c r="E282" s="10" t="s">
        <v>309</v>
      </c>
      <c r="F282" s="16" t="s">
        <v>34</v>
      </c>
      <c r="G282" s="16"/>
      <c r="H282" s="20"/>
      <c r="I282" s="16"/>
      <c r="J282" s="16"/>
      <c r="K282" s="16"/>
      <c r="L282" s="16"/>
      <c r="M282" s="24">
        <v>12</v>
      </c>
      <c r="N282" s="24">
        <v>139.12</v>
      </c>
      <c r="O282" s="16"/>
      <c r="P282" s="16"/>
      <c r="Q282" s="16"/>
      <c r="R282" s="24">
        <f t="shared" si="63"/>
        <v>0.50589090909090906</v>
      </c>
      <c r="S282" s="10"/>
      <c r="T282" s="24">
        <f t="shared" ref="T282:T291" si="65">7700/28</f>
        <v>275</v>
      </c>
      <c r="U282" s="10"/>
    </row>
    <row r="283" spans="1:21" s="8" customFormat="1" ht="24" customHeight="1">
      <c r="A283" s="15">
        <v>44145</v>
      </c>
      <c r="B283" s="16">
        <v>13</v>
      </c>
      <c r="C283" s="16" t="s">
        <v>327</v>
      </c>
      <c r="D283" s="16" t="s">
        <v>307</v>
      </c>
      <c r="E283" s="10" t="s">
        <v>309</v>
      </c>
      <c r="F283" s="16" t="s">
        <v>34</v>
      </c>
      <c r="G283" s="16"/>
      <c r="H283" s="20"/>
      <c r="I283" s="16"/>
      <c r="J283" s="16"/>
      <c r="K283" s="16"/>
      <c r="L283" s="16"/>
      <c r="M283" s="24">
        <v>12</v>
      </c>
      <c r="N283" s="24">
        <v>139.12</v>
      </c>
      <c r="O283" s="16"/>
      <c r="P283" s="16"/>
      <c r="Q283" s="16"/>
      <c r="R283" s="24">
        <f t="shared" si="63"/>
        <v>0.50589090909090906</v>
      </c>
      <c r="S283" s="10"/>
      <c r="T283" s="24">
        <f t="shared" si="65"/>
        <v>275</v>
      </c>
      <c r="U283" s="10"/>
    </row>
    <row r="284" spans="1:21" s="8" customFormat="1" ht="24" customHeight="1">
      <c r="A284" s="15">
        <v>44145</v>
      </c>
      <c r="B284" s="16">
        <v>14</v>
      </c>
      <c r="C284" s="16" t="s">
        <v>317</v>
      </c>
      <c r="D284" s="16" t="s">
        <v>307</v>
      </c>
      <c r="E284" s="10" t="s">
        <v>309</v>
      </c>
      <c r="F284" s="16" t="s">
        <v>34</v>
      </c>
      <c r="G284" s="16"/>
      <c r="H284" s="20"/>
      <c r="I284" s="16"/>
      <c r="J284" s="16"/>
      <c r="K284" s="16"/>
      <c r="L284" s="16"/>
      <c r="M284" s="24">
        <v>12</v>
      </c>
      <c r="N284" s="24">
        <v>139.12</v>
      </c>
      <c r="O284" s="16"/>
      <c r="P284" s="16"/>
      <c r="Q284" s="16"/>
      <c r="R284" s="24">
        <f t="shared" si="63"/>
        <v>0.50589090909090906</v>
      </c>
      <c r="S284" s="10"/>
      <c r="T284" s="24">
        <f t="shared" si="65"/>
        <v>275</v>
      </c>
      <c r="U284" s="10"/>
    </row>
    <row r="285" spans="1:21" s="8" customFormat="1" ht="24" customHeight="1">
      <c r="A285" s="15">
        <v>44145</v>
      </c>
      <c r="B285" s="16">
        <v>15</v>
      </c>
      <c r="C285" s="16" t="s">
        <v>388</v>
      </c>
      <c r="D285" s="16" t="s">
        <v>307</v>
      </c>
      <c r="E285" s="10" t="s">
        <v>308</v>
      </c>
      <c r="F285" s="16" t="s">
        <v>34</v>
      </c>
      <c r="G285" s="18" t="s">
        <v>401</v>
      </c>
      <c r="H285" s="19" t="s">
        <v>320</v>
      </c>
      <c r="I285" s="16">
        <v>27690</v>
      </c>
      <c r="J285" s="16">
        <v>7700</v>
      </c>
      <c r="K285" s="16"/>
      <c r="L285" s="16"/>
      <c r="M285" s="24">
        <v>12</v>
      </c>
      <c r="N285" s="24">
        <v>168</v>
      </c>
      <c r="O285" s="16">
        <v>23150</v>
      </c>
      <c r="P285" s="16">
        <f>I285-O285</f>
        <v>4540</v>
      </c>
      <c r="Q285" s="16">
        <v>93</v>
      </c>
      <c r="R285" s="24">
        <f t="shared" si="63"/>
        <v>0.61090909090909096</v>
      </c>
      <c r="S285" s="10"/>
      <c r="T285" s="24">
        <f t="shared" si="65"/>
        <v>275</v>
      </c>
      <c r="U285" s="10"/>
    </row>
    <row r="286" spans="1:21" s="8" customFormat="1" ht="24" customHeight="1">
      <c r="A286" s="15">
        <v>44145</v>
      </c>
      <c r="B286" s="16">
        <v>16</v>
      </c>
      <c r="C286" s="16" t="s">
        <v>316</v>
      </c>
      <c r="D286" s="16" t="s">
        <v>307</v>
      </c>
      <c r="E286" s="10" t="s">
        <v>309</v>
      </c>
      <c r="F286" s="16" t="s">
        <v>34</v>
      </c>
      <c r="G286" s="16"/>
      <c r="H286" s="20"/>
      <c r="I286" s="16"/>
      <c r="J286" s="16"/>
      <c r="K286" s="16"/>
      <c r="L286" s="16"/>
      <c r="M286" s="24">
        <v>12</v>
      </c>
      <c r="N286" s="24">
        <v>139.12</v>
      </c>
      <c r="O286" s="16"/>
      <c r="P286" s="16"/>
      <c r="Q286" s="16"/>
      <c r="R286" s="24">
        <f t="shared" si="63"/>
        <v>0.50589090909090906</v>
      </c>
      <c r="S286" s="10"/>
      <c r="T286" s="24">
        <f t="shared" si="65"/>
        <v>275</v>
      </c>
      <c r="U286" s="10"/>
    </row>
    <row r="287" spans="1:21" s="8" customFormat="1" ht="24" customHeight="1">
      <c r="A287" s="15">
        <v>44145</v>
      </c>
      <c r="B287" s="16">
        <v>17</v>
      </c>
      <c r="C287" s="16" t="s">
        <v>394</v>
      </c>
      <c r="D287" s="16" t="s">
        <v>307</v>
      </c>
      <c r="E287" s="10" t="s">
        <v>309</v>
      </c>
      <c r="F287" s="16" t="s">
        <v>34</v>
      </c>
      <c r="G287" s="16"/>
      <c r="H287" s="20"/>
      <c r="I287" s="16"/>
      <c r="J287" s="16"/>
      <c r="K287" s="16"/>
      <c r="L287" s="16"/>
      <c r="M287" s="24">
        <v>12</v>
      </c>
      <c r="N287" s="24">
        <v>139.12</v>
      </c>
      <c r="O287" s="16"/>
      <c r="P287" s="16"/>
      <c r="Q287" s="16"/>
      <c r="R287" s="24">
        <f t="shared" si="63"/>
        <v>0.50589090909090906</v>
      </c>
      <c r="S287" s="10"/>
      <c r="T287" s="24">
        <f t="shared" si="65"/>
        <v>275</v>
      </c>
      <c r="U287" s="10"/>
    </row>
    <row r="288" spans="1:21" s="8" customFormat="1" ht="24" customHeight="1">
      <c r="A288" s="15">
        <v>44145</v>
      </c>
      <c r="B288" s="16">
        <v>18</v>
      </c>
      <c r="C288" s="16" t="s">
        <v>395</v>
      </c>
      <c r="D288" s="16" t="s">
        <v>307</v>
      </c>
      <c r="E288" s="10" t="s">
        <v>308</v>
      </c>
      <c r="F288" s="16" t="s">
        <v>34</v>
      </c>
      <c r="G288" s="16"/>
      <c r="H288" s="20"/>
      <c r="I288" s="16"/>
      <c r="J288" s="16"/>
      <c r="K288" s="16"/>
      <c r="L288" s="16"/>
      <c r="M288" s="24">
        <v>12</v>
      </c>
      <c r="N288" s="24">
        <v>168</v>
      </c>
      <c r="O288" s="16"/>
      <c r="P288" s="16"/>
      <c r="Q288" s="16"/>
      <c r="R288" s="24">
        <f t="shared" si="63"/>
        <v>0.61090909090909096</v>
      </c>
      <c r="S288" s="10"/>
      <c r="T288" s="24">
        <f t="shared" si="65"/>
        <v>275</v>
      </c>
      <c r="U288" s="10"/>
    </row>
    <row r="289" spans="1:21" s="8" customFormat="1" ht="24" customHeight="1">
      <c r="A289" s="15">
        <v>44145</v>
      </c>
      <c r="B289" s="16">
        <v>19</v>
      </c>
      <c r="C289" s="16" t="s">
        <v>325</v>
      </c>
      <c r="D289" s="16" t="s">
        <v>307</v>
      </c>
      <c r="E289" s="10" t="s">
        <v>309</v>
      </c>
      <c r="F289" s="16" t="s">
        <v>34</v>
      </c>
      <c r="G289" s="16"/>
      <c r="H289" s="20"/>
      <c r="I289" s="16"/>
      <c r="J289" s="16"/>
      <c r="K289" s="16"/>
      <c r="L289" s="16"/>
      <c r="M289" s="24">
        <v>12</v>
      </c>
      <c r="N289" s="24">
        <v>139.12</v>
      </c>
      <c r="O289" s="16"/>
      <c r="P289" s="16"/>
      <c r="Q289" s="16"/>
      <c r="R289" s="24">
        <f t="shared" si="63"/>
        <v>0.50589090909090906</v>
      </c>
      <c r="S289" s="10"/>
      <c r="T289" s="24">
        <f t="shared" si="65"/>
        <v>275</v>
      </c>
      <c r="U289" s="10"/>
    </row>
    <row r="290" spans="1:21" s="8" customFormat="1" ht="24" customHeight="1">
      <c r="A290" s="15">
        <v>44145</v>
      </c>
      <c r="B290" s="16">
        <v>20</v>
      </c>
      <c r="C290" s="16" t="s">
        <v>335</v>
      </c>
      <c r="D290" s="16" t="s">
        <v>307</v>
      </c>
      <c r="E290" s="10" t="s">
        <v>309</v>
      </c>
      <c r="F290" s="16" t="s">
        <v>34</v>
      </c>
      <c r="G290" s="16"/>
      <c r="H290" s="20"/>
      <c r="I290" s="16"/>
      <c r="J290" s="16"/>
      <c r="K290" s="16"/>
      <c r="L290" s="16"/>
      <c r="M290" s="24">
        <v>12</v>
      </c>
      <c r="N290" s="24">
        <v>139.12</v>
      </c>
      <c r="O290" s="16"/>
      <c r="P290" s="16"/>
      <c r="Q290" s="16"/>
      <c r="R290" s="24">
        <f t="shared" si="63"/>
        <v>0.50589090909090906</v>
      </c>
      <c r="S290" s="10"/>
      <c r="T290" s="24">
        <f t="shared" si="65"/>
        <v>275</v>
      </c>
      <c r="U290" s="10"/>
    </row>
    <row r="291" spans="1:21" s="8" customFormat="1" ht="24" customHeight="1">
      <c r="A291" s="15">
        <v>44145</v>
      </c>
      <c r="B291" s="16">
        <v>21</v>
      </c>
      <c r="C291" s="16" t="s">
        <v>338</v>
      </c>
      <c r="D291" s="16" t="s">
        <v>307</v>
      </c>
      <c r="E291" s="10" t="s">
        <v>309</v>
      </c>
      <c r="F291" s="16" t="s">
        <v>34</v>
      </c>
      <c r="G291" s="16"/>
      <c r="H291" s="20"/>
      <c r="I291" s="16"/>
      <c r="J291" s="16"/>
      <c r="K291" s="16"/>
      <c r="L291" s="16"/>
      <c r="M291" s="24">
        <v>12</v>
      </c>
      <c r="N291" s="24">
        <v>139.12</v>
      </c>
      <c r="O291" s="16"/>
      <c r="P291" s="16"/>
      <c r="Q291" s="16"/>
      <c r="R291" s="24">
        <f t="shared" si="63"/>
        <v>0.50589090909090906</v>
      </c>
      <c r="S291" s="10"/>
      <c r="T291" s="24">
        <f t="shared" si="65"/>
        <v>275</v>
      </c>
      <c r="U291" s="10"/>
    </row>
    <row r="292" spans="1:21" s="8" customFormat="1" ht="24" customHeight="1">
      <c r="A292" s="15">
        <v>44145</v>
      </c>
      <c r="B292" s="16">
        <v>22</v>
      </c>
      <c r="C292" s="16" t="s">
        <v>318</v>
      </c>
      <c r="D292" s="16" t="s">
        <v>307</v>
      </c>
      <c r="E292" s="10" t="s">
        <v>309</v>
      </c>
      <c r="F292" s="16" t="s">
        <v>34</v>
      </c>
      <c r="G292" s="16"/>
      <c r="H292" s="20"/>
      <c r="I292" s="16"/>
      <c r="J292" s="16"/>
      <c r="K292" s="16"/>
      <c r="L292" s="16"/>
      <c r="M292" s="24">
        <v>12</v>
      </c>
      <c r="N292" s="24">
        <v>139.12</v>
      </c>
      <c r="O292" s="16"/>
      <c r="P292" s="16"/>
      <c r="Q292" s="16"/>
      <c r="R292" s="24">
        <f t="shared" si="63"/>
        <v>0.50589090909090906</v>
      </c>
      <c r="S292" s="10"/>
      <c r="T292" s="24">
        <f t="shared" ref="T292:T298" si="66">7700/28</f>
        <v>275</v>
      </c>
      <c r="U292" s="10"/>
    </row>
    <row r="293" spans="1:21" s="8" customFormat="1" ht="24" customHeight="1">
      <c r="A293" s="15">
        <v>44145</v>
      </c>
      <c r="B293" s="16">
        <v>23</v>
      </c>
      <c r="C293" s="16" t="s">
        <v>402</v>
      </c>
      <c r="D293" s="16" t="s">
        <v>307</v>
      </c>
      <c r="E293" s="10" t="s">
        <v>309</v>
      </c>
      <c r="F293" s="16" t="s">
        <v>34</v>
      </c>
      <c r="G293" s="16"/>
      <c r="H293" s="20"/>
      <c r="I293" s="16"/>
      <c r="J293" s="16"/>
      <c r="K293" s="16"/>
      <c r="L293" s="16"/>
      <c r="M293" s="24">
        <v>12</v>
      </c>
      <c r="N293" s="24">
        <v>139.12</v>
      </c>
      <c r="O293" s="16"/>
      <c r="P293" s="16"/>
      <c r="Q293" s="16"/>
      <c r="R293" s="24">
        <f t="shared" si="63"/>
        <v>0.50589090909090906</v>
      </c>
      <c r="S293" s="10"/>
      <c r="T293" s="24">
        <f t="shared" si="66"/>
        <v>275</v>
      </c>
      <c r="U293" s="10"/>
    </row>
    <row r="294" spans="1:21" s="8" customFormat="1" ht="24" customHeight="1">
      <c r="A294" s="15">
        <v>44145</v>
      </c>
      <c r="B294" s="16">
        <v>24</v>
      </c>
      <c r="C294" s="16" t="s">
        <v>370</v>
      </c>
      <c r="D294" s="16" t="s">
        <v>307</v>
      </c>
      <c r="E294" s="10" t="s">
        <v>309</v>
      </c>
      <c r="F294" s="16" t="s">
        <v>34</v>
      </c>
      <c r="G294" s="16"/>
      <c r="H294" s="20"/>
      <c r="I294" s="16"/>
      <c r="J294" s="16"/>
      <c r="K294" s="16"/>
      <c r="L294" s="16"/>
      <c r="M294" s="24">
        <v>12</v>
      </c>
      <c r="N294" s="24">
        <v>139.12</v>
      </c>
      <c r="O294" s="16"/>
      <c r="P294" s="16"/>
      <c r="Q294" s="16"/>
      <c r="R294" s="24">
        <f t="shared" si="63"/>
        <v>0.50589090909090906</v>
      </c>
      <c r="S294" s="10"/>
      <c r="T294" s="24">
        <f t="shared" si="66"/>
        <v>275</v>
      </c>
      <c r="U294" s="10"/>
    </row>
    <row r="295" spans="1:21" s="8" customFormat="1" ht="24" customHeight="1">
      <c r="A295" s="15">
        <v>44145</v>
      </c>
      <c r="B295" s="16">
        <v>25</v>
      </c>
      <c r="C295" s="16" t="s">
        <v>331</v>
      </c>
      <c r="D295" s="16" t="s">
        <v>307</v>
      </c>
      <c r="E295" s="10" t="s">
        <v>309</v>
      </c>
      <c r="F295" s="16" t="s">
        <v>34</v>
      </c>
      <c r="G295" s="16"/>
      <c r="H295" s="20"/>
      <c r="I295" s="16"/>
      <c r="J295" s="16"/>
      <c r="K295" s="16"/>
      <c r="L295" s="16"/>
      <c r="M295" s="24">
        <v>12</v>
      </c>
      <c r="N295" s="24">
        <v>139.12</v>
      </c>
      <c r="O295" s="16"/>
      <c r="P295" s="16"/>
      <c r="Q295" s="16"/>
      <c r="R295" s="24">
        <f t="shared" si="63"/>
        <v>0.50589090909090906</v>
      </c>
      <c r="S295" s="10"/>
      <c r="T295" s="24">
        <f t="shared" si="66"/>
        <v>275</v>
      </c>
      <c r="U295" s="10"/>
    </row>
    <row r="296" spans="1:21" s="8" customFormat="1" ht="24" customHeight="1">
      <c r="A296" s="15">
        <v>44145</v>
      </c>
      <c r="B296" s="16">
        <v>26</v>
      </c>
      <c r="C296" s="16" t="s">
        <v>313</v>
      </c>
      <c r="D296" s="16" t="s">
        <v>307</v>
      </c>
      <c r="E296" s="10" t="s">
        <v>309</v>
      </c>
      <c r="F296" s="16" t="s">
        <v>34</v>
      </c>
      <c r="G296" s="16"/>
      <c r="H296" s="20"/>
      <c r="I296" s="16"/>
      <c r="J296" s="16"/>
      <c r="K296" s="16"/>
      <c r="L296" s="16"/>
      <c r="M296" s="24">
        <v>12</v>
      </c>
      <c r="N296" s="24">
        <v>139.12</v>
      </c>
      <c r="O296" s="16"/>
      <c r="P296" s="16"/>
      <c r="Q296" s="16"/>
      <c r="R296" s="24">
        <f t="shared" si="63"/>
        <v>0.50589090909090906</v>
      </c>
      <c r="S296" s="10"/>
      <c r="T296" s="24">
        <f t="shared" si="66"/>
        <v>275</v>
      </c>
      <c r="U296" s="10"/>
    </row>
    <row r="297" spans="1:21" s="8" customFormat="1" ht="24" customHeight="1">
      <c r="A297" s="15">
        <v>44145</v>
      </c>
      <c r="B297" s="16">
        <v>27</v>
      </c>
      <c r="C297" s="16" t="s">
        <v>344</v>
      </c>
      <c r="D297" s="16" t="s">
        <v>307</v>
      </c>
      <c r="E297" s="10" t="s">
        <v>309</v>
      </c>
      <c r="F297" s="16" t="s">
        <v>34</v>
      </c>
      <c r="G297" s="16"/>
      <c r="H297" s="20"/>
      <c r="I297" s="16"/>
      <c r="J297" s="16"/>
      <c r="K297" s="16"/>
      <c r="L297" s="16"/>
      <c r="M297" s="24">
        <v>10</v>
      </c>
      <c r="N297" s="25">
        <f>139.12-29.8</f>
        <v>109.32000000000001</v>
      </c>
      <c r="O297" s="16"/>
      <c r="P297" s="16"/>
      <c r="Q297" s="16"/>
      <c r="R297" s="24">
        <f t="shared" si="63"/>
        <v>0.39752727272727273</v>
      </c>
      <c r="S297" s="10"/>
      <c r="T297" s="24">
        <f t="shared" si="66"/>
        <v>275</v>
      </c>
      <c r="U297" s="10"/>
    </row>
    <row r="298" spans="1:21" s="8" customFormat="1" ht="24" customHeight="1">
      <c r="A298" s="15">
        <v>44145</v>
      </c>
      <c r="B298" s="16">
        <v>28</v>
      </c>
      <c r="C298" s="16" t="s">
        <v>321</v>
      </c>
      <c r="D298" s="16" t="s">
        <v>307</v>
      </c>
      <c r="E298" s="10" t="s">
        <v>309</v>
      </c>
      <c r="F298" s="16" t="s">
        <v>34</v>
      </c>
      <c r="G298" s="16"/>
      <c r="H298" s="20"/>
      <c r="I298" s="16"/>
      <c r="J298" s="16"/>
      <c r="K298" s="16"/>
      <c r="L298" s="16"/>
      <c r="M298" s="24">
        <v>12</v>
      </c>
      <c r="N298" s="24">
        <v>139.12</v>
      </c>
      <c r="O298" s="16"/>
      <c r="P298" s="16"/>
      <c r="Q298" s="16"/>
      <c r="R298" s="24">
        <f t="shared" si="63"/>
        <v>0.50589090909090906</v>
      </c>
      <c r="S298" s="10"/>
      <c r="T298" s="24">
        <f t="shared" si="66"/>
        <v>275</v>
      </c>
      <c r="U298" s="10"/>
    </row>
    <row r="299" spans="1:21" s="8" customFormat="1" ht="24" customHeight="1">
      <c r="A299" s="15">
        <v>44145</v>
      </c>
      <c r="B299" s="16">
        <v>29</v>
      </c>
      <c r="C299" s="17" t="s">
        <v>328</v>
      </c>
      <c r="D299" s="16" t="s">
        <v>307</v>
      </c>
      <c r="E299" s="10" t="s">
        <v>309</v>
      </c>
      <c r="F299" s="16" t="s">
        <v>352</v>
      </c>
      <c r="G299" s="18" t="s">
        <v>353</v>
      </c>
      <c r="H299" s="19" t="s">
        <v>405</v>
      </c>
      <c r="I299" s="16">
        <v>4000</v>
      </c>
      <c r="J299" s="16">
        <v>1000</v>
      </c>
      <c r="K299" s="16"/>
      <c r="L299" s="16"/>
      <c r="M299" s="24">
        <v>6</v>
      </c>
      <c r="N299" s="25">
        <f>M299*9.94</f>
        <v>59.64</v>
      </c>
      <c r="O299" s="16">
        <v>1000</v>
      </c>
      <c r="P299" s="16">
        <f>I299-O299</f>
        <v>3000</v>
      </c>
      <c r="Q299" s="16">
        <v>1</v>
      </c>
      <c r="R299" s="24">
        <f>N299/S299</f>
        <v>2.9819999999999999E-2</v>
      </c>
      <c r="S299" s="10">
        <f>SUM(T299:T300)</f>
        <v>2000</v>
      </c>
      <c r="T299" s="24">
        <f>J299*Q299</f>
        <v>1000</v>
      </c>
      <c r="U299" s="10"/>
    </row>
    <row r="300" spans="1:21" s="8" customFormat="1" ht="24" customHeight="1">
      <c r="A300" s="15">
        <v>44145</v>
      </c>
      <c r="B300" s="16"/>
      <c r="C300" s="17" t="s">
        <v>328</v>
      </c>
      <c r="D300" s="16" t="s">
        <v>307</v>
      </c>
      <c r="E300" s="10" t="s">
        <v>309</v>
      </c>
      <c r="F300" s="16" t="s">
        <v>352</v>
      </c>
      <c r="G300" s="18" t="s">
        <v>353</v>
      </c>
      <c r="H300" s="19" t="s">
        <v>399</v>
      </c>
      <c r="I300" s="16">
        <v>4000</v>
      </c>
      <c r="J300" s="16">
        <v>1000</v>
      </c>
      <c r="K300" s="16"/>
      <c r="L300" s="16"/>
      <c r="M300" s="24"/>
      <c r="N300" s="24"/>
      <c r="O300" s="16">
        <v>1000</v>
      </c>
      <c r="P300" s="16">
        <f>I300-O300</f>
        <v>3000</v>
      </c>
      <c r="Q300" s="16">
        <v>1</v>
      </c>
      <c r="R300" s="24"/>
      <c r="S300" s="10"/>
      <c r="T300" s="24">
        <f>J300*Q300</f>
        <v>1000</v>
      </c>
      <c r="U300" s="10"/>
    </row>
    <row r="301" spans="1:21" s="8" customFormat="1" ht="24" customHeight="1">
      <c r="A301" s="15">
        <v>44145</v>
      </c>
      <c r="B301" s="16"/>
      <c r="C301" s="17" t="s">
        <v>328</v>
      </c>
      <c r="D301" s="16" t="s">
        <v>307</v>
      </c>
      <c r="E301" s="10" t="s">
        <v>309</v>
      </c>
      <c r="F301" s="16" t="s">
        <v>293</v>
      </c>
      <c r="G301" s="18" t="s">
        <v>369</v>
      </c>
      <c r="H301" s="19" t="s">
        <v>360</v>
      </c>
      <c r="I301" s="16">
        <v>7000</v>
      </c>
      <c r="J301" s="16">
        <v>530</v>
      </c>
      <c r="K301" s="16"/>
      <c r="L301" s="16"/>
      <c r="M301" s="24">
        <v>6</v>
      </c>
      <c r="N301" s="25">
        <f>139.12-59.64</f>
        <v>79.48</v>
      </c>
      <c r="O301" s="16">
        <v>7150</v>
      </c>
      <c r="P301" s="16">
        <f>I301-O301</f>
        <v>-150</v>
      </c>
      <c r="Q301" s="16">
        <v>2</v>
      </c>
      <c r="R301" s="24">
        <f>N301/S301</f>
        <v>4.9001233045622691E-2</v>
      </c>
      <c r="S301" s="10">
        <f>SUM(T301:T303)</f>
        <v>1622</v>
      </c>
      <c r="T301" s="24">
        <f>J301*Q301</f>
        <v>1060</v>
      </c>
      <c r="U301" s="10"/>
    </row>
    <row r="302" spans="1:21" s="8" customFormat="1" ht="24" customHeight="1">
      <c r="A302" s="15">
        <v>44145</v>
      </c>
      <c r="B302" s="16"/>
      <c r="C302" s="17" t="s">
        <v>328</v>
      </c>
      <c r="D302" s="16" t="s">
        <v>307</v>
      </c>
      <c r="E302" s="10" t="s">
        <v>309</v>
      </c>
      <c r="F302" s="16" t="s">
        <v>293</v>
      </c>
      <c r="G302" s="18" t="s">
        <v>369</v>
      </c>
      <c r="H302" s="19" t="s">
        <v>399</v>
      </c>
      <c r="I302" s="16">
        <v>7000</v>
      </c>
      <c r="J302" s="16">
        <v>530</v>
      </c>
      <c r="K302" s="16"/>
      <c r="L302" s="16"/>
      <c r="M302" s="24"/>
      <c r="N302" s="24"/>
      <c r="O302" s="16">
        <v>7150</v>
      </c>
      <c r="P302" s="16">
        <f>I302-O302</f>
        <v>-150</v>
      </c>
      <c r="Q302" s="16">
        <v>1</v>
      </c>
      <c r="R302" s="24"/>
      <c r="S302" s="10"/>
      <c r="T302" s="24">
        <f>J302*Q302</f>
        <v>530</v>
      </c>
      <c r="U302" s="10"/>
    </row>
    <row r="303" spans="1:21" s="8" customFormat="1" ht="24" customHeight="1">
      <c r="A303" s="15">
        <v>44145</v>
      </c>
      <c r="B303" s="16"/>
      <c r="C303" s="17" t="s">
        <v>328</v>
      </c>
      <c r="D303" s="16" t="s">
        <v>307</v>
      </c>
      <c r="E303" s="10" t="s">
        <v>309</v>
      </c>
      <c r="F303" s="16" t="s">
        <v>293</v>
      </c>
      <c r="G303" s="18" t="s">
        <v>369</v>
      </c>
      <c r="H303" s="19" t="s">
        <v>406</v>
      </c>
      <c r="I303" s="16">
        <v>7000</v>
      </c>
      <c r="J303" s="16">
        <v>32</v>
      </c>
      <c r="K303" s="16"/>
      <c r="L303" s="16"/>
      <c r="M303" s="24"/>
      <c r="N303" s="24"/>
      <c r="O303" s="16">
        <v>32</v>
      </c>
      <c r="P303" s="16"/>
      <c r="Q303" s="16">
        <v>1</v>
      </c>
      <c r="R303" s="24"/>
      <c r="S303" s="10"/>
      <c r="T303" s="24">
        <f>J303*Q303</f>
        <v>32</v>
      </c>
      <c r="U303" s="10"/>
    </row>
    <row r="304" spans="1:21" s="8" customFormat="1" ht="24" customHeight="1">
      <c r="A304" s="15">
        <v>44145</v>
      </c>
      <c r="B304" s="16">
        <v>30</v>
      </c>
      <c r="C304" s="17" t="s">
        <v>326</v>
      </c>
      <c r="D304" s="16" t="s">
        <v>307</v>
      </c>
      <c r="E304" s="10" t="s">
        <v>309</v>
      </c>
      <c r="F304" s="16"/>
      <c r="G304" s="16" t="s">
        <v>345</v>
      </c>
      <c r="H304" s="16"/>
      <c r="I304" s="16"/>
      <c r="J304" s="16"/>
      <c r="K304" s="16"/>
      <c r="L304" s="16"/>
      <c r="M304" s="24">
        <v>12</v>
      </c>
      <c r="N304" s="24">
        <v>139.12</v>
      </c>
      <c r="O304" s="16"/>
      <c r="P304" s="16"/>
      <c r="Q304" s="16"/>
      <c r="R304" s="24"/>
      <c r="S304" s="10"/>
      <c r="T304" s="24"/>
      <c r="U304" s="10"/>
    </row>
    <row r="305" spans="1:21" s="8" customFormat="1" ht="24" customHeight="1">
      <c r="A305" s="15">
        <v>44145</v>
      </c>
      <c r="B305" s="16">
        <v>31</v>
      </c>
      <c r="C305" s="16" t="s">
        <v>346</v>
      </c>
      <c r="D305" s="16" t="s">
        <v>307</v>
      </c>
      <c r="E305" s="10" t="s">
        <v>309</v>
      </c>
      <c r="F305" s="16"/>
      <c r="G305" s="16" t="s">
        <v>347</v>
      </c>
      <c r="H305" s="16"/>
      <c r="I305" s="16"/>
      <c r="J305" s="16"/>
      <c r="K305" s="16"/>
      <c r="L305" s="16"/>
      <c r="M305" s="24">
        <v>12</v>
      </c>
      <c r="N305" s="24">
        <v>139.12</v>
      </c>
      <c r="O305" s="16"/>
      <c r="P305" s="16">
        <f>I305-O305</f>
        <v>0</v>
      </c>
      <c r="Q305" s="16"/>
      <c r="R305" s="24"/>
      <c r="S305" s="10"/>
      <c r="T305" s="24">
        <f>J305*Q305</f>
        <v>0</v>
      </c>
      <c r="U305" s="10"/>
    </row>
    <row r="306" spans="1:21" s="8" customFormat="1" ht="24" customHeight="1">
      <c r="A306" s="15">
        <v>44145</v>
      </c>
      <c r="B306" s="16">
        <v>32</v>
      </c>
      <c r="C306" s="16" t="s">
        <v>348</v>
      </c>
      <c r="D306" s="16" t="s">
        <v>307</v>
      </c>
      <c r="E306" s="10" t="s">
        <v>309</v>
      </c>
      <c r="F306" s="17"/>
      <c r="G306" s="16" t="s">
        <v>349</v>
      </c>
      <c r="H306" s="20"/>
      <c r="I306" s="16"/>
      <c r="J306" s="16"/>
      <c r="K306" s="16"/>
      <c r="L306" s="16"/>
      <c r="M306" s="24">
        <v>12</v>
      </c>
      <c r="N306" s="24">
        <v>139.12</v>
      </c>
      <c r="O306" s="16"/>
      <c r="P306" s="16">
        <f>I306-O306</f>
        <v>0</v>
      </c>
      <c r="Q306" s="16"/>
      <c r="R306" s="24"/>
      <c r="S306" s="10"/>
      <c r="T306" s="24">
        <f>J306*Q306</f>
        <v>0</v>
      </c>
      <c r="U306" s="10"/>
    </row>
    <row r="307" spans="1:21" s="8" customFormat="1" ht="24" customHeight="1">
      <c r="A307" s="15">
        <v>44146</v>
      </c>
      <c r="B307" s="16">
        <v>1</v>
      </c>
      <c r="C307" s="17" t="s">
        <v>366</v>
      </c>
      <c r="D307" s="16" t="s">
        <v>307</v>
      </c>
      <c r="E307" s="10" t="s">
        <v>309</v>
      </c>
      <c r="F307" s="16" t="s">
        <v>34</v>
      </c>
      <c r="G307" s="18"/>
      <c r="H307" s="19"/>
      <c r="I307" s="16"/>
      <c r="J307" s="16"/>
      <c r="K307" s="16"/>
      <c r="L307" s="16"/>
      <c r="M307" s="24">
        <v>12</v>
      </c>
      <c r="N307" s="24">
        <v>139.12</v>
      </c>
      <c r="O307" s="16"/>
      <c r="P307" s="16"/>
      <c r="Q307" s="16"/>
      <c r="R307" s="24">
        <f t="shared" ref="R307:R312" si="67">N307/T307</f>
        <v>0.50150066755674239</v>
      </c>
      <c r="S307" s="10">
        <f>SUM(J307:J333)</f>
        <v>7490</v>
      </c>
      <c r="T307" s="24">
        <f t="shared" ref="T307:T316" si="68">7490/27</f>
        <v>277.40740740740739</v>
      </c>
      <c r="U307" s="10"/>
    </row>
    <row r="308" spans="1:21" s="8" customFormat="1" ht="24" customHeight="1">
      <c r="A308" s="15">
        <v>44146</v>
      </c>
      <c r="B308" s="16">
        <v>2</v>
      </c>
      <c r="C308" s="16" t="s">
        <v>365</v>
      </c>
      <c r="D308" s="16" t="s">
        <v>307</v>
      </c>
      <c r="E308" s="10" t="s">
        <v>309</v>
      </c>
      <c r="F308" s="16" t="s">
        <v>34</v>
      </c>
      <c r="G308" s="16"/>
      <c r="H308" s="20"/>
      <c r="I308" s="16"/>
      <c r="J308" s="16"/>
      <c r="K308" s="16"/>
      <c r="L308" s="16"/>
      <c r="M308" s="24">
        <v>12</v>
      </c>
      <c r="N308" s="24">
        <v>139.12</v>
      </c>
      <c r="O308" s="16"/>
      <c r="P308" s="16"/>
      <c r="Q308" s="16"/>
      <c r="R308" s="24">
        <f t="shared" si="67"/>
        <v>0.50150066755674239</v>
      </c>
      <c r="S308" s="10"/>
      <c r="T308" s="24">
        <f t="shared" si="68"/>
        <v>277.40740740740739</v>
      </c>
      <c r="U308" s="10"/>
    </row>
    <row r="309" spans="1:21" s="8" customFormat="1" ht="24" customHeight="1">
      <c r="A309" s="15">
        <v>44146</v>
      </c>
      <c r="B309" s="16">
        <v>3</v>
      </c>
      <c r="C309" s="16" t="s">
        <v>324</v>
      </c>
      <c r="D309" s="16" t="s">
        <v>307</v>
      </c>
      <c r="E309" s="10" t="s">
        <v>309</v>
      </c>
      <c r="F309" s="16" t="s">
        <v>34</v>
      </c>
      <c r="G309" s="16"/>
      <c r="H309" s="20"/>
      <c r="I309" s="16"/>
      <c r="J309" s="16"/>
      <c r="K309" s="16"/>
      <c r="L309" s="16"/>
      <c r="M309" s="24">
        <v>12</v>
      </c>
      <c r="N309" s="24">
        <v>139.12</v>
      </c>
      <c r="O309" s="16"/>
      <c r="P309" s="16"/>
      <c r="Q309" s="16"/>
      <c r="R309" s="24">
        <f t="shared" si="67"/>
        <v>0.50150066755674239</v>
      </c>
      <c r="S309" s="10"/>
      <c r="T309" s="24">
        <f t="shared" si="68"/>
        <v>277.40740740740739</v>
      </c>
      <c r="U309" s="10"/>
    </row>
    <row r="310" spans="1:21" s="8" customFormat="1" ht="24" customHeight="1">
      <c r="A310" s="15">
        <v>44146</v>
      </c>
      <c r="B310" s="16">
        <v>4</v>
      </c>
      <c r="C310" s="16" t="s">
        <v>375</v>
      </c>
      <c r="D310" s="16" t="s">
        <v>307</v>
      </c>
      <c r="E310" s="10" t="s">
        <v>309</v>
      </c>
      <c r="F310" s="16" t="s">
        <v>34</v>
      </c>
      <c r="G310" s="16"/>
      <c r="H310" s="20"/>
      <c r="I310" s="16"/>
      <c r="J310" s="16"/>
      <c r="K310" s="16"/>
      <c r="L310" s="16"/>
      <c r="M310" s="24">
        <v>12</v>
      </c>
      <c r="N310" s="24">
        <v>139.12</v>
      </c>
      <c r="O310" s="16"/>
      <c r="P310" s="16"/>
      <c r="Q310" s="16"/>
      <c r="R310" s="24">
        <f t="shared" si="67"/>
        <v>0.50150066755674239</v>
      </c>
      <c r="S310" s="10"/>
      <c r="T310" s="24">
        <f t="shared" si="68"/>
        <v>277.40740740740739</v>
      </c>
      <c r="U310" s="10"/>
    </row>
    <row r="311" spans="1:21" s="8" customFormat="1" ht="24" customHeight="1">
      <c r="A311" s="15">
        <v>44146</v>
      </c>
      <c r="B311" s="16">
        <v>5</v>
      </c>
      <c r="C311" s="16" t="s">
        <v>323</v>
      </c>
      <c r="D311" s="16" t="s">
        <v>307</v>
      </c>
      <c r="E311" s="10" t="s">
        <v>308</v>
      </c>
      <c r="F311" s="16" t="s">
        <v>34</v>
      </c>
      <c r="G311" s="16"/>
      <c r="H311" s="20"/>
      <c r="I311" s="16"/>
      <c r="J311" s="16"/>
      <c r="K311" s="16"/>
      <c r="L311" s="16"/>
      <c r="M311" s="24">
        <v>12</v>
      </c>
      <c r="N311" s="25">
        <f>M311*14</f>
        <v>168</v>
      </c>
      <c r="O311" s="16"/>
      <c r="P311" s="16"/>
      <c r="Q311" s="16"/>
      <c r="R311" s="24">
        <f t="shared" si="67"/>
        <v>0.60560747663551406</v>
      </c>
      <c r="S311" s="10"/>
      <c r="T311" s="24">
        <f t="shared" si="68"/>
        <v>277.40740740740739</v>
      </c>
      <c r="U311" s="10"/>
    </row>
    <row r="312" spans="1:21" s="8" customFormat="1" ht="24" customHeight="1">
      <c r="A312" s="15">
        <v>44146</v>
      </c>
      <c r="B312" s="16">
        <v>6</v>
      </c>
      <c r="C312" s="16" t="s">
        <v>329</v>
      </c>
      <c r="D312" s="16" t="s">
        <v>307</v>
      </c>
      <c r="E312" s="10" t="s">
        <v>309</v>
      </c>
      <c r="F312" s="16" t="s">
        <v>34</v>
      </c>
      <c r="G312" s="16"/>
      <c r="H312" s="20"/>
      <c r="I312" s="16"/>
      <c r="J312" s="16"/>
      <c r="K312" s="16"/>
      <c r="L312" s="16"/>
      <c r="M312" s="24">
        <v>12</v>
      </c>
      <c r="N312" s="24">
        <v>139.12</v>
      </c>
      <c r="O312" s="16"/>
      <c r="P312" s="16"/>
      <c r="Q312" s="16"/>
      <c r="R312" s="24">
        <f t="shared" si="67"/>
        <v>0.50150066755674239</v>
      </c>
      <c r="S312" s="10"/>
      <c r="T312" s="24">
        <f t="shared" si="68"/>
        <v>277.40740740740739</v>
      </c>
      <c r="U312" s="10"/>
    </row>
    <row r="313" spans="1:21" s="8" customFormat="1" ht="24" customHeight="1">
      <c r="A313" s="15">
        <v>44146</v>
      </c>
      <c r="B313" s="16">
        <v>7</v>
      </c>
      <c r="C313" s="16" t="s">
        <v>364</v>
      </c>
      <c r="D313" s="16" t="s">
        <v>307</v>
      </c>
      <c r="E313" s="10" t="s">
        <v>309</v>
      </c>
      <c r="F313" s="16" t="s">
        <v>34</v>
      </c>
      <c r="G313" s="16"/>
      <c r="H313" s="20"/>
      <c r="I313" s="16"/>
      <c r="J313" s="16"/>
      <c r="K313" s="16"/>
      <c r="L313" s="16"/>
      <c r="M313" s="24">
        <v>12</v>
      </c>
      <c r="N313" s="24">
        <v>139.12</v>
      </c>
      <c r="O313" s="16"/>
      <c r="P313" s="16"/>
      <c r="Q313" s="16"/>
      <c r="R313" s="24">
        <f t="shared" ref="R313:R333" si="69">N313/T313</f>
        <v>0.50150066755674239</v>
      </c>
      <c r="S313" s="10"/>
      <c r="T313" s="24">
        <f t="shared" si="68"/>
        <v>277.40740740740739</v>
      </c>
      <c r="U313" s="10"/>
    </row>
    <row r="314" spans="1:21" s="8" customFormat="1" ht="24" customHeight="1">
      <c r="A314" s="15">
        <v>44146</v>
      </c>
      <c r="B314" s="16">
        <v>8</v>
      </c>
      <c r="C314" s="16" t="s">
        <v>339</v>
      </c>
      <c r="D314" s="16" t="s">
        <v>307</v>
      </c>
      <c r="E314" s="10" t="s">
        <v>309</v>
      </c>
      <c r="F314" s="16" t="s">
        <v>34</v>
      </c>
      <c r="G314" s="18" t="s">
        <v>407</v>
      </c>
      <c r="H314" s="19" t="s">
        <v>320</v>
      </c>
      <c r="I314" s="16">
        <v>27690</v>
      </c>
      <c r="J314" s="16">
        <v>3500</v>
      </c>
      <c r="K314" s="16"/>
      <c r="L314" s="16"/>
      <c r="M314" s="24">
        <v>12</v>
      </c>
      <c r="N314" s="24">
        <v>139.12</v>
      </c>
      <c r="O314" s="16">
        <v>3500</v>
      </c>
      <c r="P314" s="16">
        <f>I314-O314</f>
        <v>24190</v>
      </c>
      <c r="Q314" s="16">
        <v>93</v>
      </c>
      <c r="R314" s="24">
        <f t="shared" si="69"/>
        <v>0.50150066755674239</v>
      </c>
      <c r="S314" s="10"/>
      <c r="T314" s="24">
        <f t="shared" si="68"/>
        <v>277.40740740740739</v>
      </c>
      <c r="U314" s="10"/>
    </row>
    <row r="315" spans="1:21" s="8" customFormat="1" ht="24" customHeight="1">
      <c r="A315" s="15">
        <v>44146</v>
      </c>
      <c r="B315" s="16">
        <v>9</v>
      </c>
      <c r="C315" s="16" t="s">
        <v>340</v>
      </c>
      <c r="D315" s="16" t="s">
        <v>307</v>
      </c>
      <c r="E315" s="10" t="s">
        <v>309</v>
      </c>
      <c r="F315" s="16" t="s">
        <v>34</v>
      </c>
      <c r="G315" s="16"/>
      <c r="H315" s="20"/>
      <c r="I315" s="16"/>
      <c r="J315" s="16"/>
      <c r="K315" s="16"/>
      <c r="L315" s="16"/>
      <c r="M315" s="24">
        <v>12</v>
      </c>
      <c r="N315" s="24">
        <v>139.12</v>
      </c>
      <c r="O315" s="16"/>
      <c r="P315" s="16"/>
      <c r="Q315" s="16"/>
      <c r="R315" s="24">
        <f t="shared" si="69"/>
        <v>0.50150066755674239</v>
      </c>
      <c r="S315" s="10"/>
      <c r="T315" s="24">
        <f t="shared" si="68"/>
        <v>277.40740740740739</v>
      </c>
      <c r="U315" s="10"/>
    </row>
    <row r="316" spans="1:21" s="8" customFormat="1" ht="24" customHeight="1">
      <c r="A316" s="15">
        <v>44146</v>
      </c>
      <c r="B316" s="16">
        <v>10</v>
      </c>
      <c r="C316" s="16" t="s">
        <v>310</v>
      </c>
      <c r="D316" s="16" t="s">
        <v>307</v>
      </c>
      <c r="E316" s="10" t="s">
        <v>309</v>
      </c>
      <c r="F316" s="16" t="s">
        <v>34</v>
      </c>
      <c r="G316" s="16"/>
      <c r="H316" s="20"/>
      <c r="I316" s="16"/>
      <c r="J316" s="16"/>
      <c r="K316" s="16"/>
      <c r="L316" s="16"/>
      <c r="M316" s="24">
        <v>12</v>
      </c>
      <c r="N316" s="24">
        <v>139.12</v>
      </c>
      <c r="O316" s="16"/>
      <c r="P316" s="16"/>
      <c r="Q316" s="16"/>
      <c r="R316" s="24">
        <f t="shared" si="69"/>
        <v>0.50150066755674239</v>
      </c>
      <c r="S316" s="10"/>
      <c r="T316" s="24">
        <f t="shared" si="68"/>
        <v>277.40740740740739</v>
      </c>
      <c r="U316" s="10"/>
    </row>
    <row r="317" spans="1:21" s="8" customFormat="1" ht="24" customHeight="1">
      <c r="A317" s="15">
        <v>44146</v>
      </c>
      <c r="B317" s="16">
        <v>11</v>
      </c>
      <c r="C317" s="16" t="s">
        <v>311</v>
      </c>
      <c r="D317" s="16" t="s">
        <v>307</v>
      </c>
      <c r="E317" s="10" t="s">
        <v>309</v>
      </c>
      <c r="F317" s="16" t="s">
        <v>34</v>
      </c>
      <c r="G317" s="16"/>
      <c r="H317" s="20"/>
      <c r="I317" s="16"/>
      <c r="J317" s="16"/>
      <c r="K317" s="16"/>
      <c r="L317" s="16"/>
      <c r="M317" s="24">
        <v>12</v>
      </c>
      <c r="N317" s="24">
        <v>139.12</v>
      </c>
      <c r="O317" s="16"/>
      <c r="P317" s="16"/>
      <c r="Q317" s="16"/>
      <c r="R317" s="24">
        <f t="shared" si="69"/>
        <v>0.50150066755674239</v>
      </c>
      <c r="S317" s="10"/>
      <c r="T317" s="24">
        <f t="shared" ref="T317:T326" si="70">7490/27</f>
        <v>277.40740740740739</v>
      </c>
      <c r="U317" s="10"/>
    </row>
    <row r="318" spans="1:21" s="8" customFormat="1" ht="24" customHeight="1">
      <c r="A318" s="15">
        <v>44146</v>
      </c>
      <c r="B318" s="16">
        <v>12</v>
      </c>
      <c r="C318" s="16" t="s">
        <v>327</v>
      </c>
      <c r="D318" s="16" t="s">
        <v>307</v>
      </c>
      <c r="E318" s="10" t="s">
        <v>309</v>
      </c>
      <c r="F318" s="16" t="s">
        <v>34</v>
      </c>
      <c r="G318" s="16"/>
      <c r="H318" s="20"/>
      <c r="I318" s="16"/>
      <c r="J318" s="16"/>
      <c r="K318" s="16"/>
      <c r="L318" s="16"/>
      <c r="M318" s="24">
        <v>12</v>
      </c>
      <c r="N318" s="24">
        <v>139.12</v>
      </c>
      <c r="O318" s="16"/>
      <c r="P318" s="16"/>
      <c r="Q318" s="16"/>
      <c r="R318" s="24">
        <f t="shared" si="69"/>
        <v>0.50150066755674239</v>
      </c>
      <c r="S318" s="10"/>
      <c r="T318" s="24">
        <f t="shared" si="70"/>
        <v>277.40740740740739</v>
      </c>
      <c r="U318" s="10"/>
    </row>
    <row r="319" spans="1:21" s="8" customFormat="1" ht="24" customHeight="1">
      <c r="A319" s="15">
        <v>44146</v>
      </c>
      <c r="B319" s="16">
        <v>13</v>
      </c>
      <c r="C319" s="16" t="s">
        <v>317</v>
      </c>
      <c r="D319" s="16" t="s">
        <v>307</v>
      </c>
      <c r="E319" s="10" t="s">
        <v>309</v>
      </c>
      <c r="F319" s="16" t="s">
        <v>34</v>
      </c>
      <c r="G319" s="16"/>
      <c r="H319" s="20"/>
      <c r="I319" s="16"/>
      <c r="J319" s="16"/>
      <c r="K319" s="16"/>
      <c r="L319" s="16"/>
      <c r="M319" s="24">
        <v>12</v>
      </c>
      <c r="N319" s="24">
        <v>139.12</v>
      </c>
      <c r="O319" s="16"/>
      <c r="P319" s="16"/>
      <c r="Q319" s="16"/>
      <c r="R319" s="24">
        <f t="shared" si="69"/>
        <v>0.50150066755674239</v>
      </c>
      <c r="S319" s="10"/>
      <c r="T319" s="24">
        <f t="shared" si="70"/>
        <v>277.40740740740739</v>
      </c>
      <c r="U319" s="10"/>
    </row>
    <row r="320" spans="1:21" s="8" customFormat="1" ht="24" customHeight="1">
      <c r="A320" s="15">
        <v>44146</v>
      </c>
      <c r="B320" s="16">
        <v>14</v>
      </c>
      <c r="C320" s="16" t="s">
        <v>388</v>
      </c>
      <c r="D320" s="16" t="s">
        <v>307</v>
      </c>
      <c r="E320" s="10" t="s">
        <v>308</v>
      </c>
      <c r="F320" s="16" t="s">
        <v>34</v>
      </c>
      <c r="G320" s="18"/>
      <c r="H320" s="19"/>
      <c r="I320" s="16"/>
      <c r="J320" s="16"/>
      <c r="K320" s="16"/>
      <c r="L320" s="16"/>
      <c r="M320" s="24">
        <v>12</v>
      </c>
      <c r="N320" s="24">
        <v>168</v>
      </c>
      <c r="O320" s="16"/>
      <c r="P320" s="16"/>
      <c r="Q320" s="16"/>
      <c r="R320" s="24">
        <f t="shared" si="69"/>
        <v>0.60560747663551406</v>
      </c>
      <c r="S320" s="10"/>
      <c r="T320" s="24">
        <f t="shared" si="70"/>
        <v>277.40740740740739</v>
      </c>
      <c r="U320" s="10"/>
    </row>
    <row r="321" spans="1:21" s="8" customFormat="1" ht="24" customHeight="1">
      <c r="A321" s="15">
        <v>44146</v>
      </c>
      <c r="B321" s="16">
        <v>15</v>
      </c>
      <c r="C321" s="16" t="s">
        <v>316</v>
      </c>
      <c r="D321" s="16" t="s">
        <v>307</v>
      </c>
      <c r="E321" s="10" t="s">
        <v>309</v>
      </c>
      <c r="F321" s="16" t="s">
        <v>34</v>
      </c>
      <c r="G321" s="16"/>
      <c r="H321" s="20"/>
      <c r="I321" s="16"/>
      <c r="J321" s="16"/>
      <c r="K321" s="16"/>
      <c r="L321" s="16"/>
      <c r="M321" s="24">
        <v>12</v>
      </c>
      <c r="N321" s="24">
        <v>139.12</v>
      </c>
      <c r="O321" s="16"/>
      <c r="P321" s="16"/>
      <c r="Q321" s="16"/>
      <c r="R321" s="24">
        <f t="shared" si="69"/>
        <v>0.50150066755674239</v>
      </c>
      <c r="S321" s="10"/>
      <c r="T321" s="24">
        <f t="shared" si="70"/>
        <v>277.40740740740739</v>
      </c>
      <c r="U321" s="10"/>
    </row>
    <row r="322" spans="1:21" s="8" customFormat="1" ht="24" customHeight="1">
      <c r="A322" s="15">
        <v>44146</v>
      </c>
      <c r="B322" s="16">
        <v>16</v>
      </c>
      <c r="C322" s="16" t="s">
        <v>394</v>
      </c>
      <c r="D322" s="16" t="s">
        <v>307</v>
      </c>
      <c r="E322" s="10" t="s">
        <v>309</v>
      </c>
      <c r="F322" s="16" t="s">
        <v>34</v>
      </c>
      <c r="G322" s="16"/>
      <c r="H322" s="20"/>
      <c r="I322" s="16"/>
      <c r="J322" s="16"/>
      <c r="K322" s="16"/>
      <c r="L322" s="16"/>
      <c r="M322" s="24">
        <v>12</v>
      </c>
      <c r="N322" s="24">
        <v>139.12</v>
      </c>
      <c r="O322" s="16"/>
      <c r="P322" s="16"/>
      <c r="Q322" s="16"/>
      <c r="R322" s="24">
        <f t="shared" si="69"/>
        <v>0.50150066755674239</v>
      </c>
      <c r="S322" s="10"/>
      <c r="T322" s="24">
        <f t="shared" si="70"/>
        <v>277.40740740740739</v>
      </c>
      <c r="U322" s="10"/>
    </row>
    <row r="323" spans="1:21" s="8" customFormat="1" ht="24" customHeight="1">
      <c r="A323" s="15">
        <v>44146</v>
      </c>
      <c r="B323" s="16">
        <v>17</v>
      </c>
      <c r="C323" s="16" t="s">
        <v>395</v>
      </c>
      <c r="D323" s="16" t="s">
        <v>307</v>
      </c>
      <c r="E323" s="10" t="s">
        <v>308</v>
      </c>
      <c r="F323" s="16" t="s">
        <v>34</v>
      </c>
      <c r="G323" s="16"/>
      <c r="H323" s="20"/>
      <c r="I323" s="16"/>
      <c r="J323" s="16"/>
      <c r="K323" s="16"/>
      <c r="L323" s="16"/>
      <c r="M323" s="24">
        <v>12</v>
      </c>
      <c r="N323" s="24">
        <v>168</v>
      </c>
      <c r="O323" s="16"/>
      <c r="P323" s="16"/>
      <c r="Q323" s="16"/>
      <c r="R323" s="24">
        <f t="shared" si="69"/>
        <v>0.60560747663551406</v>
      </c>
      <c r="S323" s="10"/>
      <c r="T323" s="24">
        <f t="shared" si="70"/>
        <v>277.40740740740739</v>
      </c>
      <c r="U323" s="10"/>
    </row>
    <row r="324" spans="1:21" s="8" customFormat="1" ht="24" customHeight="1">
      <c r="A324" s="15">
        <v>44146</v>
      </c>
      <c r="B324" s="16">
        <v>18</v>
      </c>
      <c r="C324" s="16" t="s">
        <v>325</v>
      </c>
      <c r="D324" s="16" t="s">
        <v>307</v>
      </c>
      <c r="E324" s="10" t="s">
        <v>309</v>
      </c>
      <c r="F324" s="16" t="s">
        <v>34</v>
      </c>
      <c r="G324" s="16"/>
      <c r="H324" s="20"/>
      <c r="I324" s="16"/>
      <c r="J324" s="16"/>
      <c r="K324" s="16"/>
      <c r="L324" s="16"/>
      <c r="M324" s="24">
        <v>12</v>
      </c>
      <c r="N324" s="24">
        <v>139.12</v>
      </c>
      <c r="O324" s="16"/>
      <c r="P324" s="16"/>
      <c r="Q324" s="16"/>
      <c r="R324" s="24">
        <f t="shared" si="69"/>
        <v>0.50150066755674239</v>
      </c>
      <c r="S324" s="10"/>
      <c r="T324" s="24">
        <f t="shared" si="70"/>
        <v>277.40740740740739</v>
      </c>
      <c r="U324" s="10"/>
    </row>
    <row r="325" spans="1:21" s="8" customFormat="1" ht="24" customHeight="1">
      <c r="A325" s="15">
        <v>44146</v>
      </c>
      <c r="B325" s="16">
        <v>19</v>
      </c>
      <c r="C325" s="16" t="s">
        <v>335</v>
      </c>
      <c r="D325" s="16" t="s">
        <v>307</v>
      </c>
      <c r="E325" s="10" t="s">
        <v>309</v>
      </c>
      <c r="F325" s="16" t="s">
        <v>34</v>
      </c>
      <c r="G325" s="16"/>
      <c r="H325" s="20"/>
      <c r="I325" s="16"/>
      <c r="J325" s="16"/>
      <c r="K325" s="16"/>
      <c r="L325" s="16"/>
      <c r="M325" s="24">
        <v>12</v>
      </c>
      <c r="N325" s="24">
        <v>139.12</v>
      </c>
      <c r="O325" s="16"/>
      <c r="P325" s="16"/>
      <c r="Q325" s="16"/>
      <c r="R325" s="24">
        <f t="shared" si="69"/>
        <v>0.50150066755674239</v>
      </c>
      <c r="S325" s="10"/>
      <c r="T325" s="24">
        <f t="shared" si="70"/>
        <v>277.40740740740739</v>
      </c>
      <c r="U325" s="10"/>
    </row>
    <row r="326" spans="1:21" s="8" customFormat="1" ht="24" customHeight="1">
      <c r="A326" s="15">
        <v>44146</v>
      </c>
      <c r="B326" s="16">
        <v>20</v>
      </c>
      <c r="C326" s="16" t="s">
        <v>338</v>
      </c>
      <c r="D326" s="16" t="s">
        <v>307</v>
      </c>
      <c r="E326" s="10" t="s">
        <v>309</v>
      </c>
      <c r="F326" s="16" t="s">
        <v>34</v>
      </c>
      <c r="G326" s="18" t="s">
        <v>401</v>
      </c>
      <c r="H326" s="19" t="s">
        <v>320</v>
      </c>
      <c r="I326" s="16">
        <v>27690</v>
      </c>
      <c r="J326" s="16">
        <v>3990</v>
      </c>
      <c r="K326" s="16"/>
      <c r="L326" s="16"/>
      <c r="M326" s="24">
        <v>12</v>
      </c>
      <c r="N326" s="24">
        <v>139.12</v>
      </c>
      <c r="O326" s="16">
        <v>27140</v>
      </c>
      <c r="P326" s="16">
        <f>I326-O326</f>
        <v>550</v>
      </c>
      <c r="Q326" s="16">
        <v>93</v>
      </c>
      <c r="R326" s="24">
        <f t="shared" si="69"/>
        <v>0.50150066755674239</v>
      </c>
      <c r="S326" s="10"/>
      <c r="T326" s="24">
        <f t="shared" si="70"/>
        <v>277.40740740740739</v>
      </c>
      <c r="U326" s="10"/>
    </row>
    <row r="327" spans="1:21" s="8" customFormat="1" ht="24" customHeight="1">
      <c r="A327" s="15">
        <v>44146</v>
      </c>
      <c r="B327" s="16">
        <v>21</v>
      </c>
      <c r="C327" s="16" t="s">
        <v>318</v>
      </c>
      <c r="D327" s="16" t="s">
        <v>307</v>
      </c>
      <c r="E327" s="10" t="s">
        <v>309</v>
      </c>
      <c r="F327" s="16" t="s">
        <v>34</v>
      </c>
      <c r="G327" s="16"/>
      <c r="H327" s="20"/>
      <c r="I327" s="16"/>
      <c r="J327" s="16"/>
      <c r="K327" s="16"/>
      <c r="L327" s="16"/>
      <c r="M327" s="24">
        <v>8</v>
      </c>
      <c r="N327" s="25">
        <f>M327*9.94</f>
        <v>79.52</v>
      </c>
      <c r="O327" s="16"/>
      <c r="P327" s="16"/>
      <c r="Q327" s="16"/>
      <c r="R327" s="24">
        <f t="shared" si="69"/>
        <v>0.28665420560747662</v>
      </c>
      <c r="S327" s="10"/>
      <c r="T327" s="24">
        <f t="shared" ref="T327:T333" si="71">7490/27</f>
        <v>277.40740740740739</v>
      </c>
      <c r="U327" s="10"/>
    </row>
    <row r="328" spans="1:21" s="8" customFormat="1" ht="24" customHeight="1">
      <c r="A328" s="15">
        <v>44146</v>
      </c>
      <c r="B328" s="16">
        <v>22</v>
      </c>
      <c r="C328" s="16" t="s">
        <v>402</v>
      </c>
      <c r="D328" s="16" t="s">
        <v>307</v>
      </c>
      <c r="E328" s="10" t="s">
        <v>309</v>
      </c>
      <c r="F328" s="16" t="s">
        <v>34</v>
      </c>
      <c r="G328" s="16"/>
      <c r="H328" s="20"/>
      <c r="I328" s="16"/>
      <c r="J328" s="16"/>
      <c r="K328" s="16"/>
      <c r="L328" s="16"/>
      <c r="M328" s="24">
        <v>12</v>
      </c>
      <c r="N328" s="24">
        <v>139.12</v>
      </c>
      <c r="O328" s="16"/>
      <c r="P328" s="16"/>
      <c r="Q328" s="16"/>
      <c r="R328" s="24">
        <f t="shared" si="69"/>
        <v>0.50150066755674239</v>
      </c>
      <c r="S328" s="10"/>
      <c r="T328" s="24">
        <f t="shared" si="71"/>
        <v>277.40740740740739</v>
      </c>
      <c r="U328" s="10"/>
    </row>
    <row r="329" spans="1:21" s="8" customFormat="1" ht="24" customHeight="1">
      <c r="A329" s="15">
        <v>44146</v>
      </c>
      <c r="B329" s="16">
        <v>23</v>
      </c>
      <c r="C329" s="16" t="s">
        <v>370</v>
      </c>
      <c r="D329" s="16" t="s">
        <v>307</v>
      </c>
      <c r="E329" s="10" t="s">
        <v>309</v>
      </c>
      <c r="F329" s="16" t="s">
        <v>34</v>
      </c>
      <c r="G329" s="16"/>
      <c r="H329" s="20"/>
      <c r="I329" s="16"/>
      <c r="J329" s="16"/>
      <c r="K329" s="16"/>
      <c r="L329" s="16"/>
      <c r="M329" s="24">
        <v>12</v>
      </c>
      <c r="N329" s="24">
        <v>139.12</v>
      </c>
      <c r="O329" s="16"/>
      <c r="P329" s="16"/>
      <c r="Q329" s="16"/>
      <c r="R329" s="24">
        <f t="shared" si="69"/>
        <v>0.50150066755674239</v>
      </c>
      <c r="S329" s="10"/>
      <c r="T329" s="24">
        <f t="shared" si="71"/>
        <v>277.40740740740739</v>
      </c>
      <c r="U329" s="10"/>
    </row>
    <row r="330" spans="1:21" s="8" customFormat="1" ht="24" customHeight="1">
      <c r="A330" s="15">
        <v>44146</v>
      </c>
      <c r="B330" s="16">
        <v>24</v>
      </c>
      <c r="C330" s="16" t="s">
        <v>331</v>
      </c>
      <c r="D330" s="16" t="s">
        <v>307</v>
      </c>
      <c r="E330" s="10" t="s">
        <v>309</v>
      </c>
      <c r="F330" s="16" t="s">
        <v>34</v>
      </c>
      <c r="G330" s="16"/>
      <c r="H330" s="20"/>
      <c r="I330" s="16"/>
      <c r="J330" s="16"/>
      <c r="K330" s="16"/>
      <c r="L330" s="16"/>
      <c r="M330" s="24">
        <v>12</v>
      </c>
      <c r="N330" s="24">
        <v>139.12</v>
      </c>
      <c r="O330" s="16"/>
      <c r="P330" s="16"/>
      <c r="Q330" s="16"/>
      <c r="R330" s="24">
        <f t="shared" si="69"/>
        <v>0.50150066755674239</v>
      </c>
      <c r="S330" s="10"/>
      <c r="T330" s="24">
        <f t="shared" si="71"/>
        <v>277.40740740740739</v>
      </c>
      <c r="U330" s="10"/>
    </row>
    <row r="331" spans="1:21" s="8" customFormat="1" ht="24" customHeight="1">
      <c r="A331" s="15">
        <v>44146</v>
      </c>
      <c r="B331" s="16">
        <v>25</v>
      </c>
      <c r="C331" s="16" t="s">
        <v>313</v>
      </c>
      <c r="D331" s="16" t="s">
        <v>307</v>
      </c>
      <c r="E331" s="10" t="s">
        <v>309</v>
      </c>
      <c r="F331" s="16" t="s">
        <v>34</v>
      </c>
      <c r="G331" s="16"/>
      <c r="H331" s="20"/>
      <c r="I331" s="16"/>
      <c r="J331" s="16"/>
      <c r="K331" s="16"/>
      <c r="L331" s="16"/>
      <c r="M331" s="24">
        <v>12</v>
      </c>
      <c r="N331" s="24">
        <v>139.12</v>
      </c>
      <c r="O331" s="16"/>
      <c r="P331" s="16"/>
      <c r="Q331" s="16"/>
      <c r="R331" s="24">
        <f t="shared" si="69"/>
        <v>0.50150066755674239</v>
      </c>
      <c r="S331" s="10"/>
      <c r="T331" s="24">
        <f t="shared" si="71"/>
        <v>277.40740740740739</v>
      </c>
      <c r="U331" s="10"/>
    </row>
    <row r="332" spans="1:21" s="8" customFormat="1" ht="24" customHeight="1">
      <c r="A332" s="15">
        <v>44146</v>
      </c>
      <c r="B332" s="16">
        <v>26</v>
      </c>
      <c r="C332" s="16" t="s">
        <v>344</v>
      </c>
      <c r="D332" s="16" t="s">
        <v>307</v>
      </c>
      <c r="E332" s="10" t="s">
        <v>309</v>
      </c>
      <c r="F332" s="16" t="s">
        <v>34</v>
      </c>
      <c r="G332" s="16"/>
      <c r="H332" s="20"/>
      <c r="I332" s="16"/>
      <c r="J332" s="16"/>
      <c r="K332" s="16"/>
      <c r="L332" s="16"/>
      <c r="M332" s="24">
        <v>12</v>
      </c>
      <c r="N332" s="24">
        <v>139.12</v>
      </c>
      <c r="O332" s="16"/>
      <c r="P332" s="16"/>
      <c r="Q332" s="16"/>
      <c r="R332" s="24">
        <f t="shared" si="69"/>
        <v>0.50150066755674239</v>
      </c>
      <c r="S332" s="10"/>
      <c r="T332" s="24">
        <f t="shared" si="71"/>
        <v>277.40740740740739</v>
      </c>
      <c r="U332" s="10"/>
    </row>
    <row r="333" spans="1:21" s="8" customFormat="1" ht="24" customHeight="1">
      <c r="A333" s="15">
        <v>44146</v>
      </c>
      <c r="B333" s="16">
        <v>27</v>
      </c>
      <c r="C333" s="16" t="s">
        <v>321</v>
      </c>
      <c r="D333" s="16" t="s">
        <v>307</v>
      </c>
      <c r="E333" s="10" t="s">
        <v>309</v>
      </c>
      <c r="F333" s="16" t="s">
        <v>34</v>
      </c>
      <c r="G333" s="16"/>
      <c r="H333" s="20"/>
      <c r="I333" s="16"/>
      <c r="J333" s="16"/>
      <c r="K333" s="16"/>
      <c r="L333" s="16"/>
      <c r="M333" s="24">
        <v>12</v>
      </c>
      <c r="N333" s="24">
        <v>139.12</v>
      </c>
      <c r="O333" s="16"/>
      <c r="P333" s="16"/>
      <c r="Q333" s="16"/>
      <c r="R333" s="24">
        <f t="shared" si="69"/>
        <v>0.50150066755674239</v>
      </c>
      <c r="S333" s="10"/>
      <c r="T333" s="24">
        <f t="shared" si="71"/>
        <v>277.40740740740739</v>
      </c>
      <c r="U333" s="10"/>
    </row>
    <row r="334" spans="1:21" s="8" customFormat="1" ht="24" customHeight="1">
      <c r="A334" s="15">
        <v>44146</v>
      </c>
      <c r="B334" s="16">
        <v>29</v>
      </c>
      <c r="C334" s="17" t="s">
        <v>328</v>
      </c>
      <c r="D334" s="16" t="s">
        <v>307</v>
      </c>
      <c r="E334" s="10" t="s">
        <v>309</v>
      </c>
      <c r="F334" s="16" t="s">
        <v>352</v>
      </c>
      <c r="G334" s="18" t="s">
        <v>353</v>
      </c>
      <c r="H334" s="19" t="s">
        <v>405</v>
      </c>
      <c r="I334" s="16">
        <v>4000</v>
      </c>
      <c r="J334" s="16">
        <v>1500</v>
      </c>
      <c r="K334" s="16"/>
      <c r="L334" s="16"/>
      <c r="M334" s="24">
        <v>12</v>
      </c>
      <c r="N334" s="24">
        <v>139.12</v>
      </c>
      <c r="O334" s="16">
        <v>2500</v>
      </c>
      <c r="P334" s="16">
        <f>I334-O334</f>
        <v>1500</v>
      </c>
      <c r="Q334" s="16">
        <v>1</v>
      </c>
      <c r="R334" s="24">
        <f>N334/S334</f>
        <v>3.896918767507003E-2</v>
      </c>
      <c r="S334" s="10">
        <f>SUM(T334:T336)</f>
        <v>3570</v>
      </c>
      <c r="T334" s="24">
        <f>J334*Q334</f>
        <v>1500</v>
      </c>
      <c r="U334" s="10"/>
    </row>
    <row r="335" spans="1:21" s="8" customFormat="1" ht="24" customHeight="1">
      <c r="A335" s="15">
        <v>44146</v>
      </c>
      <c r="B335" s="16"/>
      <c r="C335" s="17" t="s">
        <v>328</v>
      </c>
      <c r="D335" s="16" t="s">
        <v>307</v>
      </c>
      <c r="E335" s="10" t="s">
        <v>309</v>
      </c>
      <c r="F335" s="16" t="s">
        <v>352</v>
      </c>
      <c r="G335" s="18" t="s">
        <v>353</v>
      </c>
      <c r="H335" s="19" t="s">
        <v>399</v>
      </c>
      <c r="I335" s="16">
        <v>4000</v>
      </c>
      <c r="J335" s="16">
        <v>1500</v>
      </c>
      <c r="K335" s="16"/>
      <c r="L335" s="16"/>
      <c r="M335" s="24"/>
      <c r="N335" s="24"/>
      <c r="O335" s="16">
        <v>2500</v>
      </c>
      <c r="P335" s="16">
        <f>I335-O335</f>
        <v>1500</v>
      </c>
      <c r="Q335" s="16">
        <v>1</v>
      </c>
      <c r="R335" s="24"/>
      <c r="S335" s="10"/>
      <c r="T335" s="24">
        <f>J335*Q335</f>
        <v>1500</v>
      </c>
      <c r="U335" s="10"/>
    </row>
    <row r="336" spans="1:21" s="8" customFormat="1" ht="24" customHeight="1">
      <c r="A336" s="15">
        <v>44146</v>
      </c>
      <c r="B336" s="16"/>
      <c r="C336" s="17" t="s">
        <v>328</v>
      </c>
      <c r="D336" s="16" t="s">
        <v>307</v>
      </c>
      <c r="E336" s="10" t="s">
        <v>309</v>
      </c>
      <c r="F336" s="16" t="s">
        <v>352</v>
      </c>
      <c r="G336" s="18" t="s">
        <v>353</v>
      </c>
      <c r="H336" s="19" t="s">
        <v>408</v>
      </c>
      <c r="I336" s="16">
        <v>4000</v>
      </c>
      <c r="J336" s="16">
        <v>570</v>
      </c>
      <c r="K336" s="16"/>
      <c r="L336" s="16"/>
      <c r="M336" s="24"/>
      <c r="N336" s="25"/>
      <c r="O336" s="16">
        <v>570</v>
      </c>
      <c r="P336" s="16"/>
      <c r="Q336" s="16">
        <v>1</v>
      </c>
      <c r="R336" s="24"/>
      <c r="S336" s="10"/>
      <c r="T336" s="24">
        <f>J336*Q336</f>
        <v>570</v>
      </c>
      <c r="U336" s="10"/>
    </row>
    <row r="337" spans="1:21" s="8" customFormat="1" ht="24" customHeight="1">
      <c r="A337" s="15">
        <v>44146</v>
      </c>
      <c r="B337" s="16">
        <v>30</v>
      </c>
      <c r="C337" s="17" t="s">
        <v>326</v>
      </c>
      <c r="D337" s="16" t="s">
        <v>307</v>
      </c>
      <c r="E337" s="10" t="s">
        <v>309</v>
      </c>
      <c r="F337" s="16"/>
      <c r="G337" s="16" t="s">
        <v>345</v>
      </c>
      <c r="H337" s="16"/>
      <c r="I337" s="16"/>
      <c r="J337" s="16"/>
      <c r="K337" s="16"/>
      <c r="L337" s="16"/>
      <c r="M337" s="24">
        <v>8</v>
      </c>
      <c r="N337" s="25">
        <f>M337*9.94</f>
        <v>79.52</v>
      </c>
      <c r="O337" s="16"/>
      <c r="P337" s="16"/>
      <c r="Q337" s="16"/>
      <c r="R337" s="24"/>
      <c r="S337" s="10"/>
      <c r="T337" s="24"/>
      <c r="U337" s="10"/>
    </row>
    <row r="338" spans="1:21" s="8" customFormat="1" ht="24" customHeight="1">
      <c r="A338" s="15">
        <v>44146</v>
      </c>
      <c r="B338" s="16">
        <v>31</v>
      </c>
      <c r="C338" s="16" t="s">
        <v>346</v>
      </c>
      <c r="D338" s="16" t="s">
        <v>307</v>
      </c>
      <c r="E338" s="10" t="s">
        <v>309</v>
      </c>
      <c r="F338" s="16"/>
      <c r="G338" s="16" t="s">
        <v>347</v>
      </c>
      <c r="H338" s="16"/>
      <c r="I338" s="16"/>
      <c r="J338" s="16"/>
      <c r="K338" s="16"/>
      <c r="L338" s="16"/>
      <c r="M338" s="24">
        <v>12</v>
      </c>
      <c r="N338" s="24">
        <v>139.12</v>
      </c>
      <c r="O338" s="16"/>
      <c r="P338" s="16">
        <f>I338-O338</f>
        <v>0</v>
      </c>
      <c r="Q338" s="16"/>
      <c r="R338" s="24"/>
      <c r="S338" s="10"/>
      <c r="T338" s="24">
        <f>J338*Q338</f>
        <v>0</v>
      </c>
      <c r="U338" s="10"/>
    </row>
    <row r="339" spans="1:21" s="8" customFormat="1" ht="24" customHeight="1">
      <c r="A339" s="15">
        <v>44146</v>
      </c>
      <c r="B339" s="16">
        <v>32</v>
      </c>
      <c r="C339" s="16" t="s">
        <v>348</v>
      </c>
      <c r="D339" s="16" t="s">
        <v>307</v>
      </c>
      <c r="E339" s="10" t="s">
        <v>309</v>
      </c>
      <c r="F339" s="17"/>
      <c r="G339" s="16" t="s">
        <v>349</v>
      </c>
      <c r="H339" s="20"/>
      <c r="I339" s="16"/>
      <c r="J339" s="16"/>
      <c r="K339" s="16"/>
      <c r="L339" s="16"/>
      <c r="M339" s="24">
        <v>12</v>
      </c>
      <c r="N339" s="24">
        <v>139.12</v>
      </c>
      <c r="O339" s="16"/>
      <c r="P339" s="16">
        <f>I339-O339</f>
        <v>0</v>
      </c>
      <c r="Q339" s="16"/>
      <c r="R339" s="24"/>
      <c r="S339" s="10"/>
      <c r="T339" s="24">
        <f>J339*Q339</f>
        <v>0</v>
      </c>
      <c r="U339" s="10"/>
    </row>
    <row r="340" spans="1:21" s="8" customFormat="1" ht="24" customHeight="1">
      <c r="A340" s="15">
        <v>44147</v>
      </c>
      <c r="B340" s="16">
        <v>1</v>
      </c>
      <c r="C340" s="17" t="s">
        <v>366</v>
      </c>
      <c r="D340" s="16" t="s">
        <v>307</v>
      </c>
      <c r="E340" s="10" t="s">
        <v>309</v>
      </c>
      <c r="F340" s="16" t="s">
        <v>34</v>
      </c>
      <c r="G340" s="18"/>
      <c r="H340" s="19"/>
      <c r="I340" s="16"/>
      <c r="J340" s="16"/>
      <c r="K340" s="16"/>
      <c r="L340" s="16"/>
      <c r="M340" s="24">
        <v>12</v>
      </c>
      <c r="N340" s="24">
        <v>139.12</v>
      </c>
      <c r="O340" s="16"/>
      <c r="P340" s="16"/>
      <c r="Q340" s="16"/>
      <c r="R340" s="24">
        <f t="shared" ref="R340:R367" si="72">N340/T340</f>
        <v>0.51938133333333336</v>
      </c>
      <c r="S340" s="10">
        <f>SUM(J340:J367)</f>
        <v>7500</v>
      </c>
      <c r="T340" s="24">
        <f>7500/28</f>
        <v>267.85714285714283</v>
      </c>
      <c r="U340" s="10"/>
    </row>
    <row r="341" spans="1:21" s="8" customFormat="1" ht="24" customHeight="1">
      <c r="A341" s="15">
        <v>44147</v>
      </c>
      <c r="B341" s="16">
        <v>2</v>
      </c>
      <c r="C341" s="16" t="s">
        <v>365</v>
      </c>
      <c r="D341" s="16" t="s">
        <v>307</v>
      </c>
      <c r="E341" s="10" t="s">
        <v>309</v>
      </c>
      <c r="F341" s="16" t="s">
        <v>34</v>
      </c>
      <c r="G341" s="16"/>
      <c r="H341" s="20"/>
      <c r="I341" s="16"/>
      <c r="J341" s="16"/>
      <c r="K341" s="16"/>
      <c r="L341" s="16"/>
      <c r="M341" s="24">
        <v>12</v>
      </c>
      <c r="N341" s="24">
        <v>139.12</v>
      </c>
      <c r="O341" s="16"/>
      <c r="P341" s="16"/>
      <c r="Q341" s="16"/>
      <c r="R341" s="24">
        <f t="shared" si="72"/>
        <v>0.51938133333333336</v>
      </c>
      <c r="S341" s="10"/>
      <c r="T341" s="24">
        <f t="shared" ref="T341:T350" si="73">7500/28</f>
        <v>267.85714285714283</v>
      </c>
      <c r="U341" s="10"/>
    </row>
    <row r="342" spans="1:21" s="8" customFormat="1" ht="24" customHeight="1">
      <c r="A342" s="15">
        <v>44147</v>
      </c>
      <c r="B342" s="16">
        <v>3</v>
      </c>
      <c r="C342" s="16" t="s">
        <v>324</v>
      </c>
      <c r="D342" s="16" t="s">
        <v>307</v>
      </c>
      <c r="E342" s="10" t="s">
        <v>309</v>
      </c>
      <c r="F342" s="16" t="s">
        <v>34</v>
      </c>
      <c r="G342" s="16"/>
      <c r="H342" s="20"/>
      <c r="I342" s="16"/>
      <c r="J342" s="16"/>
      <c r="K342" s="16"/>
      <c r="L342" s="16"/>
      <c r="M342" s="24">
        <v>12</v>
      </c>
      <c r="N342" s="24">
        <v>139.12</v>
      </c>
      <c r="O342" s="16"/>
      <c r="P342" s="16"/>
      <c r="Q342" s="16"/>
      <c r="R342" s="24">
        <f t="shared" si="72"/>
        <v>0.51938133333333336</v>
      </c>
      <c r="S342" s="10"/>
      <c r="T342" s="24">
        <f t="shared" si="73"/>
        <v>267.85714285714283</v>
      </c>
      <c r="U342" s="10"/>
    </row>
    <row r="343" spans="1:21" s="8" customFormat="1" ht="24" customHeight="1">
      <c r="A343" s="15">
        <v>44147</v>
      </c>
      <c r="B343" s="16">
        <v>4</v>
      </c>
      <c r="C343" s="16" t="s">
        <v>375</v>
      </c>
      <c r="D343" s="16" t="s">
        <v>307</v>
      </c>
      <c r="E343" s="10" t="s">
        <v>309</v>
      </c>
      <c r="F343" s="16" t="s">
        <v>34</v>
      </c>
      <c r="G343" s="16"/>
      <c r="H343" s="20"/>
      <c r="I343" s="16"/>
      <c r="J343" s="16"/>
      <c r="K343" s="16"/>
      <c r="L343" s="16"/>
      <c r="M343" s="24">
        <v>12</v>
      </c>
      <c r="N343" s="24">
        <v>139.12</v>
      </c>
      <c r="O343" s="16"/>
      <c r="P343" s="16"/>
      <c r="Q343" s="16"/>
      <c r="R343" s="24">
        <f t="shared" si="72"/>
        <v>0.51938133333333336</v>
      </c>
      <c r="S343" s="10"/>
      <c r="T343" s="24">
        <f t="shared" si="73"/>
        <v>267.85714285714283</v>
      </c>
      <c r="U343" s="10"/>
    </row>
    <row r="344" spans="1:21" s="8" customFormat="1" ht="24" customHeight="1">
      <c r="A344" s="15">
        <v>44147</v>
      </c>
      <c r="B344" s="16">
        <v>5</v>
      </c>
      <c r="C344" s="16" t="s">
        <v>323</v>
      </c>
      <c r="D344" s="16" t="s">
        <v>307</v>
      </c>
      <c r="E344" s="10" t="s">
        <v>308</v>
      </c>
      <c r="F344" s="16" t="s">
        <v>34</v>
      </c>
      <c r="G344" s="16"/>
      <c r="H344" s="20"/>
      <c r="I344" s="16"/>
      <c r="J344" s="16"/>
      <c r="K344" s="16"/>
      <c r="L344" s="16"/>
      <c r="M344" s="24">
        <v>12</v>
      </c>
      <c r="N344" s="25">
        <f>M344*14</f>
        <v>168</v>
      </c>
      <c r="O344" s="16"/>
      <c r="P344" s="16"/>
      <c r="Q344" s="16"/>
      <c r="R344" s="24">
        <f t="shared" si="72"/>
        <v>0.62720000000000009</v>
      </c>
      <c r="S344" s="10"/>
      <c r="T344" s="24">
        <f t="shared" si="73"/>
        <v>267.85714285714283</v>
      </c>
      <c r="U344" s="10"/>
    </row>
    <row r="345" spans="1:21" s="8" customFormat="1" ht="24" customHeight="1">
      <c r="A345" s="15">
        <v>44147</v>
      </c>
      <c r="B345" s="16">
        <v>6</v>
      </c>
      <c r="C345" s="16" t="s">
        <v>329</v>
      </c>
      <c r="D345" s="16" t="s">
        <v>307</v>
      </c>
      <c r="E345" s="10" t="s">
        <v>309</v>
      </c>
      <c r="F345" s="16" t="s">
        <v>34</v>
      </c>
      <c r="G345" s="16"/>
      <c r="H345" s="20"/>
      <c r="I345" s="16"/>
      <c r="J345" s="16"/>
      <c r="K345" s="16"/>
      <c r="L345" s="16"/>
      <c r="M345" s="24">
        <v>12</v>
      </c>
      <c r="N345" s="24">
        <v>139.12</v>
      </c>
      <c r="O345" s="16"/>
      <c r="P345" s="16"/>
      <c r="Q345" s="16"/>
      <c r="R345" s="24">
        <f t="shared" si="72"/>
        <v>0.51938133333333336</v>
      </c>
      <c r="S345" s="10"/>
      <c r="T345" s="24">
        <f t="shared" si="73"/>
        <v>267.85714285714283</v>
      </c>
      <c r="U345" s="10"/>
    </row>
    <row r="346" spans="1:21" s="8" customFormat="1" ht="24" customHeight="1">
      <c r="A346" s="15">
        <v>44147</v>
      </c>
      <c r="B346" s="16">
        <v>7</v>
      </c>
      <c r="C346" s="16" t="s">
        <v>364</v>
      </c>
      <c r="D346" s="16" t="s">
        <v>307</v>
      </c>
      <c r="E346" s="10" t="s">
        <v>309</v>
      </c>
      <c r="F346" s="16" t="s">
        <v>34</v>
      </c>
      <c r="G346" s="16"/>
      <c r="H346" s="20"/>
      <c r="I346" s="16"/>
      <c r="J346" s="16"/>
      <c r="K346" s="16"/>
      <c r="L346" s="16"/>
      <c r="M346" s="24">
        <v>12</v>
      </c>
      <c r="N346" s="24">
        <v>139.12</v>
      </c>
      <c r="O346" s="16"/>
      <c r="P346" s="16"/>
      <c r="Q346" s="16"/>
      <c r="R346" s="24">
        <f t="shared" si="72"/>
        <v>0.51938133333333336</v>
      </c>
      <c r="S346" s="10"/>
      <c r="T346" s="24">
        <f t="shared" si="73"/>
        <v>267.85714285714283</v>
      </c>
      <c r="U346" s="10"/>
    </row>
    <row r="347" spans="1:21" s="8" customFormat="1" ht="24" customHeight="1">
      <c r="A347" s="15">
        <v>44147</v>
      </c>
      <c r="B347" s="16">
        <v>8</v>
      </c>
      <c r="C347" s="16" t="s">
        <v>339</v>
      </c>
      <c r="D347" s="16" t="s">
        <v>307</v>
      </c>
      <c r="E347" s="10" t="s">
        <v>309</v>
      </c>
      <c r="F347" s="16" t="s">
        <v>34</v>
      </c>
      <c r="G347" s="18"/>
      <c r="H347" s="19"/>
      <c r="I347" s="16"/>
      <c r="J347" s="16"/>
      <c r="K347" s="16"/>
      <c r="L347" s="16"/>
      <c r="M347" s="24">
        <v>12</v>
      </c>
      <c r="N347" s="24">
        <v>139.12</v>
      </c>
      <c r="O347" s="16"/>
      <c r="P347" s="16"/>
      <c r="Q347" s="16"/>
      <c r="R347" s="24">
        <f t="shared" si="72"/>
        <v>0.51938133333333336</v>
      </c>
      <c r="S347" s="10"/>
      <c r="T347" s="24">
        <f t="shared" si="73"/>
        <v>267.85714285714283</v>
      </c>
      <c r="U347" s="10"/>
    </row>
    <row r="348" spans="1:21" s="8" customFormat="1" ht="24" customHeight="1">
      <c r="A348" s="15">
        <v>44147</v>
      </c>
      <c r="B348" s="16">
        <v>9</v>
      </c>
      <c r="C348" s="16" t="s">
        <v>340</v>
      </c>
      <c r="D348" s="16" t="s">
        <v>307</v>
      </c>
      <c r="E348" s="10" t="s">
        <v>309</v>
      </c>
      <c r="F348" s="16" t="s">
        <v>34</v>
      </c>
      <c r="G348" s="16"/>
      <c r="H348" s="20"/>
      <c r="I348" s="16"/>
      <c r="J348" s="16"/>
      <c r="K348" s="16"/>
      <c r="L348" s="16"/>
      <c r="M348" s="24">
        <v>12</v>
      </c>
      <c r="N348" s="24">
        <v>139.12</v>
      </c>
      <c r="O348" s="16"/>
      <c r="P348" s="16"/>
      <c r="Q348" s="16"/>
      <c r="R348" s="24">
        <f t="shared" si="72"/>
        <v>0.51938133333333336</v>
      </c>
      <c r="S348" s="10"/>
      <c r="T348" s="24">
        <f t="shared" si="73"/>
        <v>267.85714285714283</v>
      </c>
      <c r="U348" s="10"/>
    </row>
    <row r="349" spans="1:21" s="8" customFormat="1" ht="24" customHeight="1">
      <c r="A349" s="15">
        <v>44147</v>
      </c>
      <c r="B349" s="16">
        <v>10</v>
      </c>
      <c r="C349" s="16" t="s">
        <v>310</v>
      </c>
      <c r="D349" s="16" t="s">
        <v>307</v>
      </c>
      <c r="E349" s="10" t="s">
        <v>309</v>
      </c>
      <c r="F349" s="16" t="s">
        <v>34</v>
      </c>
      <c r="G349" s="16"/>
      <c r="H349" s="20"/>
      <c r="I349" s="16"/>
      <c r="J349" s="16"/>
      <c r="K349" s="16"/>
      <c r="L349" s="16"/>
      <c r="M349" s="24">
        <v>12</v>
      </c>
      <c r="N349" s="24">
        <v>139.12</v>
      </c>
      <c r="O349" s="16"/>
      <c r="P349" s="16"/>
      <c r="Q349" s="16"/>
      <c r="R349" s="24">
        <f t="shared" si="72"/>
        <v>0.51938133333333336</v>
      </c>
      <c r="S349" s="10"/>
      <c r="T349" s="24">
        <f t="shared" si="73"/>
        <v>267.85714285714283</v>
      </c>
      <c r="U349" s="10"/>
    </row>
    <row r="350" spans="1:21" s="8" customFormat="1" ht="24" customHeight="1">
      <c r="A350" s="15">
        <v>44147</v>
      </c>
      <c r="B350" s="16">
        <v>11</v>
      </c>
      <c r="C350" s="16" t="s">
        <v>311</v>
      </c>
      <c r="D350" s="16" t="s">
        <v>307</v>
      </c>
      <c r="E350" s="10" t="s">
        <v>309</v>
      </c>
      <c r="F350" s="16" t="s">
        <v>34</v>
      </c>
      <c r="G350" s="16"/>
      <c r="H350" s="20"/>
      <c r="I350" s="16"/>
      <c r="J350" s="16"/>
      <c r="K350" s="16"/>
      <c r="L350" s="16"/>
      <c r="M350" s="24">
        <v>12</v>
      </c>
      <c r="N350" s="24">
        <v>139.12</v>
      </c>
      <c r="O350" s="16"/>
      <c r="P350" s="16"/>
      <c r="Q350" s="16"/>
      <c r="R350" s="24">
        <f t="shared" si="72"/>
        <v>0.51938133333333336</v>
      </c>
      <c r="S350" s="10"/>
      <c r="T350" s="24">
        <f t="shared" si="73"/>
        <v>267.85714285714283</v>
      </c>
      <c r="U350" s="10"/>
    </row>
    <row r="351" spans="1:21" s="8" customFormat="1" ht="24" customHeight="1">
      <c r="A351" s="15">
        <v>44147</v>
      </c>
      <c r="B351" s="16">
        <v>12</v>
      </c>
      <c r="C351" s="16" t="s">
        <v>327</v>
      </c>
      <c r="D351" s="16" t="s">
        <v>307</v>
      </c>
      <c r="E351" s="10" t="s">
        <v>309</v>
      </c>
      <c r="F351" s="16" t="s">
        <v>34</v>
      </c>
      <c r="G351" s="16"/>
      <c r="H351" s="20"/>
      <c r="I351" s="16"/>
      <c r="J351" s="16"/>
      <c r="K351" s="16"/>
      <c r="L351" s="16"/>
      <c r="M351" s="24">
        <v>12</v>
      </c>
      <c r="N351" s="24">
        <v>139.12</v>
      </c>
      <c r="O351" s="16"/>
      <c r="P351" s="16"/>
      <c r="Q351" s="16"/>
      <c r="R351" s="24">
        <f t="shared" si="72"/>
        <v>0.51938133333333336</v>
      </c>
      <c r="S351" s="10"/>
      <c r="T351" s="24">
        <f t="shared" ref="T351:T360" si="74">7500/28</f>
        <v>267.85714285714283</v>
      </c>
      <c r="U351" s="10"/>
    </row>
    <row r="352" spans="1:21" s="8" customFormat="1" ht="24" customHeight="1">
      <c r="A352" s="15">
        <v>44147</v>
      </c>
      <c r="B352" s="16">
        <v>13</v>
      </c>
      <c r="C352" s="16" t="s">
        <v>317</v>
      </c>
      <c r="D352" s="16" t="s">
        <v>307</v>
      </c>
      <c r="E352" s="10" t="s">
        <v>309</v>
      </c>
      <c r="F352" s="16" t="s">
        <v>34</v>
      </c>
      <c r="G352" s="16"/>
      <c r="H352" s="20"/>
      <c r="I352" s="16"/>
      <c r="J352" s="16"/>
      <c r="K352" s="16"/>
      <c r="L352" s="16"/>
      <c r="M352" s="24">
        <v>12</v>
      </c>
      <c r="N352" s="24">
        <v>139.12</v>
      </c>
      <c r="O352" s="16"/>
      <c r="P352" s="16"/>
      <c r="Q352" s="16"/>
      <c r="R352" s="24">
        <f t="shared" si="72"/>
        <v>0.51938133333333336</v>
      </c>
      <c r="S352" s="10"/>
      <c r="T352" s="24">
        <f t="shared" si="74"/>
        <v>267.85714285714283</v>
      </c>
      <c r="U352" s="10"/>
    </row>
    <row r="353" spans="1:21" s="8" customFormat="1" ht="24" customHeight="1">
      <c r="A353" s="15">
        <v>44147</v>
      </c>
      <c r="B353" s="16">
        <v>14</v>
      </c>
      <c r="C353" s="16" t="s">
        <v>388</v>
      </c>
      <c r="D353" s="16" t="s">
        <v>307</v>
      </c>
      <c r="E353" s="10" t="s">
        <v>308</v>
      </c>
      <c r="F353" s="16" t="s">
        <v>34</v>
      </c>
      <c r="G353" s="18"/>
      <c r="H353" s="19"/>
      <c r="I353" s="16"/>
      <c r="J353" s="16"/>
      <c r="K353" s="16"/>
      <c r="L353" s="16"/>
      <c r="M353" s="24">
        <v>12</v>
      </c>
      <c r="N353" s="24">
        <v>168</v>
      </c>
      <c r="O353" s="16"/>
      <c r="P353" s="16"/>
      <c r="Q353" s="16"/>
      <c r="R353" s="24">
        <f t="shared" si="72"/>
        <v>0.62720000000000009</v>
      </c>
      <c r="S353" s="10"/>
      <c r="T353" s="24">
        <f t="shared" si="74"/>
        <v>267.85714285714283</v>
      </c>
      <c r="U353" s="10"/>
    </row>
    <row r="354" spans="1:21" s="8" customFormat="1" ht="24" customHeight="1">
      <c r="A354" s="15">
        <v>44147</v>
      </c>
      <c r="B354" s="16">
        <v>15</v>
      </c>
      <c r="C354" s="16" t="s">
        <v>316</v>
      </c>
      <c r="D354" s="16" t="s">
        <v>307</v>
      </c>
      <c r="E354" s="10" t="s">
        <v>309</v>
      </c>
      <c r="F354" s="16" t="s">
        <v>34</v>
      </c>
      <c r="G354" s="18" t="s">
        <v>407</v>
      </c>
      <c r="H354" s="19" t="s">
        <v>320</v>
      </c>
      <c r="I354" s="16">
        <v>27690</v>
      </c>
      <c r="J354" s="16">
        <v>7500</v>
      </c>
      <c r="K354" s="16"/>
      <c r="L354" s="16"/>
      <c r="M354" s="24">
        <v>12</v>
      </c>
      <c r="N354" s="24">
        <v>139.12</v>
      </c>
      <c r="O354" s="16">
        <v>11000</v>
      </c>
      <c r="P354" s="16">
        <f>I354-O354</f>
        <v>16690</v>
      </c>
      <c r="Q354" s="16">
        <v>93</v>
      </c>
      <c r="R354" s="24">
        <f t="shared" si="72"/>
        <v>0.51938133333333336</v>
      </c>
      <c r="S354" s="10"/>
      <c r="T354" s="24">
        <f t="shared" si="74"/>
        <v>267.85714285714283</v>
      </c>
      <c r="U354" s="10"/>
    </row>
    <row r="355" spans="1:21" s="8" customFormat="1" ht="24" customHeight="1">
      <c r="A355" s="15">
        <v>44147</v>
      </c>
      <c r="B355" s="16">
        <v>16</v>
      </c>
      <c r="C355" s="16" t="s">
        <v>394</v>
      </c>
      <c r="D355" s="16" t="s">
        <v>307</v>
      </c>
      <c r="E355" s="10" t="s">
        <v>309</v>
      </c>
      <c r="F355" s="16" t="s">
        <v>34</v>
      </c>
      <c r="G355" s="16"/>
      <c r="H355" s="20"/>
      <c r="I355" s="16"/>
      <c r="J355" s="16"/>
      <c r="K355" s="16"/>
      <c r="L355" s="16"/>
      <c r="M355" s="24">
        <v>12</v>
      </c>
      <c r="N355" s="24">
        <v>139.12</v>
      </c>
      <c r="O355" s="16"/>
      <c r="P355" s="16"/>
      <c r="Q355" s="16"/>
      <c r="R355" s="24">
        <f t="shared" si="72"/>
        <v>0.51938133333333336</v>
      </c>
      <c r="S355" s="10"/>
      <c r="T355" s="24">
        <f t="shared" si="74"/>
        <v>267.85714285714283</v>
      </c>
      <c r="U355" s="10"/>
    </row>
    <row r="356" spans="1:21" s="8" customFormat="1" ht="24" customHeight="1">
      <c r="A356" s="15">
        <v>44147</v>
      </c>
      <c r="B356" s="16">
        <v>17</v>
      </c>
      <c r="C356" s="16" t="s">
        <v>395</v>
      </c>
      <c r="D356" s="16" t="s">
        <v>307</v>
      </c>
      <c r="E356" s="10" t="s">
        <v>308</v>
      </c>
      <c r="F356" s="16" t="s">
        <v>34</v>
      </c>
      <c r="G356" s="16"/>
      <c r="H356" s="20"/>
      <c r="I356" s="16"/>
      <c r="J356" s="16"/>
      <c r="K356" s="16"/>
      <c r="L356" s="16"/>
      <c r="M356" s="24">
        <v>12</v>
      </c>
      <c r="N356" s="24">
        <v>168</v>
      </c>
      <c r="O356" s="16"/>
      <c r="P356" s="16"/>
      <c r="Q356" s="16"/>
      <c r="R356" s="24">
        <f t="shared" si="72"/>
        <v>0.62720000000000009</v>
      </c>
      <c r="S356" s="10"/>
      <c r="T356" s="24">
        <f t="shared" si="74"/>
        <v>267.85714285714283</v>
      </c>
      <c r="U356" s="10"/>
    </row>
    <row r="357" spans="1:21" s="8" customFormat="1" ht="24" customHeight="1">
      <c r="A357" s="15">
        <v>44147</v>
      </c>
      <c r="B357" s="16">
        <v>18</v>
      </c>
      <c r="C357" s="16" t="s">
        <v>325</v>
      </c>
      <c r="D357" s="16" t="s">
        <v>307</v>
      </c>
      <c r="E357" s="10" t="s">
        <v>309</v>
      </c>
      <c r="F357" s="16" t="s">
        <v>34</v>
      </c>
      <c r="G357" s="16"/>
      <c r="H357" s="20"/>
      <c r="I357" s="16"/>
      <c r="J357" s="16"/>
      <c r="K357" s="16"/>
      <c r="L357" s="16"/>
      <c r="M357" s="24">
        <v>12</v>
      </c>
      <c r="N357" s="24">
        <v>139.12</v>
      </c>
      <c r="O357" s="16"/>
      <c r="P357" s="16"/>
      <c r="Q357" s="16"/>
      <c r="R357" s="24">
        <f t="shared" si="72"/>
        <v>0.51938133333333336</v>
      </c>
      <c r="S357" s="10"/>
      <c r="T357" s="24">
        <f t="shared" si="74"/>
        <v>267.85714285714283</v>
      </c>
      <c r="U357" s="10"/>
    </row>
    <row r="358" spans="1:21" s="8" customFormat="1" ht="24" customHeight="1">
      <c r="A358" s="15">
        <v>44147</v>
      </c>
      <c r="B358" s="16">
        <v>19</v>
      </c>
      <c r="C358" s="16" t="s">
        <v>335</v>
      </c>
      <c r="D358" s="16" t="s">
        <v>307</v>
      </c>
      <c r="E358" s="10" t="s">
        <v>309</v>
      </c>
      <c r="F358" s="16" t="s">
        <v>34</v>
      </c>
      <c r="G358" s="16"/>
      <c r="H358" s="20"/>
      <c r="I358" s="16"/>
      <c r="J358" s="16"/>
      <c r="K358" s="16"/>
      <c r="L358" s="16"/>
      <c r="M358" s="24">
        <v>12</v>
      </c>
      <c r="N358" s="24">
        <v>139.12</v>
      </c>
      <c r="O358" s="16"/>
      <c r="P358" s="16"/>
      <c r="Q358" s="16"/>
      <c r="R358" s="24">
        <f t="shared" si="72"/>
        <v>0.51938133333333336</v>
      </c>
      <c r="S358" s="10"/>
      <c r="T358" s="24">
        <f t="shared" si="74"/>
        <v>267.85714285714283</v>
      </c>
      <c r="U358" s="10"/>
    </row>
    <row r="359" spans="1:21" s="8" customFormat="1" ht="24" customHeight="1">
      <c r="A359" s="15">
        <v>44147</v>
      </c>
      <c r="B359" s="16">
        <v>20</v>
      </c>
      <c r="C359" s="16" t="s">
        <v>338</v>
      </c>
      <c r="D359" s="16" t="s">
        <v>307</v>
      </c>
      <c r="E359" s="10" t="s">
        <v>309</v>
      </c>
      <c r="F359" s="16" t="s">
        <v>34</v>
      </c>
      <c r="G359" s="18"/>
      <c r="H359" s="19"/>
      <c r="I359" s="16"/>
      <c r="J359" s="16"/>
      <c r="K359" s="16"/>
      <c r="L359" s="16"/>
      <c r="M359" s="24">
        <v>12</v>
      </c>
      <c r="N359" s="24">
        <v>139.12</v>
      </c>
      <c r="R359" s="24">
        <f t="shared" si="72"/>
        <v>0.51938133333333336</v>
      </c>
      <c r="S359" s="10"/>
      <c r="T359" s="24">
        <f t="shared" si="74"/>
        <v>267.85714285714283</v>
      </c>
      <c r="U359" s="10"/>
    </row>
    <row r="360" spans="1:21" s="8" customFormat="1" ht="24" customHeight="1">
      <c r="A360" s="15">
        <v>44147</v>
      </c>
      <c r="B360" s="16">
        <v>21</v>
      </c>
      <c r="C360" s="16" t="s">
        <v>402</v>
      </c>
      <c r="D360" s="16" t="s">
        <v>307</v>
      </c>
      <c r="E360" s="10" t="s">
        <v>309</v>
      </c>
      <c r="F360" s="16" t="s">
        <v>34</v>
      </c>
      <c r="G360" s="16"/>
      <c r="H360" s="20"/>
      <c r="I360" s="16"/>
      <c r="J360" s="16"/>
      <c r="K360" s="16"/>
      <c r="L360" s="16"/>
      <c r="M360" s="24">
        <v>12</v>
      </c>
      <c r="N360" s="24">
        <v>139.12</v>
      </c>
      <c r="O360" s="16"/>
      <c r="P360" s="16"/>
      <c r="Q360" s="16"/>
      <c r="R360" s="24">
        <f t="shared" si="72"/>
        <v>0.51938133333333336</v>
      </c>
      <c r="S360" s="10"/>
      <c r="T360" s="24">
        <f t="shared" si="74"/>
        <v>267.85714285714283</v>
      </c>
      <c r="U360" s="10"/>
    </row>
    <row r="361" spans="1:21" s="8" customFormat="1" ht="24" customHeight="1">
      <c r="A361" s="15">
        <v>44147</v>
      </c>
      <c r="B361" s="16">
        <v>22</v>
      </c>
      <c r="C361" s="16" t="s">
        <v>370</v>
      </c>
      <c r="D361" s="16" t="s">
        <v>307</v>
      </c>
      <c r="E361" s="10" t="s">
        <v>309</v>
      </c>
      <c r="F361" s="16" t="s">
        <v>34</v>
      </c>
      <c r="G361" s="16"/>
      <c r="H361" s="20"/>
      <c r="I361" s="16"/>
      <c r="J361" s="16"/>
      <c r="K361" s="16"/>
      <c r="L361" s="16"/>
      <c r="M361" s="24">
        <v>12</v>
      </c>
      <c r="N361" s="24">
        <v>139.12</v>
      </c>
      <c r="O361" s="16"/>
      <c r="P361" s="16"/>
      <c r="Q361" s="16"/>
      <c r="R361" s="24">
        <f t="shared" si="72"/>
        <v>0.51938133333333336</v>
      </c>
      <c r="S361" s="10"/>
      <c r="T361" s="24">
        <f t="shared" ref="T361:T367" si="75">7500/28</f>
        <v>267.85714285714283</v>
      </c>
      <c r="U361" s="10"/>
    </row>
    <row r="362" spans="1:21" s="8" customFormat="1" ht="24" customHeight="1">
      <c r="A362" s="15">
        <v>44147</v>
      </c>
      <c r="B362" s="16">
        <v>23</v>
      </c>
      <c r="C362" s="16" t="s">
        <v>331</v>
      </c>
      <c r="D362" s="16" t="s">
        <v>307</v>
      </c>
      <c r="E362" s="10" t="s">
        <v>309</v>
      </c>
      <c r="F362" s="16" t="s">
        <v>34</v>
      </c>
      <c r="G362" s="16"/>
      <c r="H362" s="20"/>
      <c r="I362" s="16"/>
      <c r="J362" s="16"/>
      <c r="K362" s="16"/>
      <c r="L362" s="16"/>
      <c r="M362" s="24">
        <v>12</v>
      </c>
      <c r="N362" s="24">
        <v>139.12</v>
      </c>
      <c r="O362" s="16"/>
      <c r="P362" s="16"/>
      <c r="Q362" s="16"/>
      <c r="R362" s="24">
        <f t="shared" si="72"/>
        <v>0.51938133333333336</v>
      </c>
      <c r="S362" s="10"/>
      <c r="T362" s="24">
        <f t="shared" si="75"/>
        <v>267.85714285714283</v>
      </c>
      <c r="U362" s="10"/>
    </row>
    <row r="363" spans="1:21" s="8" customFormat="1" ht="24" customHeight="1">
      <c r="A363" s="15">
        <v>44147</v>
      </c>
      <c r="B363" s="16">
        <v>24</v>
      </c>
      <c r="C363" s="16" t="s">
        <v>313</v>
      </c>
      <c r="D363" s="16" t="s">
        <v>307</v>
      </c>
      <c r="E363" s="10" t="s">
        <v>309</v>
      </c>
      <c r="F363" s="16" t="s">
        <v>34</v>
      </c>
      <c r="G363" s="16"/>
      <c r="H363" s="20"/>
      <c r="I363" s="16"/>
      <c r="J363" s="16"/>
      <c r="K363" s="16"/>
      <c r="L363" s="16"/>
      <c r="M363" s="24">
        <v>12</v>
      </c>
      <c r="N363" s="24">
        <v>139.12</v>
      </c>
      <c r="O363" s="16"/>
      <c r="P363" s="16"/>
      <c r="Q363" s="16"/>
      <c r="R363" s="24">
        <f t="shared" si="72"/>
        <v>0.51938133333333336</v>
      </c>
      <c r="S363" s="10"/>
      <c r="T363" s="24">
        <f t="shared" si="75"/>
        <v>267.85714285714283</v>
      </c>
      <c r="U363" s="10"/>
    </row>
    <row r="364" spans="1:21" s="8" customFormat="1" ht="24" customHeight="1">
      <c r="A364" s="15">
        <v>44147</v>
      </c>
      <c r="B364" s="16">
        <v>25</v>
      </c>
      <c r="C364" s="16" t="s">
        <v>344</v>
      </c>
      <c r="D364" s="16" t="s">
        <v>307</v>
      </c>
      <c r="E364" s="10" t="s">
        <v>309</v>
      </c>
      <c r="F364" s="16" t="s">
        <v>34</v>
      </c>
      <c r="G364" s="16"/>
      <c r="H364" s="20"/>
      <c r="I364" s="16"/>
      <c r="J364" s="16"/>
      <c r="K364" s="16"/>
      <c r="L364" s="16"/>
      <c r="M364" s="24">
        <v>12</v>
      </c>
      <c r="N364" s="24">
        <v>139.12</v>
      </c>
      <c r="O364" s="16"/>
      <c r="P364" s="16"/>
      <c r="Q364" s="16"/>
      <c r="R364" s="24">
        <f t="shared" si="72"/>
        <v>0.51938133333333336</v>
      </c>
      <c r="S364" s="10"/>
      <c r="T364" s="24">
        <f t="shared" si="75"/>
        <v>267.85714285714283</v>
      </c>
      <c r="U364" s="10"/>
    </row>
    <row r="365" spans="1:21" s="8" customFormat="1" ht="24" customHeight="1">
      <c r="A365" s="15">
        <v>44147</v>
      </c>
      <c r="B365" s="16">
        <v>26</v>
      </c>
      <c r="C365" s="16" t="s">
        <v>321</v>
      </c>
      <c r="D365" s="16" t="s">
        <v>307</v>
      </c>
      <c r="E365" s="10" t="s">
        <v>309</v>
      </c>
      <c r="F365" s="16" t="s">
        <v>34</v>
      </c>
      <c r="G365" s="16"/>
      <c r="H365" s="20"/>
      <c r="I365" s="16"/>
      <c r="J365" s="16"/>
      <c r="K365" s="16"/>
      <c r="L365" s="16"/>
      <c r="M365" s="24">
        <v>12</v>
      </c>
      <c r="N365" s="24">
        <v>139.12</v>
      </c>
      <c r="O365" s="16"/>
      <c r="P365" s="16"/>
      <c r="Q365" s="16"/>
      <c r="R365" s="24">
        <f t="shared" si="72"/>
        <v>0.51938133333333336</v>
      </c>
      <c r="S365" s="10"/>
      <c r="T365" s="24">
        <f t="shared" si="75"/>
        <v>267.85714285714283</v>
      </c>
      <c r="U365" s="10"/>
    </row>
    <row r="366" spans="1:21" s="8" customFormat="1" ht="24" customHeight="1">
      <c r="A366" s="15">
        <v>44147</v>
      </c>
      <c r="B366" s="16">
        <v>27</v>
      </c>
      <c r="C366" s="16" t="s">
        <v>409</v>
      </c>
      <c r="D366" s="16" t="s">
        <v>307</v>
      </c>
      <c r="E366" s="10" t="s">
        <v>308</v>
      </c>
      <c r="F366" s="16" t="s">
        <v>34</v>
      </c>
      <c r="G366" s="16"/>
      <c r="H366" s="20"/>
      <c r="I366" s="16"/>
      <c r="J366" s="16"/>
      <c r="K366" s="16"/>
      <c r="L366" s="16"/>
      <c r="M366" s="24">
        <v>7</v>
      </c>
      <c r="N366" s="25">
        <f>M366*14</f>
        <v>98</v>
      </c>
      <c r="O366" s="16"/>
      <c r="P366" s="16"/>
      <c r="Q366" s="16"/>
      <c r="R366" s="24">
        <f t="shared" si="72"/>
        <v>0.36586666666666667</v>
      </c>
      <c r="S366" s="10"/>
      <c r="T366" s="24">
        <f t="shared" si="75"/>
        <v>267.85714285714283</v>
      </c>
      <c r="U366" s="10"/>
    </row>
    <row r="367" spans="1:21" s="8" customFormat="1" ht="24" customHeight="1">
      <c r="A367" s="15">
        <v>44147</v>
      </c>
      <c r="B367" s="16">
        <v>28</v>
      </c>
      <c r="C367" s="16" t="s">
        <v>410</v>
      </c>
      <c r="D367" s="16" t="s">
        <v>307</v>
      </c>
      <c r="E367" s="10" t="s">
        <v>308</v>
      </c>
      <c r="F367" s="16" t="s">
        <v>34</v>
      </c>
      <c r="G367" s="16"/>
      <c r="H367" s="20"/>
      <c r="I367" s="16"/>
      <c r="J367" s="16"/>
      <c r="K367" s="16"/>
      <c r="L367" s="16"/>
      <c r="M367" s="24">
        <v>7</v>
      </c>
      <c r="N367" s="25">
        <f>M367*14</f>
        <v>98</v>
      </c>
      <c r="O367" s="16"/>
      <c r="P367" s="16"/>
      <c r="Q367" s="16"/>
      <c r="R367" s="24">
        <f t="shared" si="72"/>
        <v>0.36586666666666667</v>
      </c>
      <c r="S367" s="10"/>
      <c r="T367" s="24">
        <f t="shared" si="75"/>
        <v>267.85714285714283</v>
      </c>
      <c r="U367" s="10"/>
    </row>
    <row r="368" spans="1:21" s="8" customFormat="1" ht="24" customHeight="1">
      <c r="A368" s="15">
        <v>44147</v>
      </c>
      <c r="B368" s="16">
        <v>29</v>
      </c>
      <c r="C368" s="17" t="s">
        <v>328</v>
      </c>
      <c r="D368" s="16" t="s">
        <v>307</v>
      </c>
      <c r="E368" s="10" t="s">
        <v>309</v>
      </c>
      <c r="F368" s="16" t="s">
        <v>352</v>
      </c>
      <c r="G368" s="18" t="s">
        <v>353</v>
      </c>
      <c r="H368" s="19" t="s">
        <v>405</v>
      </c>
      <c r="I368" s="16">
        <v>4000</v>
      </c>
      <c r="J368" s="16">
        <v>1000</v>
      </c>
      <c r="K368" s="16"/>
      <c r="L368" s="16"/>
      <c r="M368" s="24">
        <v>12</v>
      </c>
      <c r="N368" s="24">
        <v>139.12</v>
      </c>
      <c r="O368" s="16">
        <v>3500</v>
      </c>
      <c r="P368" s="16">
        <f>I368-O368</f>
        <v>500</v>
      </c>
      <c r="Q368" s="16">
        <v>1</v>
      </c>
      <c r="R368" s="24">
        <f>N368/S368</f>
        <v>6.4676894467689455E-2</v>
      </c>
      <c r="S368" s="10">
        <f>SUM(T368:T370)</f>
        <v>2151</v>
      </c>
      <c r="T368" s="24">
        <f t="shared" ref="T368:T372" si="76">J368*Q368</f>
        <v>1000</v>
      </c>
      <c r="U368" s="10"/>
    </row>
    <row r="369" spans="1:21" s="8" customFormat="1" ht="24" customHeight="1">
      <c r="A369" s="15">
        <v>44147</v>
      </c>
      <c r="B369" s="16"/>
      <c r="C369" s="17" t="s">
        <v>328</v>
      </c>
      <c r="D369" s="16" t="s">
        <v>307</v>
      </c>
      <c r="E369" s="10" t="s">
        <v>309</v>
      </c>
      <c r="F369" s="16" t="s">
        <v>352</v>
      </c>
      <c r="G369" s="18" t="s">
        <v>353</v>
      </c>
      <c r="H369" s="19" t="s">
        <v>399</v>
      </c>
      <c r="I369" s="16">
        <v>4000</v>
      </c>
      <c r="J369" s="16">
        <v>1000</v>
      </c>
      <c r="K369" s="16"/>
      <c r="L369" s="16"/>
      <c r="M369" s="24"/>
      <c r="N369" s="24"/>
      <c r="O369" s="16">
        <v>3500</v>
      </c>
      <c r="P369" s="16">
        <f>I369-O369</f>
        <v>500</v>
      </c>
      <c r="Q369" s="16">
        <v>1</v>
      </c>
      <c r="R369" s="24"/>
      <c r="S369" s="10"/>
      <c r="T369" s="24">
        <f t="shared" si="76"/>
        <v>1000</v>
      </c>
      <c r="U369" s="10"/>
    </row>
    <row r="370" spans="1:21" s="8" customFormat="1" ht="24" customHeight="1">
      <c r="A370" s="15">
        <v>44147</v>
      </c>
      <c r="B370" s="16"/>
      <c r="C370" s="17" t="s">
        <v>328</v>
      </c>
      <c r="D370" s="16" t="s">
        <v>307</v>
      </c>
      <c r="E370" s="10" t="s">
        <v>309</v>
      </c>
      <c r="F370" s="16" t="s">
        <v>352</v>
      </c>
      <c r="G370" s="18" t="s">
        <v>353</v>
      </c>
      <c r="H370" s="19" t="s">
        <v>411</v>
      </c>
      <c r="I370" s="16">
        <v>4000</v>
      </c>
      <c r="J370" s="16">
        <v>151</v>
      </c>
      <c r="K370" s="16"/>
      <c r="L370" s="16"/>
      <c r="M370" s="24"/>
      <c r="N370" s="25"/>
      <c r="O370" s="16">
        <v>151</v>
      </c>
      <c r="P370" s="16"/>
      <c r="Q370" s="16">
        <v>1</v>
      </c>
      <c r="R370" s="24"/>
      <c r="S370" s="10"/>
      <c r="T370" s="24">
        <f t="shared" si="76"/>
        <v>151</v>
      </c>
      <c r="U370" s="10"/>
    </row>
    <row r="371" spans="1:21" s="8" customFormat="1" ht="24" customHeight="1">
      <c r="A371" s="15">
        <v>44147</v>
      </c>
      <c r="B371" s="16">
        <v>30</v>
      </c>
      <c r="C371" s="16" t="s">
        <v>346</v>
      </c>
      <c r="D371" s="16" t="s">
        <v>307</v>
      </c>
      <c r="E371" s="10" t="s">
        <v>309</v>
      </c>
      <c r="F371" s="16"/>
      <c r="G371" s="16" t="s">
        <v>347</v>
      </c>
      <c r="H371" s="16"/>
      <c r="I371" s="16"/>
      <c r="J371" s="16"/>
      <c r="K371" s="16"/>
      <c r="L371" s="16"/>
      <c r="M371" s="24">
        <v>12</v>
      </c>
      <c r="N371" s="24">
        <v>139.12</v>
      </c>
      <c r="O371" s="16"/>
      <c r="P371" s="16">
        <f>I371-O371</f>
        <v>0</v>
      </c>
      <c r="Q371" s="16"/>
      <c r="R371" s="24"/>
      <c r="S371" s="10"/>
      <c r="T371" s="24">
        <f t="shared" si="76"/>
        <v>0</v>
      </c>
      <c r="U371" s="10"/>
    </row>
    <row r="372" spans="1:21" s="8" customFormat="1" ht="24" customHeight="1">
      <c r="A372" s="15">
        <v>44147</v>
      </c>
      <c r="B372" s="16">
        <v>31</v>
      </c>
      <c r="C372" s="16" t="s">
        <v>348</v>
      </c>
      <c r="D372" s="16" t="s">
        <v>307</v>
      </c>
      <c r="E372" s="10" t="s">
        <v>309</v>
      </c>
      <c r="F372" s="17"/>
      <c r="G372" s="16" t="s">
        <v>349</v>
      </c>
      <c r="H372" s="20"/>
      <c r="I372" s="16"/>
      <c r="J372" s="16"/>
      <c r="K372" s="16"/>
      <c r="L372" s="16"/>
      <c r="M372" s="24">
        <v>12</v>
      </c>
      <c r="N372" s="24">
        <v>139.12</v>
      </c>
      <c r="O372" s="16"/>
      <c r="P372" s="16">
        <f>I372-O372</f>
        <v>0</v>
      </c>
      <c r="Q372" s="16"/>
      <c r="R372" s="24"/>
      <c r="S372" s="10"/>
      <c r="T372" s="24">
        <f t="shared" si="76"/>
        <v>0</v>
      </c>
      <c r="U372" s="10"/>
    </row>
    <row r="373" spans="1:21" s="8" customFormat="1" ht="24" customHeight="1">
      <c r="A373" s="15">
        <v>44148</v>
      </c>
      <c r="B373" s="16">
        <v>1</v>
      </c>
      <c r="C373" s="17" t="s">
        <v>366</v>
      </c>
      <c r="D373" s="16" t="s">
        <v>307</v>
      </c>
      <c r="E373" s="10" t="s">
        <v>309</v>
      </c>
      <c r="F373" s="16" t="s">
        <v>34</v>
      </c>
      <c r="G373" s="18"/>
      <c r="H373" s="19"/>
      <c r="I373" s="16"/>
      <c r="J373" s="16"/>
      <c r="K373" s="16"/>
      <c r="L373" s="16"/>
      <c r="M373" s="24">
        <v>12</v>
      </c>
      <c r="N373" s="24">
        <v>139.12</v>
      </c>
      <c r="O373" s="16"/>
      <c r="P373" s="16"/>
      <c r="Q373" s="16"/>
      <c r="R373" s="24">
        <f t="shared" ref="R373:R400" si="77">N373/T373</f>
        <v>0.48692000000000002</v>
      </c>
      <c r="S373" s="10">
        <f>SUM(J373:J400)</f>
        <v>8000</v>
      </c>
      <c r="T373" s="24">
        <f>8000/28</f>
        <v>285.71428571428572</v>
      </c>
      <c r="U373" s="10"/>
    </row>
    <row r="374" spans="1:21" s="8" customFormat="1" ht="24" customHeight="1">
      <c r="A374" s="15">
        <v>44148</v>
      </c>
      <c r="B374" s="16">
        <v>2</v>
      </c>
      <c r="C374" s="16" t="s">
        <v>365</v>
      </c>
      <c r="D374" s="16" t="s">
        <v>307</v>
      </c>
      <c r="E374" s="10" t="s">
        <v>309</v>
      </c>
      <c r="F374" s="16" t="s">
        <v>34</v>
      </c>
      <c r="G374" s="16"/>
      <c r="H374" s="20"/>
      <c r="I374" s="16"/>
      <c r="J374" s="16"/>
      <c r="K374" s="16"/>
      <c r="L374" s="16"/>
      <c r="M374" s="24">
        <v>12</v>
      </c>
      <c r="N374" s="24">
        <v>139.12</v>
      </c>
      <c r="O374" s="16"/>
      <c r="P374" s="16"/>
      <c r="Q374" s="16"/>
      <c r="R374" s="24">
        <f t="shared" si="77"/>
        <v>0.48692000000000002</v>
      </c>
      <c r="S374" s="10"/>
      <c r="T374" s="24">
        <f t="shared" ref="T374:T383" si="78">8000/28</f>
        <v>285.71428571428572</v>
      </c>
      <c r="U374" s="10"/>
    </row>
    <row r="375" spans="1:21" s="8" customFormat="1" ht="24" customHeight="1">
      <c r="A375" s="15">
        <v>44148</v>
      </c>
      <c r="B375" s="16">
        <v>3</v>
      </c>
      <c r="C375" s="16" t="s">
        <v>324</v>
      </c>
      <c r="D375" s="16" t="s">
        <v>307</v>
      </c>
      <c r="E375" s="10" t="s">
        <v>309</v>
      </c>
      <c r="F375" s="16" t="s">
        <v>34</v>
      </c>
      <c r="G375" s="16"/>
      <c r="H375" s="20"/>
      <c r="I375" s="16"/>
      <c r="J375" s="16"/>
      <c r="K375" s="16"/>
      <c r="L375" s="16"/>
      <c r="M375" s="24">
        <v>12</v>
      </c>
      <c r="N375" s="24">
        <v>139.12</v>
      </c>
      <c r="O375" s="16"/>
      <c r="P375" s="16"/>
      <c r="Q375" s="16"/>
      <c r="R375" s="24">
        <f t="shared" si="77"/>
        <v>0.48692000000000002</v>
      </c>
      <c r="S375" s="10"/>
      <c r="T375" s="24">
        <f t="shared" si="78"/>
        <v>285.71428571428572</v>
      </c>
      <c r="U375" s="10"/>
    </row>
    <row r="376" spans="1:21" s="8" customFormat="1" ht="24" customHeight="1">
      <c r="A376" s="15">
        <v>44148</v>
      </c>
      <c r="B376" s="16">
        <v>4</v>
      </c>
      <c r="C376" s="16" t="s">
        <v>375</v>
      </c>
      <c r="D376" s="16" t="s">
        <v>307</v>
      </c>
      <c r="E376" s="10" t="s">
        <v>309</v>
      </c>
      <c r="F376" s="16" t="s">
        <v>34</v>
      </c>
      <c r="G376" s="16"/>
      <c r="H376" s="20"/>
      <c r="I376" s="16"/>
      <c r="J376" s="16"/>
      <c r="K376" s="16"/>
      <c r="L376" s="16"/>
      <c r="M376" s="24">
        <v>12</v>
      </c>
      <c r="N376" s="24">
        <v>139.12</v>
      </c>
      <c r="O376" s="16"/>
      <c r="P376" s="16"/>
      <c r="Q376" s="16"/>
      <c r="R376" s="24">
        <f t="shared" si="77"/>
        <v>0.48692000000000002</v>
      </c>
      <c r="S376" s="10"/>
      <c r="T376" s="24">
        <f t="shared" si="78"/>
        <v>285.71428571428572</v>
      </c>
      <c r="U376" s="10"/>
    </row>
    <row r="377" spans="1:21" s="8" customFormat="1" ht="24" customHeight="1">
      <c r="A377" s="15">
        <v>44148</v>
      </c>
      <c r="B377" s="16">
        <v>5</v>
      </c>
      <c r="C377" s="16" t="s">
        <v>323</v>
      </c>
      <c r="D377" s="16" t="s">
        <v>307</v>
      </c>
      <c r="E377" s="10" t="s">
        <v>308</v>
      </c>
      <c r="F377" s="16" t="s">
        <v>34</v>
      </c>
      <c r="G377" s="16"/>
      <c r="H377" s="20"/>
      <c r="I377" s="16"/>
      <c r="J377" s="16"/>
      <c r="K377" s="16"/>
      <c r="L377" s="16"/>
      <c r="M377" s="24">
        <v>12</v>
      </c>
      <c r="N377" s="25">
        <f>M377*14</f>
        <v>168</v>
      </c>
      <c r="O377" s="16"/>
      <c r="P377" s="16"/>
      <c r="Q377" s="16"/>
      <c r="R377" s="24">
        <f t="shared" si="77"/>
        <v>0.58799999999999997</v>
      </c>
      <c r="S377" s="10"/>
      <c r="T377" s="24">
        <f t="shared" si="78"/>
        <v>285.71428571428572</v>
      </c>
      <c r="U377" s="10"/>
    </row>
    <row r="378" spans="1:21" s="8" customFormat="1" ht="24" customHeight="1">
      <c r="A378" s="15">
        <v>44148</v>
      </c>
      <c r="B378" s="16">
        <v>6</v>
      </c>
      <c r="C378" s="16" t="s">
        <v>329</v>
      </c>
      <c r="D378" s="16" t="s">
        <v>307</v>
      </c>
      <c r="E378" s="10" t="s">
        <v>309</v>
      </c>
      <c r="F378" s="16" t="s">
        <v>34</v>
      </c>
      <c r="G378" s="16"/>
      <c r="H378" s="20"/>
      <c r="I378" s="16"/>
      <c r="J378" s="16"/>
      <c r="K378" s="16"/>
      <c r="L378" s="16"/>
      <c r="M378" s="24">
        <v>12</v>
      </c>
      <c r="N378" s="24">
        <v>139.12</v>
      </c>
      <c r="O378" s="16"/>
      <c r="P378" s="16"/>
      <c r="Q378" s="16"/>
      <c r="R378" s="24">
        <f t="shared" si="77"/>
        <v>0.48692000000000002</v>
      </c>
      <c r="S378" s="10"/>
      <c r="T378" s="24">
        <f t="shared" si="78"/>
        <v>285.71428571428572</v>
      </c>
      <c r="U378" s="10"/>
    </row>
    <row r="379" spans="1:21" s="8" customFormat="1" ht="24" customHeight="1">
      <c r="A379" s="15">
        <v>44148</v>
      </c>
      <c r="B379" s="16">
        <v>7</v>
      </c>
      <c r="C379" s="16" t="s">
        <v>364</v>
      </c>
      <c r="D379" s="16" t="s">
        <v>307</v>
      </c>
      <c r="E379" s="10" t="s">
        <v>309</v>
      </c>
      <c r="F379" s="16" t="s">
        <v>34</v>
      </c>
      <c r="G379" s="16"/>
      <c r="H379" s="20"/>
      <c r="I379" s="16"/>
      <c r="J379" s="16"/>
      <c r="K379" s="16"/>
      <c r="L379" s="16"/>
      <c r="M379" s="24">
        <v>12</v>
      </c>
      <c r="N379" s="24">
        <v>139.12</v>
      </c>
      <c r="O379" s="16"/>
      <c r="P379" s="16"/>
      <c r="Q379" s="16"/>
      <c r="R379" s="24">
        <f t="shared" si="77"/>
        <v>0.48692000000000002</v>
      </c>
      <c r="S379" s="10"/>
      <c r="T379" s="24">
        <f t="shared" si="78"/>
        <v>285.71428571428572</v>
      </c>
      <c r="U379" s="10"/>
    </row>
    <row r="380" spans="1:21" s="8" customFormat="1" ht="24" customHeight="1">
      <c r="A380" s="15">
        <v>44148</v>
      </c>
      <c r="B380" s="16">
        <v>8</v>
      </c>
      <c r="C380" s="16" t="s">
        <v>339</v>
      </c>
      <c r="D380" s="16" t="s">
        <v>307</v>
      </c>
      <c r="E380" s="10" t="s">
        <v>309</v>
      </c>
      <c r="F380" s="16" t="s">
        <v>34</v>
      </c>
      <c r="G380" s="18"/>
      <c r="H380" s="19"/>
      <c r="I380" s="16"/>
      <c r="J380" s="16"/>
      <c r="K380" s="16"/>
      <c r="L380" s="16"/>
      <c r="M380" s="24">
        <v>12</v>
      </c>
      <c r="N380" s="24">
        <v>139.12</v>
      </c>
      <c r="O380" s="16"/>
      <c r="P380" s="16"/>
      <c r="Q380" s="16"/>
      <c r="R380" s="24">
        <f t="shared" si="77"/>
        <v>0.48692000000000002</v>
      </c>
      <c r="S380" s="10"/>
      <c r="T380" s="24">
        <f t="shared" si="78"/>
        <v>285.71428571428572</v>
      </c>
      <c r="U380" s="10"/>
    </row>
    <row r="381" spans="1:21" s="8" customFormat="1" ht="24" customHeight="1">
      <c r="A381" s="15">
        <v>44148</v>
      </c>
      <c r="B381" s="16">
        <v>9</v>
      </c>
      <c r="C381" s="16" t="s">
        <v>340</v>
      </c>
      <c r="D381" s="16" t="s">
        <v>307</v>
      </c>
      <c r="E381" s="10" t="s">
        <v>309</v>
      </c>
      <c r="F381" s="16" t="s">
        <v>34</v>
      </c>
      <c r="G381" s="16"/>
      <c r="H381" s="20"/>
      <c r="I381" s="16"/>
      <c r="J381" s="16"/>
      <c r="K381" s="16"/>
      <c r="L381" s="16"/>
      <c r="M381" s="24">
        <v>12</v>
      </c>
      <c r="N381" s="24">
        <v>139.12</v>
      </c>
      <c r="O381" s="16"/>
      <c r="P381" s="16"/>
      <c r="Q381" s="16"/>
      <c r="R381" s="24">
        <f t="shared" si="77"/>
        <v>0.48692000000000002</v>
      </c>
      <c r="S381" s="10"/>
      <c r="T381" s="24">
        <f t="shared" si="78"/>
        <v>285.71428571428572</v>
      </c>
      <c r="U381" s="10"/>
    </row>
    <row r="382" spans="1:21" s="8" customFormat="1" ht="24" customHeight="1">
      <c r="A382" s="15">
        <v>44148</v>
      </c>
      <c r="B382" s="16">
        <v>10</v>
      </c>
      <c r="C382" s="16" t="s">
        <v>310</v>
      </c>
      <c r="D382" s="16" t="s">
        <v>307</v>
      </c>
      <c r="E382" s="10" t="s">
        <v>309</v>
      </c>
      <c r="F382" s="16" t="s">
        <v>34</v>
      </c>
      <c r="G382" s="16"/>
      <c r="H382" s="20"/>
      <c r="I382" s="16"/>
      <c r="J382" s="16"/>
      <c r="K382" s="16"/>
      <c r="L382" s="16"/>
      <c r="M382" s="24">
        <v>12</v>
      </c>
      <c r="N382" s="24">
        <v>139.12</v>
      </c>
      <c r="O382" s="16"/>
      <c r="P382" s="16"/>
      <c r="Q382" s="16"/>
      <c r="R382" s="24">
        <f t="shared" si="77"/>
        <v>0.48692000000000002</v>
      </c>
      <c r="S382" s="10"/>
      <c r="T382" s="24">
        <f t="shared" si="78"/>
        <v>285.71428571428572</v>
      </c>
      <c r="U382" s="10"/>
    </row>
    <row r="383" spans="1:21" s="8" customFormat="1" ht="24" customHeight="1">
      <c r="A383" s="15">
        <v>44148</v>
      </c>
      <c r="B383" s="16">
        <v>11</v>
      </c>
      <c r="C383" s="16" t="s">
        <v>311</v>
      </c>
      <c r="D383" s="16" t="s">
        <v>307</v>
      </c>
      <c r="E383" s="10" t="s">
        <v>309</v>
      </c>
      <c r="F383" s="16" t="s">
        <v>34</v>
      </c>
      <c r="G383" s="16"/>
      <c r="H383" s="20"/>
      <c r="I383" s="16"/>
      <c r="J383" s="16"/>
      <c r="K383" s="16"/>
      <c r="L383" s="16"/>
      <c r="M383" s="24">
        <v>13</v>
      </c>
      <c r="N383" s="25">
        <f>139.12+14.9</f>
        <v>154.02000000000001</v>
      </c>
      <c r="O383" s="16"/>
      <c r="P383" s="16"/>
      <c r="Q383" s="16"/>
      <c r="R383" s="24">
        <f t="shared" si="77"/>
        <v>0.53907000000000005</v>
      </c>
      <c r="S383" s="10"/>
      <c r="T383" s="24">
        <f t="shared" si="78"/>
        <v>285.71428571428572</v>
      </c>
      <c r="U383" s="10"/>
    </row>
    <row r="384" spans="1:21" s="8" customFormat="1" ht="24" customHeight="1">
      <c r="A384" s="15">
        <v>44148</v>
      </c>
      <c r="B384" s="16">
        <v>12</v>
      </c>
      <c r="C384" s="16" t="s">
        <v>327</v>
      </c>
      <c r="D384" s="16" t="s">
        <v>307</v>
      </c>
      <c r="E384" s="10" t="s">
        <v>309</v>
      </c>
      <c r="F384" s="16" t="s">
        <v>34</v>
      </c>
      <c r="G384" s="16"/>
      <c r="H384" s="20"/>
      <c r="I384" s="16"/>
      <c r="J384" s="16"/>
      <c r="K384" s="16"/>
      <c r="L384" s="16"/>
      <c r="M384" s="24">
        <v>12</v>
      </c>
      <c r="N384" s="24">
        <v>139.12</v>
      </c>
      <c r="O384" s="16"/>
      <c r="P384" s="16"/>
      <c r="Q384" s="16"/>
      <c r="R384" s="24">
        <f t="shared" si="77"/>
        <v>0.48692000000000002</v>
      </c>
      <c r="S384" s="10"/>
      <c r="T384" s="24">
        <f t="shared" ref="T384:T393" si="79">8000/28</f>
        <v>285.71428571428572</v>
      </c>
      <c r="U384" s="10"/>
    </row>
    <row r="385" spans="1:21" s="8" customFormat="1" ht="24" customHeight="1">
      <c r="A385" s="15">
        <v>44148</v>
      </c>
      <c r="B385" s="16">
        <v>13</v>
      </c>
      <c r="C385" s="16" t="s">
        <v>317</v>
      </c>
      <c r="D385" s="16" t="s">
        <v>307</v>
      </c>
      <c r="E385" s="10" t="s">
        <v>309</v>
      </c>
      <c r="F385" s="16" t="s">
        <v>34</v>
      </c>
      <c r="G385" s="16"/>
      <c r="H385" s="20"/>
      <c r="I385" s="16"/>
      <c r="J385" s="16"/>
      <c r="K385" s="16"/>
      <c r="L385" s="16"/>
      <c r="M385" s="24">
        <v>12</v>
      </c>
      <c r="N385" s="24">
        <v>139.12</v>
      </c>
      <c r="O385" s="16"/>
      <c r="P385" s="16"/>
      <c r="Q385" s="16"/>
      <c r="R385" s="24">
        <f t="shared" si="77"/>
        <v>0.48692000000000002</v>
      </c>
      <c r="S385" s="10"/>
      <c r="T385" s="24">
        <f t="shared" si="79"/>
        <v>285.71428571428572</v>
      </c>
      <c r="U385" s="10"/>
    </row>
    <row r="386" spans="1:21" s="8" customFormat="1" ht="24" customHeight="1">
      <c r="A386" s="15">
        <v>44148</v>
      </c>
      <c r="B386" s="16">
        <v>14</v>
      </c>
      <c r="C386" s="16" t="s">
        <v>388</v>
      </c>
      <c r="D386" s="16" t="s">
        <v>307</v>
      </c>
      <c r="E386" s="10" t="s">
        <v>308</v>
      </c>
      <c r="F386" s="16" t="s">
        <v>34</v>
      </c>
      <c r="G386" s="18"/>
      <c r="H386" s="19"/>
      <c r="I386" s="16"/>
      <c r="J386" s="16"/>
      <c r="K386" s="16"/>
      <c r="L386" s="16"/>
      <c r="M386" s="24">
        <v>12</v>
      </c>
      <c r="N386" s="24">
        <v>168</v>
      </c>
      <c r="O386" s="16"/>
      <c r="P386" s="16"/>
      <c r="Q386" s="16"/>
      <c r="R386" s="24">
        <f t="shared" si="77"/>
        <v>0.58799999999999997</v>
      </c>
      <c r="S386" s="10"/>
      <c r="T386" s="24">
        <f t="shared" si="79"/>
        <v>285.71428571428572</v>
      </c>
      <c r="U386" s="10"/>
    </row>
    <row r="387" spans="1:21" s="8" customFormat="1" ht="24" customHeight="1">
      <c r="A387" s="15">
        <v>44148</v>
      </c>
      <c r="B387" s="16">
        <v>15</v>
      </c>
      <c r="C387" s="16" t="s">
        <v>316</v>
      </c>
      <c r="D387" s="16" t="s">
        <v>307</v>
      </c>
      <c r="E387" s="10" t="s">
        <v>309</v>
      </c>
      <c r="F387" s="16" t="s">
        <v>34</v>
      </c>
      <c r="G387" s="18" t="s">
        <v>407</v>
      </c>
      <c r="H387" s="19" t="s">
        <v>320</v>
      </c>
      <c r="I387" s="16">
        <v>27690</v>
      </c>
      <c r="J387" s="16">
        <v>8000</v>
      </c>
      <c r="K387" s="16"/>
      <c r="L387" s="16"/>
      <c r="M387" s="24">
        <v>12</v>
      </c>
      <c r="N387" s="24">
        <v>139.12</v>
      </c>
      <c r="O387" s="16">
        <v>19000</v>
      </c>
      <c r="P387" s="16">
        <f>I387-O387</f>
        <v>8690</v>
      </c>
      <c r="Q387" s="16">
        <v>93</v>
      </c>
      <c r="R387" s="24">
        <f t="shared" si="77"/>
        <v>0.48692000000000002</v>
      </c>
      <c r="S387" s="10"/>
      <c r="T387" s="24">
        <f t="shared" si="79"/>
        <v>285.71428571428572</v>
      </c>
      <c r="U387" s="10"/>
    </row>
    <row r="388" spans="1:21" s="8" customFormat="1" ht="24" customHeight="1">
      <c r="A388" s="15">
        <v>44148</v>
      </c>
      <c r="B388" s="16">
        <v>16</v>
      </c>
      <c r="C388" s="16" t="s">
        <v>394</v>
      </c>
      <c r="D388" s="16" t="s">
        <v>307</v>
      </c>
      <c r="E388" s="10" t="s">
        <v>309</v>
      </c>
      <c r="F388" s="16" t="s">
        <v>34</v>
      </c>
      <c r="G388" s="16"/>
      <c r="H388" s="20"/>
      <c r="I388" s="16"/>
      <c r="J388" s="16"/>
      <c r="K388" s="16"/>
      <c r="L388" s="16"/>
      <c r="M388" s="24">
        <v>12</v>
      </c>
      <c r="N388" s="24">
        <v>139.12</v>
      </c>
      <c r="O388" s="16"/>
      <c r="P388" s="16"/>
      <c r="Q388" s="16"/>
      <c r="R388" s="24">
        <f t="shared" si="77"/>
        <v>0.48692000000000002</v>
      </c>
      <c r="S388" s="10"/>
      <c r="T388" s="24">
        <f t="shared" si="79"/>
        <v>285.71428571428572</v>
      </c>
      <c r="U388" s="10"/>
    </row>
    <row r="389" spans="1:21" s="8" customFormat="1" ht="24" customHeight="1">
      <c r="A389" s="15">
        <v>44148</v>
      </c>
      <c r="B389" s="16">
        <v>17</v>
      </c>
      <c r="C389" s="16" t="s">
        <v>395</v>
      </c>
      <c r="D389" s="16" t="s">
        <v>307</v>
      </c>
      <c r="E389" s="10" t="s">
        <v>308</v>
      </c>
      <c r="F389" s="16" t="s">
        <v>34</v>
      </c>
      <c r="G389" s="16"/>
      <c r="H389" s="20"/>
      <c r="I389" s="16"/>
      <c r="J389" s="16"/>
      <c r="K389" s="16"/>
      <c r="L389" s="16"/>
      <c r="M389" s="24">
        <v>12</v>
      </c>
      <c r="N389" s="24">
        <v>168</v>
      </c>
      <c r="O389" s="16"/>
      <c r="P389" s="16"/>
      <c r="Q389" s="16"/>
      <c r="R389" s="24">
        <f t="shared" si="77"/>
        <v>0.58799999999999997</v>
      </c>
      <c r="S389" s="10"/>
      <c r="T389" s="24">
        <f t="shared" si="79"/>
        <v>285.71428571428572</v>
      </c>
      <c r="U389" s="10"/>
    </row>
    <row r="390" spans="1:21" s="8" customFormat="1" ht="24" customHeight="1">
      <c r="A390" s="15">
        <v>44148</v>
      </c>
      <c r="B390" s="16">
        <v>18</v>
      </c>
      <c r="C390" s="16" t="s">
        <v>325</v>
      </c>
      <c r="D390" s="16" t="s">
        <v>307</v>
      </c>
      <c r="E390" s="10" t="s">
        <v>309</v>
      </c>
      <c r="F390" s="16" t="s">
        <v>34</v>
      </c>
      <c r="G390" s="16"/>
      <c r="H390" s="20"/>
      <c r="I390" s="16"/>
      <c r="J390" s="16"/>
      <c r="K390" s="16"/>
      <c r="L390" s="16"/>
      <c r="M390" s="24">
        <v>12</v>
      </c>
      <c r="N390" s="24">
        <v>139.12</v>
      </c>
      <c r="O390" s="16"/>
      <c r="P390" s="16"/>
      <c r="Q390" s="16"/>
      <c r="R390" s="24">
        <f t="shared" si="77"/>
        <v>0.48692000000000002</v>
      </c>
      <c r="S390" s="10"/>
      <c r="T390" s="24">
        <f t="shared" si="79"/>
        <v>285.71428571428572</v>
      </c>
      <c r="U390" s="10"/>
    </row>
    <row r="391" spans="1:21" s="8" customFormat="1" ht="24" customHeight="1">
      <c r="A391" s="15">
        <v>44148</v>
      </c>
      <c r="B391" s="16">
        <v>19</v>
      </c>
      <c r="C391" s="16" t="s">
        <v>335</v>
      </c>
      <c r="D391" s="16" t="s">
        <v>307</v>
      </c>
      <c r="E391" s="10" t="s">
        <v>309</v>
      </c>
      <c r="F391" s="16" t="s">
        <v>34</v>
      </c>
      <c r="G391" s="16"/>
      <c r="H391" s="20"/>
      <c r="I391" s="16"/>
      <c r="J391" s="16"/>
      <c r="K391" s="16"/>
      <c r="L391" s="16"/>
      <c r="M391" s="24">
        <v>12</v>
      </c>
      <c r="N391" s="24">
        <v>139.12</v>
      </c>
      <c r="O391" s="16"/>
      <c r="P391" s="16"/>
      <c r="Q391" s="16"/>
      <c r="R391" s="24">
        <f t="shared" si="77"/>
        <v>0.48692000000000002</v>
      </c>
      <c r="S391" s="10"/>
      <c r="T391" s="24">
        <f t="shared" si="79"/>
        <v>285.71428571428572</v>
      </c>
      <c r="U391" s="10"/>
    </row>
    <row r="392" spans="1:21" s="8" customFormat="1" ht="24" customHeight="1">
      <c r="A392" s="15">
        <v>44148</v>
      </c>
      <c r="B392" s="16">
        <v>20</v>
      </c>
      <c r="C392" s="16" t="s">
        <v>338</v>
      </c>
      <c r="D392" s="16" t="s">
        <v>307</v>
      </c>
      <c r="E392" s="10" t="s">
        <v>309</v>
      </c>
      <c r="F392" s="16" t="s">
        <v>34</v>
      </c>
      <c r="G392" s="18"/>
      <c r="H392" s="19"/>
      <c r="I392" s="16"/>
      <c r="J392" s="16"/>
      <c r="K392" s="16"/>
      <c r="L392" s="16"/>
      <c r="M392" s="24">
        <v>12</v>
      </c>
      <c r="N392" s="24">
        <v>139.12</v>
      </c>
      <c r="R392" s="24">
        <f t="shared" si="77"/>
        <v>0.48692000000000002</v>
      </c>
      <c r="S392" s="10"/>
      <c r="T392" s="24">
        <f t="shared" si="79"/>
        <v>285.71428571428572</v>
      </c>
      <c r="U392" s="10"/>
    </row>
    <row r="393" spans="1:21" s="8" customFormat="1" ht="24" customHeight="1">
      <c r="A393" s="15">
        <v>44148</v>
      </c>
      <c r="B393" s="16">
        <v>21</v>
      </c>
      <c r="C393" s="16" t="s">
        <v>402</v>
      </c>
      <c r="D393" s="16" t="s">
        <v>307</v>
      </c>
      <c r="E393" s="10" t="s">
        <v>309</v>
      </c>
      <c r="F393" s="16" t="s">
        <v>34</v>
      </c>
      <c r="G393" s="16"/>
      <c r="H393" s="20"/>
      <c r="I393" s="16"/>
      <c r="J393" s="16"/>
      <c r="K393" s="16"/>
      <c r="L393" s="16"/>
      <c r="M393" s="24">
        <v>12</v>
      </c>
      <c r="N393" s="24">
        <v>139.12</v>
      </c>
      <c r="O393" s="16"/>
      <c r="P393" s="16"/>
      <c r="Q393" s="16"/>
      <c r="R393" s="24">
        <f t="shared" si="77"/>
        <v>0.48692000000000002</v>
      </c>
      <c r="S393" s="10"/>
      <c r="T393" s="24">
        <f t="shared" si="79"/>
        <v>285.71428571428572</v>
      </c>
      <c r="U393" s="10"/>
    </row>
    <row r="394" spans="1:21" s="8" customFormat="1" ht="24" customHeight="1">
      <c r="A394" s="15">
        <v>44148</v>
      </c>
      <c r="B394" s="16">
        <v>22</v>
      </c>
      <c r="C394" s="16" t="s">
        <v>370</v>
      </c>
      <c r="D394" s="16" t="s">
        <v>307</v>
      </c>
      <c r="E394" s="10" t="s">
        <v>309</v>
      </c>
      <c r="F394" s="16" t="s">
        <v>34</v>
      </c>
      <c r="G394" s="16"/>
      <c r="H394" s="20"/>
      <c r="I394" s="16"/>
      <c r="J394" s="16"/>
      <c r="K394" s="16"/>
      <c r="L394" s="16"/>
      <c r="M394" s="24">
        <v>12</v>
      </c>
      <c r="N394" s="24">
        <v>139.12</v>
      </c>
      <c r="O394" s="16"/>
      <c r="P394" s="16"/>
      <c r="Q394" s="16"/>
      <c r="R394" s="24">
        <f t="shared" si="77"/>
        <v>0.48692000000000002</v>
      </c>
      <c r="S394" s="10"/>
      <c r="T394" s="24">
        <f t="shared" ref="T394:T400" si="80">8000/28</f>
        <v>285.71428571428572</v>
      </c>
      <c r="U394" s="10"/>
    </row>
    <row r="395" spans="1:21" s="8" customFormat="1" ht="24" customHeight="1">
      <c r="A395" s="15">
        <v>44148</v>
      </c>
      <c r="B395" s="16">
        <v>23</v>
      </c>
      <c r="C395" s="16" t="s">
        <v>331</v>
      </c>
      <c r="D395" s="16" t="s">
        <v>307</v>
      </c>
      <c r="E395" s="10" t="s">
        <v>309</v>
      </c>
      <c r="F395" s="16" t="s">
        <v>34</v>
      </c>
      <c r="G395" s="16"/>
      <c r="H395" s="20"/>
      <c r="I395" s="16"/>
      <c r="J395" s="16"/>
      <c r="K395" s="16"/>
      <c r="L395" s="16"/>
      <c r="M395" s="24">
        <v>12</v>
      </c>
      <c r="N395" s="24">
        <v>139.12</v>
      </c>
      <c r="O395" s="16"/>
      <c r="P395" s="16"/>
      <c r="Q395" s="16"/>
      <c r="R395" s="24">
        <f t="shared" si="77"/>
        <v>0.48692000000000002</v>
      </c>
      <c r="S395" s="10"/>
      <c r="T395" s="24">
        <f t="shared" si="80"/>
        <v>285.71428571428572</v>
      </c>
      <c r="U395" s="10"/>
    </row>
    <row r="396" spans="1:21" s="8" customFormat="1" ht="24" customHeight="1">
      <c r="A396" s="15">
        <v>44148</v>
      </c>
      <c r="B396" s="16">
        <v>24</v>
      </c>
      <c r="C396" s="16" t="s">
        <v>313</v>
      </c>
      <c r="D396" s="16" t="s">
        <v>307</v>
      </c>
      <c r="E396" s="10" t="s">
        <v>309</v>
      </c>
      <c r="F396" s="16" t="s">
        <v>34</v>
      </c>
      <c r="G396" s="16"/>
      <c r="H396" s="20"/>
      <c r="I396" s="16"/>
      <c r="J396" s="16"/>
      <c r="K396" s="16"/>
      <c r="L396" s="16"/>
      <c r="M396" s="24">
        <v>12</v>
      </c>
      <c r="N396" s="24">
        <v>139.12</v>
      </c>
      <c r="O396" s="16"/>
      <c r="P396" s="16"/>
      <c r="Q396" s="16"/>
      <c r="R396" s="24">
        <f t="shared" si="77"/>
        <v>0.48692000000000002</v>
      </c>
      <c r="S396" s="10"/>
      <c r="T396" s="24">
        <f t="shared" si="80"/>
        <v>285.71428571428572</v>
      </c>
      <c r="U396" s="10"/>
    </row>
    <row r="397" spans="1:21" s="8" customFormat="1" ht="24" customHeight="1">
      <c r="A397" s="15">
        <v>44148</v>
      </c>
      <c r="B397" s="16">
        <v>25</v>
      </c>
      <c r="C397" s="16" t="s">
        <v>344</v>
      </c>
      <c r="D397" s="16" t="s">
        <v>307</v>
      </c>
      <c r="E397" s="10" t="s">
        <v>309</v>
      </c>
      <c r="F397" s="16" t="s">
        <v>34</v>
      </c>
      <c r="G397" s="16"/>
      <c r="H397" s="20"/>
      <c r="I397" s="16"/>
      <c r="J397" s="16"/>
      <c r="K397" s="16"/>
      <c r="L397" s="16"/>
      <c r="M397" s="24">
        <v>12</v>
      </c>
      <c r="N397" s="24">
        <v>139.12</v>
      </c>
      <c r="O397" s="16"/>
      <c r="P397" s="16"/>
      <c r="Q397" s="16"/>
      <c r="R397" s="24">
        <f t="shared" si="77"/>
        <v>0.48692000000000002</v>
      </c>
      <c r="S397" s="10"/>
      <c r="T397" s="24">
        <f t="shared" si="80"/>
        <v>285.71428571428572</v>
      </c>
      <c r="U397" s="10"/>
    </row>
    <row r="398" spans="1:21" s="8" customFormat="1" ht="24" customHeight="1">
      <c r="A398" s="15">
        <v>44148</v>
      </c>
      <c r="B398" s="16">
        <v>26</v>
      </c>
      <c r="C398" s="16" t="s">
        <v>321</v>
      </c>
      <c r="D398" s="16" t="s">
        <v>307</v>
      </c>
      <c r="E398" s="10" t="s">
        <v>309</v>
      </c>
      <c r="F398" s="16" t="s">
        <v>34</v>
      </c>
      <c r="G398" s="16"/>
      <c r="H398" s="20"/>
      <c r="I398" s="16"/>
      <c r="J398" s="16"/>
      <c r="K398" s="16"/>
      <c r="L398" s="16"/>
      <c r="M398" s="24">
        <v>12</v>
      </c>
      <c r="N398" s="24">
        <v>139.12</v>
      </c>
      <c r="O398" s="16"/>
      <c r="P398" s="16"/>
      <c r="Q398" s="16"/>
      <c r="R398" s="24">
        <f t="shared" si="77"/>
        <v>0.48692000000000002</v>
      </c>
      <c r="S398" s="10"/>
      <c r="T398" s="24">
        <f t="shared" si="80"/>
        <v>285.71428571428572</v>
      </c>
      <c r="U398" s="10"/>
    </row>
    <row r="399" spans="1:21" s="8" customFormat="1" ht="24" customHeight="1">
      <c r="A399" s="15">
        <v>44148</v>
      </c>
      <c r="B399" s="16">
        <v>27</v>
      </c>
      <c r="C399" s="16" t="s">
        <v>409</v>
      </c>
      <c r="D399" s="16" t="s">
        <v>307</v>
      </c>
      <c r="E399" s="10" t="s">
        <v>308</v>
      </c>
      <c r="F399" s="16" t="s">
        <v>34</v>
      </c>
      <c r="G399" s="16"/>
      <c r="H399" s="20"/>
      <c r="I399" s="16"/>
      <c r="J399" s="16"/>
      <c r="K399" s="16"/>
      <c r="L399" s="16"/>
      <c r="M399" s="24">
        <v>8</v>
      </c>
      <c r="N399" s="25">
        <f>M399*14</f>
        <v>112</v>
      </c>
      <c r="O399" s="16"/>
      <c r="P399" s="16"/>
      <c r="Q399" s="16"/>
      <c r="R399" s="24">
        <f t="shared" si="77"/>
        <v>0.39200000000000002</v>
      </c>
      <c r="S399" s="10"/>
      <c r="T399" s="24">
        <f t="shared" si="80"/>
        <v>285.71428571428572</v>
      </c>
      <c r="U399" s="10"/>
    </row>
    <row r="400" spans="1:21" s="8" customFormat="1" ht="24" customHeight="1">
      <c r="A400" s="15">
        <v>44148</v>
      </c>
      <c r="B400" s="16">
        <v>28</v>
      </c>
      <c r="C400" s="16" t="s">
        <v>410</v>
      </c>
      <c r="D400" s="16" t="s">
        <v>307</v>
      </c>
      <c r="E400" s="10" t="s">
        <v>308</v>
      </c>
      <c r="F400" s="16" t="s">
        <v>34</v>
      </c>
      <c r="G400" s="16"/>
      <c r="H400" s="20"/>
      <c r="I400" s="16"/>
      <c r="J400" s="16"/>
      <c r="K400" s="16"/>
      <c r="L400" s="16"/>
      <c r="M400" s="24">
        <v>8</v>
      </c>
      <c r="N400" s="25">
        <f>M400*14</f>
        <v>112</v>
      </c>
      <c r="O400" s="16"/>
      <c r="P400" s="16"/>
      <c r="Q400" s="16"/>
      <c r="R400" s="24">
        <f t="shared" si="77"/>
        <v>0.39200000000000002</v>
      </c>
      <c r="S400" s="10"/>
      <c r="T400" s="24">
        <f t="shared" si="80"/>
        <v>285.71428571428572</v>
      </c>
      <c r="U400" s="10"/>
    </row>
    <row r="401" spans="1:21" s="8" customFormat="1" ht="24" customHeight="1">
      <c r="A401" s="15">
        <v>44148</v>
      </c>
      <c r="B401" s="16">
        <v>29</v>
      </c>
      <c r="C401" s="17" t="s">
        <v>328</v>
      </c>
      <c r="D401" s="16" t="s">
        <v>307</v>
      </c>
      <c r="E401" s="10" t="s">
        <v>309</v>
      </c>
      <c r="F401" s="16" t="s">
        <v>293</v>
      </c>
      <c r="G401" s="18" t="s">
        <v>373</v>
      </c>
      <c r="H401" s="19" t="s">
        <v>412</v>
      </c>
      <c r="I401" s="16">
        <v>7500</v>
      </c>
      <c r="J401" s="16">
        <v>15</v>
      </c>
      <c r="K401" s="16"/>
      <c r="L401" s="16"/>
      <c r="M401" s="24">
        <v>6</v>
      </c>
      <c r="N401" s="25">
        <f>M401*9.94</f>
        <v>59.64</v>
      </c>
      <c r="O401" s="16">
        <v>15</v>
      </c>
      <c r="P401" s="16"/>
      <c r="Q401" s="16">
        <v>2</v>
      </c>
      <c r="R401" s="24">
        <f>N401/S401</f>
        <v>6.0242424242424243E-2</v>
      </c>
      <c r="S401" s="10">
        <f>SUM(T401:T402)</f>
        <v>990</v>
      </c>
      <c r="T401" s="24">
        <f t="shared" ref="T401:T406" si="81">J401*Q401</f>
        <v>30</v>
      </c>
      <c r="U401" s="10"/>
    </row>
    <row r="402" spans="1:21" s="8" customFormat="1" ht="24" customHeight="1">
      <c r="A402" s="15">
        <v>44148</v>
      </c>
      <c r="B402" s="16"/>
      <c r="C402" s="17" t="s">
        <v>328</v>
      </c>
      <c r="D402" s="16" t="s">
        <v>307</v>
      </c>
      <c r="E402" s="10" t="s">
        <v>309</v>
      </c>
      <c r="F402" s="16" t="s">
        <v>293</v>
      </c>
      <c r="G402" s="18" t="s">
        <v>373</v>
      </c>
      <c r="H402" s="19" t="s">
        <v>360</v>
      </c>
      <c r="I402" s="16">
        <v>7500</v>
      </c>
      <c r="J402" s="16">
        <v>480</v>
      </c>
      <c r="K402" s="16"/>
      <c r="L402" s="16"/>
      <c r="M402" s="24"/>
      <c r="N402" s="24"/>
      <c r="O402" s="16">
        <v>480</v>
      </c>
      <c r="P402" s="16">
        <f t="shared" ref="P402:P403" si="82">I402-O402</f>
        <v>7020</v>
      </c>
      <c r="Q402" s="16">
        <v>2</v>
      </c>
      <c r="R402" s="24"/>
      <c r="S402" s="10"/>
      <c r="T402" s="24">
        <f t="shared" si="81"/>
        <v>960</v>
      </c>
      <c r="U402" s="10"/>
    </row>
    <row r="403" spans="1:21" s="8" customFormat="1" ht="24" customHeight="1">
      <c r="A403" s="15">
        <v>44148</v>
      </c>
      <c r="B403" s="16"/>
      <c r="C403" s="17" t="s">
        <v>328</v>
      </c>
      <c r="D403" s="16" t="s">
        <v>307</v>
      </c>
      <c r="E403" s="10" t="s">
        <v>309</v>
      </c>
      <c r="F403" s="16" t="s">
        <v>352</v>
      </c>
      <c r="G403" s="18" t="s">
        <v>353</v>
      </c>
      <c r="H403" s="19" t="s">
        <v>413</v>
      </c>
      <c r="I403" s="16">
        <v>4000</v>
      </c>
      <c r="J403" s="16">
        <v>300</v>
      </c>
      <c r="K403" s="16"/>
      <c r="L403" s="16"/>
      <c r="M403" s="24">
        <v>6</v>
      </c>
      <c r="N403" s="25">
        <f>139.12-59.64</f>
        <v>79.48</v>
      </c>
      <c r="O403" s="16">
        <v>3800</v>
      </c>
      <c r="P403" s="16">
        <f t="shared" si="82"/>
        <v>200</v>
      </c>
      <c r="Q403" s="16">
        <v>2</v>
      </c>
      <c r="R403" s="24">
        <f>N403/S403</f>
        <v>0.11774814814814816</v>
      </c>
      <c r="S403" s="10">
        <f>SUM(T403:T404)</f>
        <v>675</v>
      </c>
      <c r="T403" s="24">
        <f t="shared" si="81"/>
        <v>600</v>
      </c>
      <c r="U403" s="10"/>
    </row>
    <row r="404" spans="1:21" s="8" customFormat="1" ht="24" customHeight="1">
      <c r="A404" s="15">
        <v>44148</v>
      </c>
      <c r="B404" s="16"/>
      <c r="C404" s="17" t="s">
        <v>328</v>
      </c>
      <c r="D404" s="16" t="s">
        <v>307</v>
      </c>
      <c r="E404" s="10" t="s">
        <v>309</v>
      </c>
      <c r="F404" s="16" t="s">
        <v>352</v>
      </c>
      <c r="G404" s="18" t="s">
        <v>353</v>
      </c>
      <c r="H404" s="19" t="s">
        <v>408</v>
      </c>
      <c r="I404" s="16">
        <v>4000</v>
      </c>
      <c r="J404" s="16">
        <v>75</v>
      </c>
      <c r="K404" s="16"/>
      <c r="L404" s="16"/>
      <c r="M404" s="24"/>
      <c r="N404" s="24"/>
      <c r="O404" s="16">
        <v>645</v>
      </c>
      <c r="P404" s="16"/>
      <c r="Q404" s="16">
        <v>1</v>
      </c>
      <c r="R404" s="24"/>
      <c r="S404" s="10"/>
      <c r="T404" s="24">
        <f t="shared" si="81"/>
        <v>75</v>
      </c>
      <c r="U404" s="10"/>
    </row>
    <row r="405" spans="1:21" s="8" customFormat="1" ht="24" customHeight="1">
      <c r="A405" s="15">
        <v>44148</v>
      </c>
      <c r="B405" s="16">
        <v>30</v>
      </c>
      <c r="C405" s="16" t="s">
        <v>346</v>
      </c>
      <c r="D405" s="16" t="s">
        <v>307</v>
      </c>
      <c r="E405" s="10" t="s">
        <v>309</v>
      </c>
      <c r="F405" s="16"/>
      <c r="G405" s="16" t="s">
        <v>347</v>
      </c>
      <c r="H405" s="16"/>
      <c r="I405" s="16"/>
      <c r="J405" s="16"/>
      <c r="K405" s="16"/>
      <c r="L405" s="16"/>
      <c r="M405" s="24">
        <v>12</v>
      </c>
      <c r="N405" s="24">
        <v>139.12</v>
      </c>
      <c r="O405" s="16">
        <v>32</v>
      </c>
      <c r="P405" s="16"/>
      <c r="Q405" s="16">
        <v>1</v>
      </c>
      <c r="R405" s="24"/>
      <c r="S405" s="10"/>
      <c r="T405" s="24">
        <f t="shared" si="81"/>
        <v>0</v>
      </c>
      <c r="U405" s="10"/>
    </row>
    <row r="406" spans="1:21" s="8" customFormat="1" ht="24" customHeight="1">
      <c r="A406" s="15">
        <v>44148</v>
      </c>
      <c r="B406" s="16">
        <v>31</v>
      </c>
      <c r="C406" s="16" t="s">
        <v>348</v>
      </c>
      <c r="D406" s="16" t="s">
        <v>307</v>
      </c>
      <c r="E406" s="10" t="s">
        <v>309</v>
      </c>
      <c r="F406" s="17"/>
      <c r="G406" s="16" t="s">
        <v>349</v>
      </c>
      <c r="H406" s="20"/>
      <c r="I406" s="16"/>
      <c r="J406" s="16"/>
      <c r="K406" s="16"/>
      <c r="L406" s="16"/>
      <c r="M406" s="24">
        <v>12</v>
      </c>
      <c r="N406" s="24">
        <v>139.12</v>
      </c>
      <c r="O406" s="16"/>
      <c r="P406" s="16">
        <f>I406-O406</f>
        <v>0</v>
      </c>
      <c r="Q406" s="16"/>
      <c r="R406" s="24"/>
      <c r="S406" s="10"/>
      <c r="T406" s="24">
        <f t="shared" si="81"/>
        <v>0</v>
      </c>
      <c r="U406" s="10"/>
    </row>
    <row r="407" spans="1:21" s="8" customFormat="1" ht="24" customHeight="1">
      <c r="A407" s="15">
        <v>44149</v>
      </c>
      <c r="B407" s="16">
        <v>1</v>
      </c>
      <c r="C407" s="17" t="s">
        <v>366</v>
      </c>
      <c r="D407" s="16" t="s">
        <v>307</v>
      </c>
      <c r="E407" s="10" t="s">
        <v>309</v>
      </c>
      <c r="F407" s="16" t="s">
        <v>34</v>
      </c>
      <c r="G407" s="18"/>
      <c r="H407" s="19"/>
      <c r="I407" s="16"/>
      <c r="J407" s="16"/>
      <c r="K407" s="16"/>
      <c r="L407" s="16"/>
      <c r="M407" s="24">
        <v>12</v>
      </c>
      <c r="N407" s="24">
        <v>238.56</v>
      </c>
      <c r="O407" s="16"/>
      <c r="P407" s="16"/>
      <c r="Q407" s="16"/>
      <c r="R407" s="24">
        <f t="shared" ref="R407:R435" si="83">N407/T407</f>
        <v>0.90969625246548325</v>
      </c>
      <c r="S407" s="10">
        <f>SUM(J407:J435)</f>
        <v>7605</v>
      </c>
      <c r="T407" s="24">
        <f>7605/29</f>
        <v>262.24137931034483</v>
      </c>
      <c r="U407" s="10"/>
    </row>
    <row r="408" spans="1:21" s="8" customFormat="1" ht="24" customHeight="1">
      <c r="A408" s="15">
        <v>44149</v>
      </c>
      <c r="B408" s="16">
        <v>2</v>
      </c>
      <c r="C408" s="16" t="s">
        <v>365</v>
      </c>
      <c r="D408" s="16" t="s">
        <v>307</v>
      </c>
      <c r="E408" s="10" t="s">
        <v>309</v>
      </c>
      <c r="F408" s="16" t="s">
        <v>34</v>
      </c>
      <c r="G408" s="16"/>
      <c r="H408" s="20"/>
      <c r="I408" s="16"/>
      <c r="J408" s="16"/>
      <c r="K408" s="16"/>
      <c r="L408" s="16"/>
      <c r="M408" s="24">
        <v>12</v>
      </c>
      <c r="N408" s="24">
        <v>238.56</v>
      </c>
      <c r="O408" s="16"/>
      <c r="P408" s="16"/>
      <c r="Q408" s="16"/>
      <c r="R408" s="24">
        <f t="shared" si="83"/>
        <v>0.90969625246548325</v>
      </c>
      <c r="S408" s="10"/>
      <c r="T408" s="24">
        <f t="shared" ref="T408:T417" si="84">7605/29</f>
        <v>262.24137931034483</v>
      </c>
      <c r="U408" s="10"/>
    </row>
    <row r="409" spans="1:21" s="8" customFormat="1" ht="24" customHeight="1">
      <c r="A409" s="15">
        <v>44149</v>
      </c>
      <c r="B409" s="16">
        <v>3</v>
      </c>
      <c r="C409" s="16" t="s">
        <v>324</v>
      </c>
      <c r="D409" s="16" t="s">
        <v>307</v>
      </c>
      <c r="E409" s="10" t="s">
        <v>309</v>
      </c>
      <c r="F409" s="16" t="s">
        <v>34</v>
      </c>
      <c r="G409" s="16"/>
      <c r="H409" s="20"/>
      <c r="I409" s="16"/>
      <c r="J409" s="16"/>
      <c r="K409" s="16"/>
      <c r="L409" s="16"/>
      <c r="M409" s="24">
        <v>12</v>
      </c>
      <c r="N409" s="24">
        <v>238.56</v>
      </c>
      <c r="O409" s="16"/>
      <c r="P409" s="16"/>
      <c r="Q409" s="16"/>
      <c r="R409" s="24">
        <f t="shared" si="83"/>
        <v>0.90969625246548325</v>
      </c>
      <c r="S409" s="10"/>
      <c r="T409" s="24">
        <f t="shared" si="84"/>
        <v>262.24137931034483</v>
      </c>
      <c r="U409" s="10"/>
    </row>
    <row r="410" spans="1:21" s="8" customFormat="1" ht="24" customHeight="1">
      <c r="A410" s="15">
        <v>44149</v>
      </c>
      <c r="B410" s="16">
        <v>4</v>
      </c>
      <c r="C410" s="16" t="s">
        <v>375</v>
      </c>
      <c r="D410" s="16" t="s">
        <v>307</v>
      </c>
      <c r="E410" s="10" t="s">
        <v>309</v>
      </c>
      <c r="F410" s="16" t="s">
        <v>34</v>
      </c>
      <c r="G410" s="16"/>
      <c r="H410" s="20"/>
      <c r="I410" s="16"/>
      <c r="J410" s="16"/>
      <c r="K410" s="16"/>
      <c r="L410" s="16"/>
      <c r="M410" s="24">
        <v>12</v>
      </c>
      <c r="N410" s="24">
        <v>238.56</v>
      </c>
      <c r="O410" s="16"/>
      <c r="P410" s="16"/>
      <c r="Q410" s="16"/>
      <c r="R410" s="24">
        <f t="shared" si="83"/>
        <v>0.90969625246548325</v>
      </c>
      <c r="S410" s="10"/>
      <c r="T410" s="24">
        <f t="shared" si="84"/>
        <v>262.24137931034483</v>
      </c>
      <c r="U410" s="10"/>
    </row>
    <row r="411" spans="1:21" s="8" customFormat="1" ht="24" customHeight="1">
      <c r="A411" s="15">
        <v>44149</v>
      </c>
      <c r="B411" s="16">
        <v>5</v>
      </c>
      <c r="C411" s="16" t="s">
        <v>323</v>
      </c>
      <c r="D411" s="16" t="s">
        <v>307</v>
      </c>
      <c r="E411" s="10" t="s">
        <v>308</v>
      </c>
      <c r="F411" s="16" t="s">
        <v>34</v>
      </c>
      <c r="G411" s="16"/>
      <c r="H411" s="20"/>
      <c r="I411" s="16"/>
      <c r="J411" s="16"/>
      <c r="K411" s="16"/>
      <c r="L411" s="16"/>
      <c r="M411" s="24">
        <v>12</v>
      </c>
      <c r="N411" s="25">
        <f>M411*14</f>
        <v>168</v>
      </c>
      <c r="O411" s="16"/>
      <c r="P411" s="16"/>
      <c r="Q411" s="16"/>
      <c r="R411" s="24">
        <f t="shared" si="83"/>
        <v>0.64063116370808681</v>
      </c>
      <c r="S411" s="10"/>
      <c r="T411" s="24">
        <f t="shared" si="84"/>
        <v>262.24137931034483</v>
      </c>
      <c r="U411" s="10"/>
    </row>
    <row r="412" spans="1:21" s="8" customFormat="1" ht="24" customHeight="1">
      <c r="A412" s="15">
        <v>44149</v>
      </c>
      <c r="B412" s="16">
        <v>6</v>
      </c>
      <c r="C412" s="16" t="s">
        <v>329</v>
      </c>
      <c r="D412" s="16" t="s">
        <v>307</v>
      </c>
      <c r="E412" s="10" t="s">
        <v>309</v>
      </c>
      <c r="F412" s="16" t="s">
        <v>34</v>
      </c>
      <c r="G412" s="16"/>
      <c r="H412" s="20"/>
      <c r="I412" s="16"/>
      <c r="J412" s="16"/>
      <c r="K412" s="16"/>
      <c r="L412" s="16"/>
      <c r="M412" s="24">
        <v>12</v>
      </c>
      <c r="N412" s="24">
        <v>238.56</v>
      </c>
      <c r="O412" s="16"/>
      <c r="P412" s="16"/>
      <c r="Q412" s="16"/>
      <c r="R412" s="24">
        <f t="shared" si="83"/>
        <v>0.90969625246548325</v>
      </c>
      <c r="S412" s="10"/>
      <c r="T412" s="24">
        <f t="shared" si="84"/>
        <v>262.24137931034483</v>
      </c>
      <c r="U412" s="10"/>
    </row>
    <row r="413" spans="1:21" s="8" customFormat="1" ht="24" customHeight="1">
      <c r="A413" s="15">
        <v>44149</v>
      </c>
      <c r="B413" s="16">
        <v>7</v>
      </c>
      <c r="C413" s="16" t="s">
        <v>364</v>
      </c>
      <c r="D413" s="16" t="s">
        <v>307</v>
      </c>
      <c r="E413" s="10" t="s">
        <v>309</v>
      </c>
      <c r="F413" s="16" t="s">
        <v>34</v>
      </c>
      <c r="G413" s="16"/>
      <c r="H413" s="20"/>
      <c r="I413" s="16"/>
      <c r="J413" s="16"/>
      <c r="K413" s="16"/>
      <c r="L413" s="16"/>
      <c r="M413" s="24">
        <v>12</v>
      </c>
      <c r="N413" s="24">
        <v>238.56</v>
      </c>
      <c r="O413" s="16"/>
      <c r="P413" s="16"/>
      <c r="Q413" s="16"/>
      <c r="R413" s="24">
        <f t="shared" si="83"/>
        <v>0.90969625246548325</v>
      </c>
      <c r="S413" s="10"/>
      <c r="T413" s="24">
        <f t="shared" si="84"/>
        <v>262.24137931034483</v>
      </c>
      <c r="U413" s="10"/>
    </row>
    <row r="414" spans="1:21" s="8" customFormat="1" ht="24" customHeight="1">
      <c r="A414" s="15">
        <v>44149</v>
      </c>
      <c r="B414" s="16">
        <v>8</v>
      </c>
      <c r="C414" s="16" t="s">
        <v>339</v>
      </c>
      <c r="D414" s="16" t="s">
        <v>307</v>
      </c>
      <c r="E414" s="10" t="s">
        <v>309</v>
      </c>
      <c r="F414" s="16" t="s">
        <v>34</v>
      </c>
      <c r="G414" s="18"/>
      <c r="H414" s="19"/>
      <c r="I414" s="16"/>
      <c r="J414" s="16"/>
      <c r="K414" s="16"/>
      <c r="L414" s="16"/>
      <c r="M414" s="24">
        <v>12</v>
      </c>
      <c r="N414" s="24">
        <v>238.56</v>
      </c>
      <c r="O414" s="16"/>
      <c r="P414" s="16"/>
      <c r="Q414" s="16"/>
      <c r="R414" s="24">
        <f t="shared" si="83"/>
        <v>0.90969625246548325</v>
      </c>
      <c r="S414" s="10"/>
      <c r="T414" s="24">
        <f t="shared" si="84"/>
        <v>262.24137931034483</v>
      </c>
      <c r="U414" s="10"/>
    </row>
    <row r="415" spans="1:21" s="8" customFormat="1" ht="24" customHeight="1">
      <c r="A415" s="15">
        <v>44149</v>
      </c>
      <c r="B415" s="16">
        <v>9</v>
      </c>
      <c r="C415" s="16" t="s">
        <v>340</v>
      </c>
      <c r="D415" s="16" t="s">
        <v>307</v>
      </c>
      <c r="E415" s="10" t="s">
        <v>309</v>
      </c>
      <c r="F415" s="16" t="s">
        <v>34</v>
      </c>
      <c r="G415" s="18" t="s">
        <v>407</v>
      </c>
      <c r="H415" s="19" t="s">
        <v>320</v>
      </c>
      <c r="I415" s="16">
        <v>27690</v>
      </c>
      <c r="J415" s="16">
        <v>7500</v>
      </c>
      <c r="K415" s="16"/>
      <c r="L415" s="16"/>
      <c r="M415" s="24">
        <v>12</v>
      </c>
      <c r="N415" s="24">
        <v>238.56</v>
      </c>
      <c r="O415" s="16">
        <v>26500</v>
      </c>
      <c r="P415" s="16">
        <f>I415-O415</f>
        <v>1190</v>
      </c>
      <c r="Q415" s="16">
        <v>93</v>
      </c>
      <c r="R415" s="24">
        <f t="shared" si="83"/>
        <v>0.90969625246548325</v>
      </c>
      <c r="S415" s="10"/>
      <c r="T415" s="24">
        <f t="shared" si="84"/>
        <v>262.24137931034483</v>
      </c>
      <c r="U415" s="10"/>
    </row>
    <row r="416" spans="1:21" s="8" customFormat="1" ht="24" customHeight="1">
      <c r="A416" s="15">
        <v>44149</v>
      </c>
      <c r="B416" s="16">
        <v>10</v>
      </c>
      <c r="C416" s="16" t="s">
        <v>310</v>
      </c>
      <c r="D416" s="16" t="s">
        <v>307</v>
      </c>
      <c r="E416" s="10" t="s">
        <v>309</v>
      </c>
      <c r="F416" s="16" t="s">
        <v>34</v>
      </c>
      <c r="G416" s="16"/>
      <c r="H416" s="20"/>
      <c r="I416" s="16"/>
      <c r="J416" s="16"/>
      <c r="K416" s="16"/>
      <c r="L416" s="16"/>
      <c r="M416" s="24">
        <v>12</v>
      </c>
      <c r="N416" s="24">
        <v>238.56</v>
      </c>
      <c r="O416" s="16"/>
      <c r="P416" s="16"/>
      <c r="Q416" s="16"/>
      <c r="R416" s="24">
        <f t="shared" si="83"/>
        <v>0.90969625246548325</v>
      </c>
      <c r="S416" s="10"/>
      <c r="T416" s="24">
        <f t="shared" si="84"/>
        <v>262.24137931034483</v>
      </c>
      <c r="U416" s="10"/>
    </row>
    <row r="417" spans="1:21" s="8" customFormat="1" ht="24" customHeight="1">
      <c r="A417" s="15">
        <v>44149</v>
      </c>
      <c r="B417" s="16">
        <v>11</v>
      </c>
      <c r="C417" s="16" t="s">
        <v>311</v>
      </c>
      <c r="D417" s="16" t="s">
        <v>307</v>
      </c>
      <c r="E417" s="10" t="s">
        <v>309</v>
      </c>
      <c r="F417" s="16" t="s">
        <v>34</v>
      </c>
      <c r="G417" s="16"/>
      <c r="H417" s="20"/>
      <c r="I417" s="16"/>
      <c r="J417" s="16"/>
      <c r="K417" s="16"/>
      <c r="L417" s="16"/>
      <c r="M417" s="24">
        <v>12</v>
      </c>
      <c r="N417" s="24">
        <v>238.56</v>
      </c>
      <c r="O417" s="16"/>
      <c r="P417" s="16"/>
      <c r="Q417" s="16"/>
      <c r="R417" s="24">
        <f t="shared" si="83"/>
        <v>0.90969625246548325</v>
      </c>
      <c r="S417" s="10"/>
      <c r="T417" s="24">
        <f t="shared" si="84"/>
        <v>262.24137931034483</v>
      </c>
      <c r="U417" s="10"/>
    </row>
    <row r="418" spans="1:21" s="8" customFormat="1" ht="24" customHeight="1">
      <c r="A418" s="15">
        <v>44149</v>
      </c>
      <c r="B418" s="16">
        <v>12</v>
      </c>
      <c r="C418" s="16" t="s">
        <v>327</v>
      </c>
      <c r="D418" s="16" t="s">
        <v>307</v>
      </c>
      <c r="E418" s="10" t="s">
        <v>309</v>
      </c>
      <c r="F418" s="16" t="s">
        <v>34</v>
      </c>
      <c r="G418" s="16"/>
      <c r="H418" s="20"/>
      <c r="I418" s="16"/>
      <c r="J418" s="16"/>
      <c r="K418" s="16"/>
      <c r="L418" s="16"/>
      <c r="M418" s="24">
        <v>12</v>
      </c>
      <c r="N418" s="24">
        <v>238.56</v>
      </c>
      <c r="O418" s="16"/>
      <c r="P418" s="16"/>
      <c r="Q418" s="16"/>
      <c r="R418" s="24">
        <f t="shared" si="83"/>
        <v>0.90969625246548325</v>
      </c>
      <c r="S418" s="10"/>
      <c r="T418" s="24">
        <f t="shared" ref="T418:T427" si="85">7605/29</f>
        <v>262.24137931034483</v>
      </c>
      <c r="U418" s="10"/>
    </row>
    <row r="419" spans="1:21" s="8" customFormat="1" ht="24" customHeight="1">
      <c r="A419" s="15">
        <v>44149</v>
      </c>
      <c r="B419" s="16">
        <v>13</v>
      </c>
      <c r="C419" s="16" t="s">
        <v>317</v>
      </c>
      <c r="D419" s="16" t="s">
        <v>307</v>
      </c>
      <c r="E419" s="10" t="s">
        <v>309</v>
      </c>
      <c r="F419" s="16" t="s">
        <v>34</v>
      </c>
      <c r="G419" s="16"/>
      <c r="H419" s="20"/>
      <c r="I419" s="16"/>
      <c r="J419" s="16"/>
      <c r="K419" s="16"/>
      <c r="L419" s="16"/>
      <c r="M419" s="24">
        <v>12</v>
      </c>
      <c r="N419" s="24">
        <v>238.56</v>
      </c>
      <c r="O419" s="16"/>
      <c r="P419" s="16"/>
      <c r="Q419" s="16"/>
      <c r="R419" s="24">
        <f t="shared" si="83"/>
        <v>0.90969625246548325</v>
      </c>
      <c r="S419" s="10"/>
      <c r="T419" s="24">
        <f t="shared" si="85"/>
        <v>262.24137931034483</v>
      </c>
      <c r="U419" s="10"/>
    </row>
    <row r="420" spans="1:21" s="8" customFormat="1" ht="24" customHeight="1">
      <c r="A420" s="15">
        <v>44149</v>
      </c>
      <c r="B420" s="16">
        <v>14</v>
      </c>
      <c r="C420" s="16" t="s">
        <v>388</v>
      </c>
      <c r="D420" s="16" t="s">
        <v>307</v>
      </c>
      <c r="E420" s="10" t="s">
        <v>308</v>
      </c>
      <c r="F420" s="16" t="s">
        <v>34</v>
      </c>
      <c r="G420" s="18"/>
      <c r="H420" s="19"/>
      <c r="I420" s="16"/>
      <c r="J420" s="16"/>
      <c r="K420" s="16"/>
      <c r="L420" s="16"/>
      <c r="M420" s="24">
        <v>12</v>
      </c>
      <c r="N420" s="24">
        <v>168</v>
      </c>
      <c r="O420" s="16"/>
      <c r="P420" s="16"/>
      <c r="Q420" s="16"/>
      <c r="R420" s="24">
        <f t="shared" si="83"/>
        <v>0.64063116370808681</v>
      </c>
      <c r="S420" s="10"/>
      <c r="T420" s="24">
        <f t="shared" si="85"/>
        <v>262.24137931034483</v>
      </c>
      <c r="U420" s="10"/>
    </row>
    <row r="421" spans="1:21" s="8" customFormat="1" ht="24" customHeight="1">
      <c r="A421" s="15">
        <v>44149</v>
      </c>
      <c r="B421" s="16">
        <v>15</v>
      </c>
      <c r="C421" s="16" t="s">
        <v>316</v>
      </c>
      <c r="D421" s="16" t="s">
        <v>307</v>
      </c>
      <c r="E421" s="10" t="s">
        <v>309</v>
      </c>
      <c r="F421" s="16" t="s">
        <v>34</v>
      </c>
      <c r="G421" s="18" t="s">
        <v>414</v>
      </c>
      <c r="H421" s="19" t="s">
        <v>415</v>
      </c>
      <c r="I421" s="16">
        <v>27690</v>
      </c>
      <c r="J421" s="16">
        <v>105</v>
      </c>
      <c r="K421" s="16"/>
      <c r="L421" s="16"/>
      <c r="M421" s="24">
        <v>12</v>
      </c>
      <c r="N421" s="24">
        <v>238.56</v>
      </c>
      <c r="O421" s="16">
        <v>105</v>
      </c>
      <c r="P421" s="16"/>
      <c r="Q421" s="16">
        <v>2</v>
      </c>
      <c r="R421" s="24">
        <f t="shared" si="83"/>
        <v>0.90969625246548325</v>
      </c>
      <c r="S421" s="10"/>
      <c r="T421" s="24">
        <f t="shared" si="85"/>
        <v>262.24137931034483</v>
      </c>
      <c r="U421" s="10"/>
    </row>
    <row r="422" spans="1:21" s="8" customFormat="1" ht="24" customHeight="1">
      <c r="A422" s="15">
        <v>44149</v>
      </c>
      <c r="B422" s="16">
        <v>16</v>
      </c>
      <c r="C422" s="16" t="s">
        <v>394</v>
      </c>
      <c r="D422" s="16" t="s">
        <v>307</v>
      </c>
      <c r="E422" s="10" t="s">
        <v>309</v>
      </c>
      <c r="F422" s="16" t="s">
        <v>34</v>
      </c>
      <c r="G422" s="16"/>
      <c r="H422" s="20"/>
      <c r="I422" s="16"/>
      <c r="J422" s="16"/>
      <c r="K422" s="16"/>
      <c r="L422" s="16"/>
      <c r="M422" s="24">
        <v>12</v>
      </c>
      <c r="N422" s="24">
        <v>238.56</v>
      </c>
      <c r="O422" s="16"/>
      <c r="P422" s="16"/>
      <c r="Q422" s="16"/>
      <c r="R422" s="24">
        <f t="shared" si="83"/>
        <v>0.90969625246548325</v>
      </c>
      <c r="S422" s="10"/>
      <c r="T422" s="24">
        <f t="shared" si="85"/>
        <v>262.24137931034483</v>
      </c>
      <c r="U422" s="10"/>
    </row>
    <row r="423" spans="1:21" s="8" customFormat="1" ht="24" customHeight="1">
      <c r="A423" s="15">
        <v>44149</v>
      </c>
      <c r="B423" s="16">
        <v>17</v>
      </c>
      <c r="C423" s="16" t="s">
        <v>395</v>
      </c>
      <c r="D423" s="16" t="s">
        <v>307</v>
      </c>
      <c r="E423" s="10" t="s">
        <v>308</v>
      </c>
      <c r="F423" s="16" t="s">
        <v>34</v>
      </c>
      <c r="G423" s="16"/>
      <c r="H423" s="20"/>
      <c r="I423" s="16"/>
      <c r="J423" s="16"/>
      <c r="K423" s="16"/>
      <c r="L423" s="16"/>
      <c r="M423" s="24">
        <v>12</v>
      </c>
      <c r="N423" s="24">
        <v>168</v>
      </c>
      <c r="O423" s="16"/>
      <c r="P423" s="16"/>
      <c r="Q423" s="16"/>
      <c r="R423" s="24">
        <f t="shared" si="83"/>
        <v>0.64063116370808681</v>
      </c>
      <c r="S423" s="10"/>
      <c r="T423" s="24">
        <f t="shared" si="85"/>
        <v>262.24137931034483</v>
      </c>
      <c r="U423" s="10"/>
    </row>
    <row r="424" spans="1:21" s="8" customFormat="1" ht="24" customHeight="1">
      <c r="A424" s="15">
        <v>44149</v>
      </c>
      <c r="B424" s="16">
        <v>18</v>
      </c>
      <c r="C424" s="16" t="s">
        <v>325</v>
      </c>
      <c r="D424" s="16" t="s">
        <v>307</v>
      </c>
      <c r="E424" s="10" t="s">
        <v>309</v>
      </c>
      <c r="F424" s="16" t="s">
        <v>34</v>
      </c>
      <c r="G424" s="16"/>
      <c r="H424" s="20"/>
      <c r="I424" s="16"/>
      <c r="J424" s="16"/>
      <c r="K424" s="16"/>
      <c r="L424" s="16"/>
      <c r="M424" s="24">
        <v>12</v>
      </c>
      <c r="N424" s="24">
        <v>238.56</v>
      </c>
      <c r="O424" s="16"/>
      <c r="P424" s="16"/>
      <c r="Q424" s="16"/>
      <c r="R424" s="24">
        <f t="shared" si="83"/>
        <v>0.90969625246548325</v>
      </c>
      <c r="S424" s="10"/>
      <c r="T424" s="24">
        <f t="shared" si="85"/>
        <v>262.24137931034483</v>
      </c>
      <c r="U424" s="10"/>
    </row>
    <row r="425" spans="1:21" s="8" customFormat="1" ht="24" customHeight="1">
      <c r="A425" s="15">
        <v>44149</v>
      </c>
      <c r="B425" s="16">
        <v>19</v>
      </c>
      <c r="C425" s="16" t="s">
        <v>335</v>
      </c>
      <c r="D425" s="16" t="s">
        <v>307</v>
      </c>
      <c r="E425" s="10" t="s">
        <v>309</v>
      </c>
      <c r="F425" s="16" t="s">
        <v>34</v>
      </c>
      <c r="G425" s="16"/>
      <c r="H425" s="20"/>
      <c r="I425" s="16"/>
      <c r="J425" s="16"/>
      <c r="K425" s="16"/>
      <c r="L425" s="16"/>
      <c r="M425" s="24">
        <v>12</v>
      </c>
      <c r="N425" s="24">
        <v>238.56</v>
      </c>
      <c r="O425" s="16"/>
      <c r="P425" s="16"/>
      <c r="Q425" s="16"/>
      <c r="R425" s="24">
        <f t="shared" si="83"/>
        <v>0.90969625246548325</v>
      </c>
      <c r="S425" s="10"/>
      <c r="T425" s="24">
        <f t="shared" si="85"/>
        <v>262.24137931034483</v>
      </c>
      <c r="U425" s="10"/>
    </row>
    <row r="426" spans="1:21" s="8" customFormat="1" ht="24" customHeight="1">
      <c r="A426" s="15">
        <v>44149</v>
      </c>
      <c r="B426" s="16">
        <v>20</v>
      </c>
      <c r="C426" s="16" t="s">
        <v>338</v>
      </c>
      <c r="D426" s="16" t="s">
        <v>307</v>
      </c>
      <c r="E426" s="10" t="s">
        <v>309</v>
      </c>
      <c r="F426" s="16" t="s">
        <v>34</v>
      </c>
      <c r="G426" s="18"/>
      <c r="H426" s="19"/>
      <c r="I426" s="16"/>
      <c r="J426" s="16"/>
      <c r="K426" s="16"/>
      <c r="L426" s="16"/>
      <c r="M426" s="24">
        <v>12</v>
      </c>
      <c r="N426" s="24">
        <v>238.56</v>
      </c>
      <c r="R426" s="24">
        <f t="shared" si="83"/>
        <v>0.90969625246548325</v>
      </c>
      <c r="S426" s="10"/>
      <c r="T426" s="24">
        <f t="shared" si="85"/>
        <v>262.24137931034483</v>
      </c>
      <c r="U426" s="10"/>
    </row>
    <row r="427" spans="1:21" s="8" customFormat="1" ht="24" customHeight="1">
      <c r="A427" s="15">
        <v>44149</v>
      </c>
      <c r="B427" s="16">
        <v>21</v>
      </c>
      <c r="C427" s="16" t="s">
        <v>402</v>
      </c>
      <c r="D427" s="16" t="s">
        <v>307</v>
      </c>
      <c r="E427" s="10" t="s">
        <v>309</v>
      </c>
      <c r="F427" s="16" t="s">
        <v>34</v>
      </c>
      <c r="G427" s="16"/>
      <c r="H427" s="20"/>
      <c r="I427" s="16"/>
      <c r="J427" s="16"/>
      <c r="K427" s="16"/>
      <c r="L427" s="16"/>
      <c r="M427" s="24">
        <v>12</v>
      </c>
      <c r="N427" s="24">
        <v>238.56</v>
      </c>
      <c r="O427" s="16"/>
      <c r="P427" s="16"/>
      <c r="Q427" s="16"/>
      <c r="R427" s="24">
        <f t="shared" si="83"/>
        <v>0.90969625246548325</v>
      </c>
      <c r="S427" s="10"/>
      <c r="T427" s="24">
        <f t="shared" si="85"/>
        <v>262.24137931034483</v>
      </c>
      <c r="U427" s="10"/>
    </row>
    <row r="428" spans="1:21" s="8" customFormat="1" ht="24" customHeight="1">
      <c r="A428" s="15">
        <v>44149</v>
      </c>
      <c r="B428" s="16">
        <v>22</v>
      </c>
      <c r="C428" s="16" t="s">
        <v>370</v>
      </c>
      <c r="D428" s="16" t="s">
        <v>307</v>
      </c>
      <c r="E428" s="10" t="s">
        <v>309</v>
      </c>
      <c r="F428" s="16" t="s">
        <v>34</v>
      </c>
      <c r="G428" s="16"/>
      <c r="H428" s="20"/>
      <c r="I428" s="16"/>
      <c r="J428" s="16"/>
      <c r="K428" s="16"/>
      <c r="L428" s="16"/>
      <c r="M428" s="24">
        <v>12</v>
      </c>
      <c r="N428" s="24">
        <v>238.56</v>
      </c>
      <c r="O428" s="16"/>
      <c r="P428" s="16"/>
      <c r="Q428" s="16"/>
      <c r="R428" s="24">
        <f t="shared" si="83"/>
        <v>0.90969625246548325</v>
      </c>
      <c r="S428" s="10"/>
      <c r="T428" s="24">
        <f t="shared" ref="T428:T435" si="86">7605/29</f>
        <v>262.24137931034483</v>
      </c>
      <c r="U428" s="10"/>
    </row>
    <row r="429" spans="1:21" s="8" customFormat="1" ht="24" customHeight="1">
      <c r="A429" s="15">
        <v>44149</v>
      </c>
      <c r="B429" s="16">
        <v>23</v>
      </c>
      <c r="C429" s="16" t="s">
        <v>331</v>
      </c>
      <c r="D429" s="16" t="s">
        <v>307</v>
      </c>
      <c r="E429" s="10" t="s">
        <v>309</v>
      </c>
      <c r="F429" s="16" t="s">
        <v>34</v>
      </c>
      <c r="G429" s="16"/>
      <c r="H429" s="20"/>
      <c r="I429" s="16"/>
      <c r="J429" s="16"/>
      <c r="K429" s="16"/>
      <c r="L429" s="16"/>
      <c r="M429" s="24">
        <v>12</v>
      </c>
      <c r="N429" s="24">
        <v>238.56</v>
      </c>
      <c r="O429" s="16"/>
      <c r="P429" s="16"/>
      <c r="Q429" s="16"/>
      <c r="R429" s="24">
        <f t="shared" si="83"/>
        <v>0.90969625246548325</v>
      </c>
      <c r="S429" s="10"/>
      <c r="T429" s="24">
        <f t="shared" si="86"/>
        <v>262.24137931034483</v>
      </c>
      <c r="U429" s="10"/>
    </row>
    <row r="430" spans="1:21" s="8" customFormat="1" ht="24" customHeight="1">
      <c r="A430" s="15">
        <v>44149</v>
      </c>
      <c r="B430" s="16">
        <v>24</v>
      </c>
      <c r="C430" s="16" t="s">
        <v>313</v>
      </c>
      <c r="D430" s="16" t="s">
        <v>307</v>
      </c>
      <c r="E430" s="10" t="s">
        <v>309</v>
      </c>
      <c r="F430" s="16" t="s">
        <v>34</v>
      </c>
      <c r="G430" s="16"/>
      <c r="H430" s="20"/>
      <c r="I430" s="16"/>
      <c r="J430" s="16"/>
      <c r="K430" s="16"/>
      <c r="L430" s="16"/>
      <c r="M430" s="24">
        <v>12</v>
      </c>
      <c r="N430" s="24">
        <v>238.56</v>
      </c>
      <c r="O430" s="16"/>
      <c r="P430" s="16"/>
      <c r="Q430" s="16"/>
      <c r="R430" s="24">
        <f t="shared" si="83"/>
        <v>0.90969625246548325</v>
      </c>
      <c r="S430" s="10"/>
      <c r="T430" s="24">
        <f t="shared" si="86"/>
        <v>262.24137931034483</v>
      </c>
      <c r="U430" s="10"/>
    </row>
    <row r="431" spans="1:21" s="8" customFormat="1" ht="24" customHeight="1">
      <c r="A431" s="15">
        <v>44149</v>
      </c>
      <c r="B431" s="16">
        <v>25</v>
      </c>
      <c r="C431" s="16" t="s">
        <v>344</v>
      </c>
      <c r="D431" s="16" t="s">
        <v>307</v>
      </c>
      <c r="E431" s="10" t="s">
        <v>309</v>
      </c>
      <c r="F431" s="16" t="s">
        <v>34</v>
      </c>
      <c r="G431" s="16"/>
      <c r="H431" s="20"/>
      <c r="I431" s="16"/>
      <c r="J431" s="16"/>
      <c r="K431" s="16"/>
      <c r="L431" s="16"/>
      <c r="M431" s="24">
        <v>12</v>
      </c>
      <c r="N431" s="24">
        <v>238.56</v>
      </c>
      <c r="O431" s="16"/>
      <c r="P431" s="16"/>
      <c r="Q431" s="16"/>
      <c r="R431" s="24">
        <f t="shared" si="83"/>
        <v>0.90969625246548325</v>
      </c>
      <c r="S431" s="10"/>
      <c r="T431" s="24">
        <f t="shared" si="86"/>
        <v>262.24137931034483</v>
      </c>
      <c r="U431" s="10"/>
    </row>
    <row r="432" spans="1:21" s="8" customFormat="1" ht="24" customHeight="1">
      <c r="A432" s="15">
        <v>44149</v>
      </c>
      <c r="B432" s="16">
        <v>26</v>
      </c>
      <c r="C432" s="16" t="s">
        <v>321</v>
      </c>
      <c r="D432" s="16" t="s">
        <v>307</v>
      </c>
      <c r="E432" s="10" t="s">
        <v>309</v>
      </c>
      <c r="F432" s="16" t="s">
        <v>34</v>
      </c>
      <c r="G432" s="16"/>
      <c r="H432" s="20"/>
      <c r="I432" s="16"/>
      <c r="J432" s="16"/>
      <c r="K432" s="16"/>
      <c r="L432" s="16"/>
      <c r="M432" s="24">
        <v>12</v>
      </c>
      <c r="N432" s="24">
        <v>238.56</v>
      </c>
      <c r="O432" s="16"/>
      <c r="P432" s="16"/>
      <c r="Q432" s="16"/>
      <c r="R432" s="24">
        <f t="shared" si="83"/>
        <v>0.90969625246548325</v>
      </c>
      <c r="S432" s="10"/>
      <c r="T432" s="24">
        <f t="shared" si="86"/>
        <v>262.24137931034483</v>
      </c>
      <c r="U432" s="10"/>
    </row>
    <row r="433" spans="1:21" s="8" customFormat="1" ht="24" customHeight="1">
      <c r="A433" s="15">
        <v>44149</v>
      </c>
      <c r="B433" s="16">
        <v>27</v>
      </c>
      <c r="C433" s="16" t="s">
        <v>410</v>
      </c>
      <c r="D433" s="16" t="s">
        <v>307</v>
      </c>
      <c r="E433" s="10" t="s">
        <v>308</v>
      </c>
      <c r="F433" s="16" t="s">
        <v>34</v>
      </c>
      <c r="G433" s="16"/>
      <c r="H433" s="20"/>
      <c r="I433" s="16"/>
      <c r="J433" s="16"/>
      <c r="K433" s="16"/>
      <c r="L433" s="16"/>
      <c r="M433" s="24">
        <v>8</v>
      </c>
      <c r="N433" s="25">
        <f>M433*14</f>
        <v>112</v>
      </c>
      <c r="O433" s="16"/>
      <c r="P433" s="16"/>
      <c r="Q433" s="16"/>
      <c r="R433" s="24">
        <f t="shared" si="83"/>
        <v>0.42708744247205788</v>
      </c>
      <c r="S433" s="10"/>
      <c r="T433" s="24">
        <f t="shared" si="86"/>
        <v>262.24137931034483</v>
      </c>
      <c r="U433" s="10"/>
    </row>
    <row r="434" spans="1:21" s="8" customFormat="1" ht="24" customHeight="1">
      <c r="A434" s="15">
        <v>44149</v>
      </c>
      <c r="B434" s="16">
        <v>28</v>
      </c>
      <c r="C434" s="16" t="s">
        <v>328</v>
      </c>
      <c r="D434" s="16" t="s">
        <v>307</v>
      </c>
      <c r="E434" s="10" t="s">
        <v>309</v>
      </c>
      <c r="F434" s="16" t="s">
        <v>34</v>
      </c>
      <c r="G434" s="16"/>
      <c r="H434" s="20"/>
      <c r="I434" s="16"/>
      <c r="J434" s="16"/>
      <c r="K434" s="16"/>
      <c r="L434" s="16"/>
      <c r="M434" s="24">
        <v>12</v>
      </c>
      <c r="N434" s="24">
        <v>238.56</v>
      </c>
      <c r="O434" s="16"/>
      <c r="P434" s="16"/>
      <c r="Q434" s="16"/>
      <c r="R434" s="24">
        <f t="shared" si="83"/>
        <v>0.90969625246548325</v>
      </c>
      <c r="S434" s="10"/>
      <c r="T434" s="24">
        <f t="shared" si="86"/>
        <v>262.24137931034483</v>
      </c>
      <c r="U434" s="10"/>
    </row>
    <row r="435" spans="1:21" s="8" customFormat="1" ht="24" customHeight="1">
      <c r="A435" s="15">
        <v>44149</v>
      </c>
      <c r="B435" s="16">
        <v>29</v>
      </c>
      <c r="C435" s="16" t="s">
        <v>416</v>
      </c>
      <c r="D435" s="16" t="s">
        <v>307</v>
      </c>
      <c r="E435" s="10" t="s">
        <v>309</v>
      </c>
      <c r="F435" s="16" t="s">
        <v>34</v>
      </c>
      <c r="G435" s="16"/>
      <c r="H435" s="20"/>
      <c r="I435" s="16"/>
      <c r="J435" s="16"/>
      <c r="K435" s="16"/>
      <c r="L435" s="16"/>
      <c r="M435" s="24">
        <v>12</v>
      </c>
      <c r="N435" s="24">
        <v>238.56</v>
      </c>
      <c r="O435" s="16"/>
      <c r="P435" s="16"/>
      <c r="Q435" s="16"/>
      <c r="R435" s="24">
        <f t="shared" si="83"/>
        <v>0.90969625246548325</v>
      </c>
      <c r="S435" s="10"/>
      <c r="T435" s="24">
        <f t="shared" si="86"/>
        <v>262.24137931034483</v>
      </c>
      <c r="U435" s="10"/>
    </row>
    <row r="436" spans="1:21" s="9" customFormat="1" ht="24" customHeight="1">
      <c r="A436" s="15">
        <v>44149</v>
      </c>
      <c r="B436" s="25">
        <v>30</v>
      </c>
      <c r="C436" s="25" t="s">
        <v>409</v>
      </c>
      <c r="D436" s="25" t="s">
        <v>307</v>
      </c>
      <c r="E436" s="9" t="s">
        <v>309</v>
      </c>
      <c r="F436" s="25" t="s">
        <v>34</v>
      </c>
      <c r="G436" s="25"/>
      <c r="H436" s="30" t="s">
        <v>268</v>
      </c>
      <c r="I436" s="25"/>
      <c r="J436" s="25"/>
      <c r="K436" s="25"/>
      <c r="L436" s="25"/>
      <c r="M436" s="29"/>
      <c r="N436" s="29"/>
      <c r="O436" s="25"/>
      <c r="P436" s="25"/>
      <c r="Q436" s="25"/>
      <c r="R436" s="29"/>
      <c r="T436" s="29"/>
    </row>
    <row r="437" spans="1:21" s="9" customFormat="1" ht="24" customHeight="1">
      <c r="A437" s="15">
        <v>44149</v>
      </c>
      <c r="B437" s="25">
        <v>31</v>
      </c>
      <c r="C437" s="25" t="s">
        <v>346</v>
      </c>
      <c r="D437" s="25" t="s">
        <v>307</v>
      </c>
      <c r="E437" s="9" t="s">
        <v>309</v>
      </c>
      <c r="F437" s="25"/>
      <c r="G437" s="25"/>
      <c r="H437" s="30" t="s">
        <v>268</v>
      </c>
      <c r="I437" s="25"/>
      <c r="J437" s="25"/>
      <c r="K437" s="25"/>
      <c r="L437" s="25"/>
      <c r="M437" s="29"/>
      <c r="N437" s="29"/>
      <c r="O437" s="25"/>
      <c r="P437" s="25"/>
      <c r="Q437" s="25"/>
      <c r="R437" s="29"/>
      <c r="T437" s="29"/>
    </row>
    <row r="438" spans="1:21" s="8" customFormat="1" ht="24" customHeight="1">
      <c r="A438" s="15">
        <v>44149</v>
      </c>
      <c r="B438" s="16">
        <v>32</v>
      </c>
      <c r="C438" s="16" t="s">
        <v>348</v>
      </c>
      <c r="D438" s="16" t="s">
        <v>307</v>
      </c>
      <c r="E438" s="10" t="s">
        <v>309</v>
      </c>
      <c r="F438" s="17"/>
      <c r="G438" s="16" t="s">
        <v>349</v>
      </c>
      <c r="H438" s="20"/>
      <c r="I438" s="16"/>
      <c r="J438" s="16"/>
      <c r="K438" s="16"/>
      <c r="L438" s="16"/>
      <c r="M438" s="24">
        <v>12</v>
      </c>
      <c r="N438" s="24">
        <v>238.56</v>
      </c>
      <c r="O438" s="16"/>
      <c r="P438" s="16">
        <f>I438-O438</f>
        <v>0</v>
      </c>
      <c r="Q438" s="16"/>
      <c r="R438" s="24"/>
      <c r="S438" s="10"/>
      <c r="T438" s="24">
        <f>J438*Q438</f>
        <v>0</v>
      </c>
      <c r="U438" s="10"/>
    </row>
    <row r="439" spans="1:21" s="8" customFormat="1" ht="24" customHeight="1">
      <c r="A439" s="15">
        <v>44151</v>
      </c>
      <c r="B439" s="16">
        <v>1</v>
      </c>
      <c r="C439" s="16" t="s">
        <v>410</v>
      </c>
      <c r="D439" s="16" t="s">
        <v>307</v>
      </c>
      <c r="E439" s="10" t="s">
        <v>308</v>
      </c>
      <c r="F439" s="16" t="s">
        <v>352</v>
      </c>
      <c r="G439" s="16"/>
      <c r="H439" s="20"/>
      <c r="I439" s="16"/>
      <c r="J439" s="16"/>
      <c r="K439" s="16"/>
      <c r="L439" s="16"/>
      <c r="M439" s="24">
        <v>7</v>
      </c>
      <c r="N439" s="25">
        <f>M439*14</f>
        <v>98</v>
      </c>
      <c r="O439" s="16"/>
      <c r="P439" s="16"/>
      <c r="Q439" s="16"/>
      <c r="R439" s="24">
        <f>N439/T439</f>
        <v>0.43555555555555553</v>
      </c>
      <c r="S439" s="10">
        <f>SUM(J439:J494)</f>
        <v>19971</v>
      </c>
      <c r="T439" s="24">
        <f>4050/18</f>
        <v>225</v>
      </c>
      <c r="U439" s="10"/>
    </row>
    <row r="440" spans="1:21" s="8" customFormat="1" ht="24" customHeight="1">
      <c r="A440" s="15">
        <v>44151</v>
      </c>
      <c r="B440" s="16">
        <v>2</v>
      </c>
      <c r="C440" s="16" t="s">
        <v>311</v>
      </c>
      <c r="D440" s="16" t="s">
        <v>307</v>
      </c>
      <c r="E440" s="10" t="s">
        <v>309</v>
      </c>
      <c r="F440" s="16" t="s">
        <v>352</v>
      </c>
      <c r="G440" s="16"/>
      <c r="H440" s="20"/>
      <c r="I440" s="16"/>
      <c r="J440" s="16"/>
      <c r="K440" s="16"/>
      <c r="L440" s="16"/>
      <c r="M440" s="24">
        <v>10</v>
      </c>
      <c r="N440" s="25">
        <f>(9.94*8)+(14.9*2)</f>
        <v>109.32</v>
      </c>
      <c r="O440" s="16"/>
      <c r="P440" s="16"/>
      <c r="Q440" s="16"/>
      <c r="R440" s="24">
        <f t="shared" ref="R440:R459" si="87">N440/T440</f>
        <v>0.48586666666666661</v>
      </c>
      <c r="S440" s="10"/>
      <c r="T440" s="24">
        <f t="shared" ref="T440:T449" si="88">4050/18</f>
        <v>225</v>
      </c>
      <c r="U440" s="10"/>
    </row>
    <row r="441" spans="1:21" s="8" customFormat="1" ht="24" customHeight="1">
      <c r="A441" s="15">
        <v>44151</v>
      </c>
      <c r="B441" s="16">
        <v>3</v>
      </c>
      <c r="C441" s="16" t="s">
        <v>310</v>
      </c>
      <c r="D441" s="16" t="s">
        <v>307</v>
      </c>
      <c r="E441" s="10" t="s">
        <v>309</v>
      </c>
      <c r="F441" s="16" t="s">
        <v>352</v>
      </c>
      <c r="G441" s="16"/>
      <c r="H441" s="20"/>
      <c r="I441" s="16"/>
      <c r="J441" s="16"/>
      <c r="K441" s="16"/>
      <c r="L441" s="16"/>
      <c r="M441" s="24">
        <v>10</v>
      </c>
      <c r="N441" s="25">
        <f>(9.94*8)+(14.9*2)</f>
        <v>109.32</v>
      </c>
      <c r="O441" s="16"/>
      <c r="P441" s="16"/>
      <c r="Q441" s="16"/>
      <c r="R441" s="24">
        <f t="shared" si="87"/>
        <v>0.48586666666666661</v>
      </c>
      <c r="S441" s="10"/>
      <c r="T441" s="24">
        <f t="shared" si="88"/>
        <v>225</v>
      </c>
      <c r="U441" s="10"/>
    </row>
    <row r="442" spans="1:21" s="8" customFormat="1" ht="24" customHeight="1">
      <c r="A442" s="15">
        <v>44151</v>
      </c>
      <c r="B442" s="16">
        <v>4</v>
      </c>
      <c r="C442" s="16" t="s">
        <v>323</v>
      </c>
      <c r="D442" s="16" t="s">
        <v>307</v>
      </c>
      <c r="E442" s="10" t="s">
        <v>308</v>
      </c>
      <c r="F442" s="16" t="s">
        <v>352</v>
      </c>
      <c r="G442" s="16"/>
      <c r="H442" s="20"/>
      <c r="I442" s="16"/>
      <c r="J442" s="16"/>
      <c r="K442" s="16"/>
      <c r="L442" s="16"/>
      <c r="M442" s="24">
        <v>10</v>
      </c>
      <c r="N442" s="25">
        <f>M442*14</f>
        <v>140</v>
      </c>
      <c r="O442" s="16"/>
      <c r="P442" s="16"/>
      <c r="Q442" s="16"/>
      <c r="R442" s="24">
        <f t="shared" si="87"/>
        <v>0.62222222222222223</v>
      </c>
      <c r="S442" s="10"/>
      <c r="T442" s="24">
        <f t="shared" si="88"/>
        <v>225</v>
      </c>
      <c r="U442" s="10"/>
    </row>
    <row r="443" spans="1:21" s="8" customFormat="1" ht="24" customHeight="1">
      <c r="A443" s="15">
        <v>44151</v>
      </c>
      <c r="B443" s="16">
        <v>5</v>
      </c>
      <c r="C443" s="16" t="s">
        <v>340</v>
      </c>
      <c r="D443" s="16" t="s">
        <v>307</v>
      </c>
      <c r="E443" s="10" t="s">
        <v>309</v>
      </c>
      <c r="F443" s="16" t="s">
        <v>352</v>
      </c>
      <c r="G443" s="16"/>
      <c r="H443" s="20"/>
      <c r="I443" s="16"/>
      <c r="J443" s="16"/>
      <c r="K443" s="16"/>
      <c r="L443" s="16"/>
      <c r="M443" s="24">
        <v>10</v>
      </c>
      <c r="N443" s="25">
        <f>(9.94*8)+(14.9*2)</f>
        <v>109.32</v>
      </c>
      <c r="O443" s="16"/>
      <c r="P443" s="16"/>
      <c r="Q443" s="16"/>
      <c r="R443" s="24">
        <f t="shared" si="87"/>
        <v>0.48586666666666661</v>
      </c>
      <c r="S443" s="10"/>
      <c r="T443" s="24">
        <f t="shared" si="88"/>
        <v>225</v>
      </c>
      <c r="U443" s="10"/>
    </row>
    <row r="444" spans="1:21" s="8" customFormat="1" ht="24" customHeight="1">
      <c r="A444" s="15">
        <v>44151</v>
      </c>
      <c r="B444" s="16">
        <v>6</v>
      </c>
      <c r="C444" s="16" t="s">
        <v>364</v>
      </c>
      <c r="D444" s="16" t="s">
        <v>307</v>
      </c>
      <c r="E444" s="10" t="s">
        <v>309</v>
      </c>
      <c r="F444" s="16" t="s">
        <v>352</v>
      </c>
      <c r="G444" s="16"/>
      <c r="H444" s="20"/>
      <c r="I444" s="16"/>
      <c r="J444" s="16"/>
      <c r="K444" s="16"/>
      <c r="L444" s="16"/>
      <c r="M444" s="24">
        <v>10</v>
      </c>
      <c r="N444" s="25">
        <f t="shared" ref="N444:N450" si="89">(9.94*8)+(14.9*2)</f>
        <v>109.32</v>
      </c>
      <c r="O444" s="16"/>
      <c r="P444" s="16"/>
      <c r="Q444" s="16"/>
      <c r="R444" s="24">
        <f t="shared" si="87"/>
        <v>0.48586666666666661</v>
      </c>
      <c r="S444" s="10"/>
      <c r="T444" s="24">
        <f t="shared" si="88"/>
        <v>225</v>
      </c>
      <c r="U444" s="10"/>
    </row>
    <row r="445" spans="1:21" s="8" customFormat="1" ht="24" customHeight="1">
      <c r="A445" s="15">
        <v>44151</v>
      </c>
      <c r="B445" s="16">
        <v>7</v>
      </c>
      <c r="C445" s="16" t="s">
        <v>327</v>
      </c>
      <c r="D445" s="16" t="s">
        <v>307</v>
      </c>
      <c r="E445" s="10" t="s">
        <v>309</v>
      </c>
      <c r="F445" s="16" t="s">
        <v>352</v>
      </c>
      <c r="G445" s="16"/>
      <c r="H445" s="20"/>
      <c r="I445" s="16"/>
      <c r="J445" s="16"/>
      <c r="K445" s="16"/>
      <c r="L445" s="16"/>
      <c r="M445" s="24">
        <v>10</v>
      </c>
      <c r="N445" s="25">
        <f t="shared" si="89"/>
        <v>109.32</v>
      </c>
      <c r="O445" s="16"/>
      <c r="P445" s="16"/>
      <c r="Q445" s="16"/>
      <c r="R445" s="24">
        <f t="shared" si="87"/>
        <v>0.48586666666666661</v>
      </c>
      <c r="S445" s="10"/>
      <c r="T445" s="24">
        <f t="shared" si="88"/>
        <v>225</v>
      </c>
      <c r="U445" s="10"/>
    </row>
    <row r="446" spans="1:21" s="8" customFormat="1" ht="24" customHeight="1">
      <c r="A446" s="15">
        <v>44151</v>
      </c>
      <c r="B446" s="16">
        <v>8</v>
      </c>
      <c r="C446" s="16" t="s">
        <v>417</v>
      </c>
      <c r="D446" s="16" t="s">
        <v>307</v>
      </c>
      <c r="E446" s="10" t="s">
        <v>309</v>
      </c>
      <c r="F446" s="16" t="s">
        <v>352</v>
      </c>
      <c r="G446" s="16"/>
      <c r="H446" s="20"/>
      <c r="I446" s="16"/>
      <c r="J446" s="16"/>
      <c r="K446" s="16"/>
      <c r="L446" s="16"/>
      <c r="M446" s="24">
        <v>10</v>
      </c>
      <c r="N446" s="25">
        <f t="shared" si="89"/>
        <v>109.32</v>
      </c>
      <c r="O446" s="16"/>
      <c r="P446" s="16"/>
      <c r="Q446" s="16"/>
      <c r="R446" s="24">
        <f t="shared" si="87"/>
        <v>0.48586666666666661</v>
      </c>
      <c r="S446" s="10"/>
      <c r="T446" s="24">
        <f t="shared" si="88"/>
        <v>225</v>
      </c>
      <c r="U446" s="10"/>
    </row>
    <row r="447" spans="1:21" s="8" customFormat="1" ht="24" customHeight="1">
      <c r="A447" s="15">
        <v>44151</v>
      </c>
      <c r="B447" s="16">
        <v>9</v>
      </c>
      <c r="C447" s="16" t="s">
        <v>416</v>
      </c>
      <c r="D447" s="16" t="s">
        <v>307</v>
      </c>
      <c r="E447" s="10" t="s">
        <v>309</v>
      </c>
      <c r="F447" s="16" t="s">
        <v>352</v>
      </c>
      <c r="G447" s="16" t="s">
        <v>353</v>
      </c>
      <c r="H447" s="20" t="s">
        <v>320</v>
      </c>
      <c r="I447" s="16">
        <v>4000</v>
      </c>
      <c r="J447" s="16">
        <v>4050</v>
      </c>
      <c r="K447" s="16"/>
      <c r="L447" s="16"/>
      <c r="M447" s="24">
        <v>10</v>
      </c>
      <c r="N447" s="25">
        <f t="shared" si="89"/>
        <v>109.32</v>
      </c>
      <c r="O447" s="16">
        <v>4050</v>
      </c>
      <c r="P447" s="16">
        <f>I447-O447</f>
        <v>-50</v>
      </c>
      <c r="Q447" s="16">
        <v>1</v>
      </c>
      <c r="R447" s="24">
        <f t="shared" si="87"/>
        <v>0.48586666666666661</v>
      </c>
      <c r="S447" s="10"/>
      <c r="T447" s="24">
        <f t="shared" si="88"/>
        <v>225</v>
      </c>
      <c r="U447" s="10"/>
    </row>
    <row r="448" spans="1:21" s="8" customFormat="1" ht="24" customHeight="1">
      <c r="A448" s="15">
        <v>44151</v>
      </c>
      <c r="B448" s="16">
        <v>10</v>
      </c>
      <c r="C448" s="16" t="s">
        <v>409</v>
      </c>
      <c r="D448" s="16" t="s">
        <v>307</v>
      </c>
      <c r="E448" s="10" t="s">
        <v>308</v>
      </c>
      <c r="F448" s="16" t="s">
        <v>352</v>
      </c>
      <c r="G448" s="16"/>
      <c r="H448" s="20"/>
      <c r="I448" s="16"/>
      <c r="J448" s="16"/>
      <c r="K448" s="16"/>
      <c r="L448" s="16"/>
      <c r="M448" s="24">
        <v>7</v>
      </c>
      <c r="N448" s="25">
        <f t="shared" ref="N448:N452" si="90">M448*14</f>
        <v>98</v>
      </c>
      <c r="O448" s="16"/>
      <c r="P448" s="16"/>
      <c r="Q448" s="16"/>
      <c r="R448" s="24">
        <f t="shared" si="87"/>
        <v>0.43555555555555553</v>
      </c>
      <c r="S448" s="10"/>
      <c r="T448" s="24">
        <f t="shared" si="88"/>
        <v>225</v>
      </c>
      <c r="U448" s="10"/>
    </row>
    <row r="449" spans="1:21" s="8" customFormat="1" ht="24" customHeight="1">
      <c r="A449" s="15">
        <v>44151</v>
      </c>
      <c r="B449" s="16">
        <v>11</v>
      </c>
      <c r="C449" s="16" t="s">
        <v>370</v>
      </c>
      <c r="D449" s="16" t="s">
        <v>307</v>
      </c>
      <c r="E449" s="10" t="s">
        <v>309</v>
      </c>
      <c r="F449" s="16" t="s">
        <v>352</v>
      </c>
      <c r="G449" s="16"/>
      <c r="H449" s="20"/>
      <c r="I449" s="16"/>
      <c r="J449" s="16"/>
      <c r="K449" s="16"/>
      <c r="L449" s="16"/>
      <c r="M449" s="24">
        <v>10</v>
      </c>
      <c r="N449" s="25">
        <f t="shared" si="89"/>
        <v>109.32</v>
      </c>
      <c r="O449" s="16"/>
      <c r="P449" s="16"/>
      <c r="Q449" s="16"/>
      <c r="R449" s="24">
        <f t="shared" si="87"/>
        <v>0.48586666666666661</v>
      </c>
      <c r="S449" s="10"/>
      <c r="T449" s="24">
        <f t="shared" si="88"/>
        <v>225</v>
      </c>
      <c r="U449" s="10"/>
    </row>
    <row r="450" spans="1:21" s="8" customFormat="1" ht="24" customHeight="1">
      <c r="A450" s="15">
        <v>44151</v>
      </c>
      <c r="B450" s="16">
        <v>12</v>
      </c>
      <c r="C450" s="16" t="s">
        <v>402</v>
      </c>
      <c r="D450" s="16" t="s">
        <v>307</v>
      </c>
      <c r="E450" s="10" t="s">
        <v>309</v>
      </c>
      <c r="F450" s="16" t="s">
        <v>352</v>
      </c>
      <c r="G450" s="16"/>
      <c r="H450" s="20"/>
      <c r="I450" s="16"/>
      <c r="J450" s="16"/>
      <c r="K450" s="16"/>
      <c r="L450" s="16"/>
      <c r="M450" s="24">
        <v>10</v>
      </c>
      <c r="N450" s="25">
        <f t="shared" si="89"/>
        <v>109.32</v>
      </c>
      <c r="O450" s="16"/>
      <c r="P450" s="16"/>
      <c r="Q450" s="16"/>
      <c r="R450" s="24">
        <f t="shared" si="87"/>
        <v>0.48586666666666661</v>
      </c>
      <c r="S450" s="10"/>
      <c r="T450" s="24">
        <f t="shared" ref="T450:T456" si="91">4050/18</f>
        <v>225</v>
      </c>
      <c r="U450" s="10"/>
    </row>
    <row r="451" spans="1:21" s="8" customFormat="1" ht="24" customHeight="1">
      <c r="A451" s="15">
        <v>44151</v>
      </c>
      <c r="B451" s="16">
        <v>13</v>
      </c>
      <c r="C451" s="16" t="s">
        <v>388</v>
      </c>
      <c r="D451" s="16" t="s">
        <v>307</v>
      </c>
      <c r="E451" s="10" t="s">
        <v>308</v>
      </c>
      <c r="F451" s="16" t="s">
        <v>352</v>
      </c>
      <c r="G451" s="16"/>
      <c r="H451" s="20"/>
      <c r="I451" s="16"/>
      <c r="J451" s="16"/>
      <c r="K451" s="16"/>
      <c r="L451" s="16"/>
      <c r="M451" s="24">
        <v>10</v>
      </c>
      <c r="N451" s="25">
        <f t="shared" si="90"/>
        <v>140</v>
      </c>
      <c r="O451" s="16"/>
      <c r="P451" s="16"/>
      <c r="Q451" s="16"/>
      <c r="R451" s="24">
        <f t="shared" si="87"/>
        <v>0.62222222222222223</v>
      </c>
      <c r="S451" s="10"/>
      <c r="T451" s="24">
        <f t="shared" si="91"/>
        <v>225</v>
      </c>
      <c r="U451" s="10"/>
    </row>
    <row r="452" spans="1:21" s="8" customFormat="1" ht="24" customHeight="1">
      <c r="A452" s="15">
        <v>44151</v>
      </c>
      <c r="B452" s="16">
        <v>14</v>
      </c>
      <c r="C452" s="16" t="s">
        <v>395</v>
      </c>
      <c r="D452" s="16" t="s">
        <v>307</v>
      </c>
      <c r="E452" s="10" t="s">
        <v>308</v>
      </c>
      <c r="F452" s="16" t="s">
        <v>352</v>
      </c>
      <c r="G452" s="16"/>
      <c r="H452" s="20"/>
      <c r="I452" s="16"/>
      <c r="J452" s="16"/>
      <c r="K452" s="16"/>
      <c r="L452" s="16"/>
      <c r="M452" s="24">
        <v>10</v>
      </c>
      <c r="N452" s="25">
        <f t="shared" si="90"/>
        <v>140</v>
      </c>
      <c r="O452" s="16"/>
      <c r="P452" s="16"/>
      <c r="Q452" s="16"/>
      <c r="R452" s="24">
        <f t="shared" si="87"/>
        <v>0.62222222222222223</v>
      </c>
      <c r="S452" s="10"/>
      <c r="T452" s="24">
        <f t="shared" si="91"/>
        <v>225</v>
      </c>
      <c r="U452" s="10"/>
    </row>
    <row r="453" spans="1:21" s="8" customFormat="1" ht="24" customHeight="1">
      <c r="A453" s="15">
        <v>44151</v>
      </c>
      <c r="B453" s="16">
        <v>15</v>
      </c>
      <c r="C453" s="16" t="s">
        <v>324</v>
      </c>
      <c r="D453" s="16" t="s">
        <v>307</v>
      </c>
      <c r="E453" s="10" t="s">
        <v>309</v>
      </c>
      <c r="F453" s="16" t="s">
        <v>352</v>
      </c>
      <c r="G453" s="16"/>
      <c r="H453" s="20"/>
      <c r="I453" s="16"/>
      <c r="J453" s="16"/>
      <c r="K453" s="16"/>
      <c r="L453" s="16"/>
      <c r="M453" s="24">
        <v>10</v>
      </c>
      <c r="N453" s="25">
        <f>(9.94*8)+(14.9*2)</f>
        <v>109.32</v>
      </c>
      <c r="O453" s="16"/>
      <c r="P453" s="16"/>
      <c r="Q453" s="16"/>
      <c r="R453" s="24">
        <f t="shared" si="87"/>
        <v>0.48586666666666661</v>
      </c>
      <c r="S453" s="10"/>
      <c r="T453" s="24">
        <f t="shared" si="91"/>
        <v>225</v>
      </c>
      <c r="U453" s="10"/>
    </row>
    <row r="454" spans="1:21" s="8" customFormat="1" ht="24" customHeight="1">
      <c r="A454" s="15">
        <v>44151</v>
      </c>
      <c r="B454" s="16">
        <v>16</v>
      </c>
      <c r="C454" s="16" t="s">
        <v>316</v>
      </c>
      <c r="D454" s="16" t="s">
        <v>307</v>
      </c>
      <c r="E454" s="10" t="s">
        <v>309</v>
      </c>
      <c r="F454" s="16" t="s">
        <v>352</v>
      </c>
      <c r="G454" s="16"/>
      <c r="H454" s="20"/>
      <c r="I454" s="16"/>
      <c r="J454" s="16"/>
      <c r="K454" s="16"/>
      <c r="L454" s="16"/>
      <c r="M454" s="24">
        <v>4</v>
      </c>
      <c r="N454" s="25">
        <f>M454*9.94</f>
        <v>39.76</v>
      </c>
      <c r="O454" s="16"/>
      <c r="P454" s="16"/>
      <c r="Q454" s="16"/>
      <c r="R454" s="24">
        <f t="shared" si="87"/>
        <v>0.1767111111111111</v>
      </c>
      <c r="S454" s="10"/>
      <c r="T454" s="24">
        <f t="shared" si="91"/>
        <v>225</v>
      </c>
      <c r="U454" s="10"/>
    </row>
    <row r="455" spans="1:21" s="8" customFormat="1" ht="24" customHeight="1">
      <c r="A455" s="15">
        <v>44151</v>
      </c>
      <c r="B455" s="16">
        <v>17</v>
      </c>
      <c r="C455" s="16" t="s">
        <v>321</v>
      </c>
      <c r="D455" s="16" t="s">
        <v>307</v>
      </c>
      <c r="E455" s="10" t="s">
        <v>309</v>
      </c>
      <c r="F455" s="16" t="s">
        <v>352</v>
      </c>
      <c r="G455" s="16"/>
      <c r="H455" s="20"/>
      <c r="I455" s="16"/>
      <c r="J455" s="16"/>
      <c r="K455" s="16"/>
      <c r="L455" s="16"/>
      <c r="M455" s="24">
        <v>3</v>
      </c>
      <c r="N455" s="25">
        <f>M455*9.94</f>
        <v>29.82</v>
      </c>
      <c r="O455" s="16"/>
      <c r="P455" s="16"/>
      <c r="Q455" s="16"/>
      <c r="R455" s="24">
        <f t="shared" si="87"/>
        <v>0.13253333333333334</v>
      </c>
      <c r="S455" s="10"/>
      <c r="T455" s="24">
        <f t="shared" si="91"/>
        <v>225</v>
      </c>
      <c r="U455" s="10"/>
    </row>
    <row r="456" spans="1:21" s="8" customFormat="1" ht="24" customHeight="1">
      <c r="A456" s="15">
        <v>44151</v>
      </c>
      <c r="B456" s="16">
        <v>18</v>
      </c>
      <c r="C456" s="16" t="s">
        <v>313</v>
      </c>
      <c r="D456" s="16" t="s">
        <v>307</v>
      </c>
      <c r="E456" s="10" t="s">
        <v>309</v>
      </c>
      <c r="F456" s="16" t="s">
        <v>352</v>
      </c>
      <c r="G456" s="16"/>
      <c r="H456" s="20"/>
      <c r="I456" s="16"/>
      <c r="J456" s="16"/>
      <c r="K456" s="16"/>
      <c r="L456" s="16"/>
      <c r="M456" s="24">
        <v>3</v>
      </c>
      <c r="N456" s="25">
        <f>M456*9.94</f>
        <v>29.82</v>
      </c>
      <c r="O456" s="16"/>
      <c r="P456" s="16"/>
      <c r="Q456" s="16"/>
      <c r="R456" s="24">
        <f t="shared" si="87"/>
        <v>0.13253333333333334</v>
      </c>
      <c r="S456" s="10"/>
      <c r="T456" s="24">
        <f t="shared" si="91"/>
        <v>225</v>
      </c>
      <c r="U456" s="10"/>
    </row>
    <row r="457" spans="1:21" s="8" customFormat="1" ht="24" customHeight="1">
      <c r="A457" s="15">
        <v>44151</v>
      </c>
      <c r="B457" s="16"/>
      <c r="C457" s="17" t="s">
        <v>316</v>
      </c>
      <c r="D457" s="16" t="s">
        <v>307</v>
      </c>
      <c r="E457" s="10" t="s">
        <v>309</v>
      </c>
      <c r="F457" s="16" t="s">
        <v>352</v>
      </c>
      <c r="G457" s="18" t="s">
        <v>353</v>
      </c>
      <c r="H457" s="19" t="s">
        <v>354</v>
      </c>
      <c r="I457" s="16">
        <v>4000</v>
      </c>
      <c r="J457" s="16">
        <v>250</v>
      </c>
      <c r="K457" s="16"/>
      <c r="L457" s="16"/>
      <c r="M457" s="24">
        <v>6</v>
      </c>
      <c r="N457" s="25">
        <f>(4*9.94)+(14.9*2)</f>
        <v>69.56</v>
      </c>
      <c r="O457" s="16">
        <v>4050</v>
      </c>
      <c r="P457" s="16">
        <f t="shared" ref="P457:P461" si="92">I457-O457</f>
        <v>-50</v>
      </c>
      <c r="Q457" s="16">
        <v>1</v>
      </c>
      <c r="R457" s="24">
        <f t="shared" si="87"/>
        <v>0.27823999999999999</v>
      </c>
      <c r="S457" s="10"/>
      <c r="T457" s="24">
        <f t="shared" ref="T457:T461" si="93">J457*Q457</f>
        <v>250</v>
      </c>
      <c r="U457" s="10"/>
    </row>
    <row r="458" spans="1:21" s="8" customFormat="1" ht="24" customHeight="1">
      <c r="A458" s="15">
        <v>44151</v>
      </c>
      <c r="B458" s="16"/>
      <c r="C458" s="17" t="s">
        <v>321</v>
      </c>
      <c r="D458" s="16" t="s">
        <v>307</v>
      </c>
      <c r="E458" s="10" t="s">
        <v>309</v>
      </c>
      <c r="F458" s="16" t="s">
        <v>352</v>
      </c>
      <c r="G458" s="18" t="s">
        <v>353</v>
      </c>
      <c r="H458" s="19" t="s">
        <v>358</v>
      </c>
      <c r="I458" s="16">
        <v>4000</v>
      </c>
      <c r="J458" s="16">
        <v>250</v>
      </c>
      <c r="K458" s="16"/>
      <c r="L458" s="16"/>
      <c r="M458" s="24">
        <v>7</v>
      </c>
      <c r="N458" s="25">
        <f t="shared" ref="N458:N460" si="94">(9.94*5)+(14.9*2)</f>
        <v>79.5</v>
      </c>
      <c r="O458" s="16">
        <v>4050</v>
      </c>
      <c r="P458" s="16">
        <f t="shared" si="92"/>
        <v>-50</v>
      </c>
      <c r="Q458" s="16">
        <v>2</v>
      </c>
      <c r="R458" s="24">
        <f>N458/S458</f>
        <v>0.12230769230769231</v>
      </c>
      <c r="S458" s="10">
        <f>SUM(T458:T459)</f>
        <v>650</v>
      </c>
      <c r="T458" s="24">
        <f t="shared" si="93"/>
        <v>500</v>
      </c>
      <c r="U458" s="10"/>
    </row>
    <row r="459" spans="1:21" s="8" customFormat="1" ht="24" customHeight="1">
      <c r="A459" s="15">
        <v>44151</v>
      </c>
      <c r="B459" s="16"/>
      <c r="C459" s="17" t="s">
        <v>321</v>
      </c>
      <c r="D459" s="16" t="s">
        <v>307</v>
      </c>
      <c r="E459" s="10" t="s">
        <v>309</v>
      </c>
      <c r="F459" s="16" t="s">
        <v>352</v>
      </c>
      <c r="G459" s="18" t="s">
        <v>353</v>
      </c>
      <c r="H459" s="19" t="s">
        <v>356</v>
      </c>
      <c r="I459" s="16">
        <v>4000</v>
      </c>
      <c r="J459" s="16">
        <v>150</v>
      </c>
      <c r="K459" s="16"/>
      <c r="L459" s="16"/>
      <c r="M459" s="24"/>
      <c r="N459" s="25"/>
      <c r="O459" s="16">
        <v>3950</v>
      </c>
      <c r="P459" s="16">
        <f t="shared" si="92"/>
        <v>50</v>
      </c>
      <c r="Q459" s="16">
        <v>1</v>
      </c>
      <c r="R459" s="24">
        <f t="shared" si="87"/>
        <v>0</v>
      </c>
      <c r="S459" s="10"/>
      <c r="T459" s="24">
        <f t="shared" si="93"/>
        <v>150</v>
      </c>
      <c r="U459" s="10"/>
    </row>
    <row r="460" spans="1:21" s="8" customFormat="1" ht="24" customHeight="1">
      <c r="A460" s="15">
        <v>44151</v>
      </c>
      <c r="B460" s="16"/>
      <c r="C460" s="16" t="s">
        <v>313</v>
      </c>
      <c r="D460" s="16" t="s">
        <v>307</v>
      </c>
      <c r="E460" s="10" t="s">
        <v>309</v>
      </c>
      <c r="F460" s="16" t="s">
        <v>352</v>
      </c>
      <c r="G460" s="18" t="s">
        <v>353</v>
      </c>
      <c r="H460" s="19" t="s">
        <v>356</v>
      </c>
      <c r="I460" s="16">
        <v>4000</v>
      </c>
      <c r="J460" s="16">
        <v>100</v>
      </c>
      <c r="K460" s="16"/>
      <c r="L460" s="16"/>
      <c r="M460" s="24">
        <v>7</v>
      </c>
      <c r="N460" s="25">
        <f t="shared" si="94"/>
        <v>79.5</v>
      </c>
      <c r="O460" s="16">
        <v>4050</v>
      </c>
      <c r="P460" s="16">
        <f t="shared" si="92"/>
        <v>-50</v>
      </c>
      <c r="Q460" s="16">
        <v>1</v>
      </c>
      <c r="R460" s="24">
        <f>N460/S460</f>
        <v>0.22714285714285715</v>
      </c>
      <c r="S460" s="10">
        <f>SUM(T460:T461)</f>
        <v>350</v>
      </c>
      <c r="T460" s="24">
        <f t="shared" si="93"/>
        <v>100</v>
      </c>
      <c r="U460" s="10"/>
    </row>
    <row r="461" spans="1:21" s="8" customFormat="1" ht="24" customHeight="1">
      <c r="A461" s="15">
        <v>44151</v>
      </c>
      <c r="B461" s="16"/>
      <c r="C461" s="16" t="s">
        <v>313</v>
      </c>
      <c r="D461" s="16" t="s">
        <v>307</v>
      </c>
      <c r="E461" s="10" t="s">
        <v>309</v>
      </c>
      <c r="F461" s="16" t="s">
        <v>352</v>
      </c>
      <c r="G461" s="18" t="s">
        <v>353</v>
      </c>
      <c r="H461" s="20" t="s">
        <v>357</v>
      </c>
      <c r="I461" s="16">
        <v>4000</v>
      </c>
      <c r="J461" s="16">
        <v>250</v>
      </c>
      <c r="K461" s="16"/>
      <c r="L461" s="16"/>
      <c r="M461" s="24"/>
      <c r="N461" s="25"/>
      <c r="O461" s="16">
        <v>4050</v>
      </c>
      <c r="P461" s="16">
        <f t="shared" si="92"/>
        <v>-50</v>
      </c>
      <c r="Q461" s="16">
        <v>1</v>
      </c>
      <c r="R461" s="24"/>
      <c r="S461" s="10"/>
      <c r="T461" s="24">
        <f t="shared" si="93"/>
        <v>250</v>
      </c>
      <c r="U461" s="10"/>
    </row>
    <row r="462" spans="1:21" s="8" customFormat="1" ht="24" customHeight="1">
      <c r="A462" s="15">
        <v>44151</v>
      </c>
      <c r="B462" s="16"/>
      <c r="C462" s="16" t="s">
        <v>311</v>
      </c>
      <c r="D462" s="16" t="s">
        <v>307</v>
      </c>
      <c r="E462" s="10" t="s">
        <v>309</v>
      </c>
      <c r="F462" s="16" t="s">
        <v>293</v>
      </c>
      <c r="G462" s="16"/>
      <c r="H462" s="20"/>
      <c r="I462" s="16"/>
      <c r="J462" s="16"/>
      <c r="K462" s="16"/>
      <c r="L462" s="16"/>
      <c r="M462" s="24">
        <v>7</v>
      </c>
      <c r="N462" s="25">
        <f>M462*14</f>
        <v>98</v>
      </c>
      <c r="O462" s="16"/>
      <c r="P462" s="16"/>
      <c r="Q462" s="16"/>
      <c r="R462" s="24">
        <f t="shared" ref="R462:R479" si="95">N462/T462</f>
        <v>1.9282407407407409</v>
      </c>
      <c r="S462" s="10">
        <f>SUM(J462:J478)</f>
        <v>864</v>
      </c>
      <c r="T462" s="24">
        <f>864/17</f>
        <v>50.823529411764703</v>
      </c>
      <c r="U462" s="10"/>
    </row>
    <row r="463" spans="1:21" s="8" customFormat="1" ht="24" customHeight="1">
      <c r="A463" s="15">
        <v>44151</v>
      </c>
      <c r="B463" s="16"/>
      <c r="C463" s="16" t="s">
        <v>310</v>
      </c>
      <c r="D463" s="16" t="s">
        <v>307</v>
      </c>
      <c r="E463" s="10" t="s">
        <v>309</v>
      </c>
      <c r="F463" s="16" t="s">
        <v>293</v>
      </c>
      <c r="G463" s="16"/>
      <c r="H463" s="20"/>
      <c r="I463" s="16"/>
      <c r="J463" s="16"/>
      <c r="K463" s="16"/>
      <c r="L463" s="16"/>
      <c r="M463" s="24">
        <v>2</v>
      </c>
      <c r="N463" s="25">
        <f t="shared" ref="N463:N466" si="96">139.12-109.32</f>
        <v>29.800000000000011</v>
      </c>
      <c r="O463" s="16"/>
      <c r="P463" s="16"/>
      <c r="Q463" s="16"/>
      <c r="R463" s="24">
        <f t="shared" si="95"/>
        <v>0.5863425925925928</v>
      </c>
      <c r="S463" s="10"/>
      <c r="T463" s="24">
        <f t="shared" ref="T463:T472" si="97">864/17</f>
        <v>50.823529411764703</v>
      </c>
      <c r="U463" s="10"/>
    </row>
    <row r="464" spans="1:21" s="8" customFormat="1" ht="24" customHeight="1">
      <c r="A464" s="15">
        <v>44151</v>
      </c>
      <c r="B464" s="16"/>
      <c r="C464" s="16" t="s">
        <v>323</v>
      </c>
      <c r="D464" s="16" t="s">
        <v>307</v>
      </c>
      <c r="E464" s="10" t="s">
        <v>308</v>
      </c>
      <c r="F464" s="16" t="s">
        <v>293</v>
      </c>
      <c r="G464" s="16"/>
      <c r="H464" s="20"/>
      <c r="I464" s="16"/>
      <c r="J464" s="16"/>
      <c r="K464" s="16"/>
      <c r="L464" s="16"/>
      <c r="M464" s="24">
        <v>2</v>
      </c>
      <c r="N464" s="25">
        <f t="shared" si="96"/>
        <v>29.800000000000011</v>
      </c>
      <c r="O464" s="16"/>
      <c r="P464" s="16"/>
      <c r="Q464" s="16"/>
      <c r="R464" s="24">
        <f t="shared" si="95"/>
        <v>0.5863425925925928</v>
      </c>
      <c r="S464" s="10"/>
      <c r="T464" s="24">
        <f t="shared" si="97"/>
        <v>50.823529411764703</v>
      </c>
      <c r="U464" s="10"/>
    </row>
    <row r="465" spans="1:21" s="8" customFormat="1" ht="24" customHeight="1">
      <c r="A465" s="15">
        <v>44151</v>
      </c>
      <c r="B465" s="16"/>
      <c r="C465" s="16" t="s">
        <v>340</v>
      </c>
      <c r="D465" s="16" t="s">
        <v>307</v>
      </c>
      <c r="E465" s="10" t="s">
        <v>309</v>
      </c>
      <c r="F465" s="16" t="s">
        <v>293</v>
      </c>
      <c r="G465" s="16"/>
      <c r="H465" s="20"/>
      <c r="I465" s="16"/>
      <c r="J465" s="16"/>
      <c r="K465" s="16"/>
      <c r="L465" s="16"/>
      <c r="M465" s="24">
        <v>2</v>
      </c>
      <c r="N465" s="25">
        <f>M465*14</f>
        <v>28</v>
      </c>
      <c r="O465" s="16"/>
      <c r="P465" s="16"/>
      <c r="Q465" s="16"/>
      <c r="R465" s="24">
        <f t="shared" si="95"/>
        <v>0.55092592592592593</v>
      </c>
      <c r="S465" s="10"/>
      <c r="T465" s="24">
        <f t="shared" si="97"/>
        <v>50.823529411764703</v>
      </c>
      <c r="U465" s="10"/>
    </row>
    <row r="466" spans="1:21" s="8" customFormat="1" ht="24" customHeight="1">
      <c r="A466" s="15">
        <v>44151</v>
      </c>
      <c r="B466" s="16"/>
      <c r="C466" s="16" t="s">
        <v>364</v>
      </c>
      <c r="D466" s="16" t="s">
        <v>307</v>
      </c>
      <c r="E466" s="10" t="s">
        <v>309</v>
      </c>
      <c r="F466" s="16" t="s">
        <v>293</v>
      </c>
      <c r="G466" s="16"/>
      <c r="H466" s="20"/>
      <c r="I466" s="16"/>
      <c r="J466" s="16"/>
      <c r="K466" s="16"/>
      <c r="L466" s="16"/>
      <c r="M466" s="24">
        <v>2</v>
      </c>
      <c r="N466" s="25">
        <f t="shared" si="96"/>
        <v>29.800000000000011</v>
      </c>
      <c r="O466" s="16"/>
      <c r="P466" s="16"/>
      <c r="Q466" s="16"/>
      <c r="R466" s="24">
        <f t="shared" si="95"/>
        <v>0.5863425925925928</v>
      </c>
      <c r="S466" s="10"/>
      <c r="T466" s="24">
        <f t="shared" si="97"/>
        <v>50.823529411764703</v>
      </c>
      <c r="U466" s="10"/>
    </row>
    <row r="467" spans="1:21" s="8" customFormat="1" ht="24" customHeight="1">
      <c r="A467" s="15">
        <v>44151</v>
      </c>
      <c r="B467" s="16"/>
      <c r="C467" s="16" t="s">
        <v>327</v>
      </c>
      <c r="D467" s="16" t="s">
        <v>307</v>
      </c>
      <c r="E467" s="10" t="s">
        <v>309</v>
      </c>
      <c r="F467" s="16" t="s">
        <v>293</v>
      </c>
      <c r="G467" s="16"/>
      <c r="H467" s="20"/>
      <c r="I467" s="16"/>
      <c r="J467" s="16"/>
      <c r="K467" s="16"/>
      <c r="L467" s="16"/>
      <c r="M467" s="24">
        <v>2</v>
      </c>
      <c r="N467" s="25">
        <f t="shared" ref="N467:N473" si="98">139.12-109.32</f>
        <v>29.800000000000011</v>
      </c>
      <c r="O467" s="16"/>
      <c r="P467" s="16"/>
      <c r="Q467" s="16"/>
      <c r="R467" s="24">
        <f t="shared" si="95"/>
        <v>0.5863425925925928</v>
      </c>
      <c r="S467" s="10"/>
      <c r="T467" s="24">
        <f t="shared" si="97"/>
        <v>50.823529411764703</v>
      </c>
      <c r="U467" s="10"/>
    </row>
    <row r="468" spans="1:21" s="8" customFormat="1" ht="24" customHeight="1">
      <c r="A468" s="15">
        <v>44151</v>
      </c>
      <c r="B468" s="16"/>
      <c r="C468" s="16" t="s">
        <v>417</v>
      </c>
      <c r="D468" s="16" t="s">
        <v>307</v>
      </c>
      <c r="E468" s="10" t="s">
        <v>309</v>
      </c>
      <c r="F468" s="16" t="s">
        <v>293</v>
      </c>
      <c r="G468" s="16"/>
      <c r="H468" s="20"/>
      <c r="I468" s="16"/>
      <c r="J468" s="16"/>
      <c r="K468" s="16"/>
      <c r="L468" s="16"/>
      <c r="M468" s="24">
        <v>2</v>
      </c>
      <c r="N468" s="25">
        <f t="shared" si="98"/>
        <v>29.800000000000011</v>
      </c>
      <c r="O468" s="16"/>
      <c r="P468" s="16"/>
      <c r="Q468" s="16"/>
      <c r="R468" s="24">
        <f t="shared" si="95"/>
        <v>0.5863425925925928</v>
      </c>
      <c r="S468" s="10"/>
      <c r="T468" s="24">
        <f t="shared" si="97"/>
        <v>50.823529411764703</v>
      </c>
      <c r="U468" s="10"/>
    </row>
    <row r="469" spans="1:21" s="8" customFormat="1" ht="24" customHeight="1">
      <c r="A469" s="15">
        <v>44151</v>
      </c>
      <c r="B469" s="16"/>
      <c r="C469" s="16" t="s">
        <v>416</v>
      </c>
      <c r="D469" s="16" t="s">
        <v>307</v>
      </c>
      <c r="E469" s="10" t="s">
        <v>309</v>
      </c>
      <c r="F469" s="16" t="s">
        <v>293</v>
      </c>
      <c r="G469" s="16"/>
      <c r="H469" s="20"/>
      <c r="I469" s="16"/>
      <c r="J469" s="16"/>
      <c r="K469" s="16"/>
      <c r="L469" s="16"/>
      <c r="M469" s="24">
        <v>2</v>
      </c>
      <c r="N469" s="25">
        <f t="shared" si="98"/>
        <v>29.800000000000011</v>
      </c>
      <c r="O469" s="16"/>
      <c r="P469" s="16"/>
      <c r="Q469" s="16"/>
      <c r="R469" s="24">
        <f t="shared" si="95"/>
        <v>0.5863425925925928</v>
      </c>
      <c r="S469" s="10"/>
      <c r="T469" s="24">
        <f t="shared" si="97"/>
        <v>50.823529411764703</v>
      </c>
      <c r="U469" s="10"/>
    </row>
    <row r="470" spans="1:21" s="8" customFormat="1" ht="24" customHeight="1">
      <c r="A470" s="15">
        <v>44151</v>
      </c>
      <c r="B470" s="16"/>
      <c r="C470" s="16" t="s">
        <v>331</v>
      </c>
      <c r="D470" s="16" t="s">
        <v>307</v>
      </c>
      <c r="E470" s="10" t="s">
        <v>309</v>
      </c>
      <c r="F470" s="16" t="s">
        <v>293</v>
      </c>
      <c r="G470" s="16" t="s">
        <v>418</v>
      </c>
      <c r="H470" s="20" t="s">
        <v>320</v>
      </c>
      <c r="I470" s="16">
        <v>7000</v>
      </c>
      <c r="J470" s="16">
        <v>864</v>
      </c>
      <c r="K470" s="16"/>
      <c r="L470" s="16"/>
      <c r="M470" s="24">
        <v>2</v>
      </c>
      <c r="N470" s="25">
        <f t="shared" si="98"/>
        <v>29.800000000000011</v>
      </c>
      <c r="O470" s="16">
        <v>864</v>
      </c>
      <c r="P470" s="16">
        <f>I470-O470</f>
        <v>6136</v>
      </c>
      <c r="Q470" s="16">
        <v>11</v>
      </c>
      <c r="R470" s="24">
        <f t="shared" si="95"/>
        <v>0.5863425925925928</v>
      </c>
      <c r="S470" s="10"/>
      <c r="T470" s="24">
        <f t="shared" si="97"/>
        <v>50.823529411764703</v>
      </c>
      <c r="U470" s="10"/>
    </row>
    <row r="471" spans="1:21" s="8" customFormat="1" ht="24" customHeight="1">
      <c r="A471" s="15">
        <v>44151</v>
      </c>
      <c r="B471" s="16"/>
      <c r="C471" s="16" t="s">
        <v>370</v>
      </c>
      <c r="D471" s="16" t="s">
        <v>307</v>
      </c>
      <c r="E471" s="10" t="s">
        <v>309</v>
      </c>
      <c r="F471" s="16" t="s">
        <v>293</v>
      </c>
      <c r="G471" s="16" t="s">
        <v>419</v>
      </c>
      <c r="H471" s="20"/>
      <c r="I471" s="16"/>
      <c r="J471" s="16"/>
      <c r="K471" s="16"/>
      <c r="L471" s="16"/>
      <c r="M471" s="24">
        <v>2</v>
      </c>
      <c r="N471" s="25">
        <f t="shared" ref="N471:N475" si="99">M471*14</f>
        <v>28</v>
      </c>
      <c r="O471" s="16"/>
      <c r="P471" s="16"/>
      <c r="Q471" s="16"/>
      <c r="R471" s="24">
        <f t="shared" si="95"/>
        <v>0.55092592592592593</v>
      </c>
      <c r="S471" s="10"/>
      <c r="T471" s="24">
        <f t="shared" si="97"/>
        <v>50.823529411764703</v>
      </c>
      <c r="U471" s="10"/>
    </row>
    <row r="472" spans="1:21" s="8" customFormat="1" ht="24" customHeight="1">
      <c r="A472" s="15">
        <v>44151</v>
      </c>
      <c r="B472" s="16"/>
      <c r="C472" s="16" t="s">
        <v>402</v>
      </c>
      <c r="D472" s="16" t="s">
        <v>307</v>
      </c>
      <c r="E472" s="10" t="s">
        <v>309</v>
      </c>
      <c r="F472" s="16" t="s">
        <v>293</v>
      </c>
      <c r="G472" s="16"/>
      <c r="H472" s="20"/>
      <c r="I472" s="16"/>
      <c r="J472" s="16"/>
      <c r="K472" s="16"/>
      <c r="L472" s="16"/>
      <c r="M472" s="24">
        <v>2</v>
      </c>
      <c r="N472" s="25">
        <f t="shared" si="98"/>
        <v>29.800000000000011</v>
      </c>
      <c r="O472" s="16"/>
      <c r="P472" s="16"/>
      <c r="Q472" s="16"/>
      <c r="R472" s="24">
        <f t="shared" si="95"/>
        <v>0.5863425925925928</v>
      </c>
      <c r="S472" s="10"/>
      <c r="T472" s="24">
        <f t="shared" si="97"/>
        <v>50.823529411764703</v>
      </c>
      <c r="U472" s="10"/>
    </row>
    <row r="473" spans="1:21" s="8" customFormat="1" ht="24" customHeight="1">
      <c r="A473" s="15">
        <v>44151</v>
      </c>
      <c r="B473" s="16"/>
      <c r="C473" s="16" t="s">
        <v>388</v>
      </c>
      <c r="D473" s="16" t="s">
        <v>307</v>
      </c>
      <c r="E473" s="10" t="s">
        <v>308</v>
      </c>
      <c r="F473" s="16" t="s">
        <v>293</v>
      </c>
      <c r="G473" s="16"/>
      <c r="H473" s="20"/>
      <c r="I473" s="16"/>
      <c r="J473" s="16"/>
      <c r="K473" s="16"/>
      <c r="L473" s="16"/>
      <c r="M473" s="24">
        <v>2</v>
      </c>
      <c r="N473" s="25">
        <f t="shared" si="98"/>
        <v>29.800000000000011</v>
      </c>
      <c r="O473" s="16"/>
      <c r="P473" s="16"/>
      <c r="Q473" s="16"/>
      <c r="R473" s="24">
        <f t="shared" si="95"/>
        <v>0.5863425925925928</v>
      </c>
      <c r="S473" s="10"/>
      <c r="T473" s="24">
        <f t="shared" ref="T473:T478" si="100">864/17</f>
        <v>50.823529411764703</v>
      </c>
      <c r="U473" s="10"/>
    </row>
    <row r="474" spans="1:21" s="8" customFormat="1" ht="24" customHeight="1">
      <c r="A474" s="15">
        <v>44151</v>
      </c>
      <c r="B474" s="16"/>
      <c r="C474" s="16" t="s">
        <v>395</v>
      </c>
      <c r="D474" s="16" t="s">
        <v>307</v>
      </c>
      <c r="E474" s="10" t="s">
        <v>308</v>
      </c>
      <c r="F474" s="16" t="s">
        <v>293</v>
      </c>
      <c r="G474" s="16"/>
      <c r="H474" s="20"/>
      <c r="I474" s="16"/>
      <c r="J474" s="16"/>
      <c r="K474" s="16"/>
      <c r="L474" s="16"/>
      <c r="M474" s="24">
        <v>2</v>
      </c>
      <c r="N474" s="25">
        <f t="shared" si="99"/>
        <v>28</v>
      </c>
      <c r="O474" s="16"/>
      <c r="P474" s="16"/>
      <c r="Q474" s="16"/>
      <c r="R474" s="24">
        <f t="shared" si="95"/>
        <v>0.55092592592592593</v>
      </c>
      <c r="S474" s="10"/>
      <c r="T474" s="24">
        <f t="shared" si="100"/>
        <v>50.823529411764703</v>
      </c>
      <c r="U474" s="10"/>
    </row>
    <row r="475" spans="1:21" s="8" customFormat="1" ht="24" customHeight="1">
      <c r="A475" s="15">
        <v>44151</v>
      </c>
      <c r="B475" s="16"/>
      <c r="C475" s="16" t="s">
        <v>324</v>
      </c>
      <c r="D475" s="16" t="s">
        <v>307</v>
      </c>
      <c r="E475" s="10" t="s">
        <v>309</v>
      </c>
      <c r="F475" s="16" t="s">
        <v>293</v>
      </c>
      <c r="G475" s="16"/>
      <c r="H475" s="20"/>
      <c r="I475" s="16"/>
      <c r="J475" s="16"/>
      <c r="K475" s="16"/>
      <c r="L475" s="16"/>
      <c r="M475" s="24">
        <v>2</v>
      </c>
      <c r="N475" s="25">
        <f t="shared" si="99"/>
        <v>28</v>
      </c>
      <c r="O475" s="16"/>
      <c r="P475" s="16"/>
      <c r="Q475" s="16"/>
      <c r="R475" s="24">
        <f t="shared" si="95"/>
        <v>0.55092592592592593</v>
      </c>
      <c r="S475" s="10"/>
      <c r="T475" s="24">
        <f t="shared" si="100"/>
        <v>50.823529411764703</v>
      </c>
      <c r="U475" s="10"/>
    </row>
    <row r="476" spans="1:21" s="8" customFormat="1" ht="24" customHeight="1">
      <c r="A476" s="15">
        <v>44151</v>
      </c>
      <c r="B476" s="16"/>
      <c r="C476" s="16" t="s">
        <v>316</v>
      </c>
      <c r="D476" s="16" t="s">
        <v>307</v>
      </c>
      <c r="E476" s="10" t="s">
        <v>309</v>
      </c>
      <c r="F476" s="16" t="s">
        <v>293</v>
      </c>
      <c r="G476" s="16"/>
      <c r="H476" s="20"/>
      <c r="I476" s="16"/>
      <c r="J476" s="16"/>
      <c r="K476" s="16"/>
      <c r="L476" s="16"/>
      <c r="M476" s="24">
        <v>2</v>
      </c>
      <c r="N476" s="25">
        <f>139.12-109.32</f>
        <v>29.800000000000011</v>
      </c>
      <c r="O476" s="16"/>
      <c r="P476" s="16"/>
      <c r="Q476" s="16"/>
      <c r="R476" s="24">
        <f t="shared" si="95"/>
        <v>0.5863425925925928</v>
      </c>
      <c r="S476" s="10"/>
      <c r="T476" s="24">
        <f t="shared" si="100"/>
        <v>50.823529411764703</v>
      </c>
      <c r="U476" s="10"/>
    </row>
    <row r="477" spans="1:21" s="8" customFormat="1" ht="24" customHeight="1">
      <c r="A477" s="15">
        <v>44151</v>
      </c>
      <c r="B477" s="16"/>
      <c r="C477" s="16" t="s">
        <v>321</v>
      </c>
      <c r="D477" s="16" t="s">
        <v>307</v>
      </c>
      <c r="E477" s="10" t="s">
        <v>309</v>
      </c>
      <c r="F477" s="16" t="s">
        <v>293</v>
      </c>
      <c r="G477" s="16"/>
      <c r="H477" s="20"/>
      <c r="I477" s="16"/>
      <c r="J477" s="16"/>
      <c r="K477" s="16"/>
      <c r="L477" s="16"/>
      <c r="M477" s="24">
        <v>2</v>
      </c>
      <c r="N477" s="25">
        <f>139.12-109.32</f>
        <v>29.800000000000011</v>
      </c>
      <c r="O477" s="16"/>
      <c r="P477" s="16"/>
      <c r="Q477" s="16"/>
      <c r="R477" s="24">
        <f t="shared" si="95"/>
        <v>0.5863425925925928</v>
      </c>
      <c r="S477" s="10"/>
      <c r="T477" s="24">
        <f t="shared" si="100"/>
        <v>50.823529411764703</v>
      </c>
      <c r="U477" s="10"/>
    </row>
    <row r="478" spans="1:21" s="8" customFormat="1" ht="24" customHeight="1">
      <c r="A478" s="15">
        <v>44151</v>
      </c>
      <c r="B478" s="16"/>
      <c r="C478" s="16" t="s">
        <v>313</v>
      </c>
      <c r="D478" s="16" t="s">
        <v>307</v>
      </c>
      <c r="E478" s="10" t="s">
        <v>309</v>
      </c>
      <c r="F478" s="16" t="s">
        <v>293</v>
      </c>
      <c r="G478" s="16"/>
      <c r="H478" s="20"/>
      <c r="I478" s="16"/>
      <c r="J478" s="16"/>
      <c r="K478" s="16"/>
      <c r="L478" s="16"/>
      <c r="M478" s="24">
        <v>2</v>
      </c>
      <c r="N478" s="25">
        <f>139.12-109.32</f>
        <v>29.800000000000011</v>
      </c>
      <c r="O478" s="16"/>
      <c r="P478" s="16"/>
      <c r="Q478" s="16"/>
      <c r="R478" s="24">
        <f t="shared" si="95"/>
        <v>0.5863425925925928</v>
      </c>
      <c r="S478" s="10"/>
      <c r="T478" s="24">
        <f t="shared" si="100"/>
        <v>50.823529411764703</v>
      </c>
      <c r="U478" s="10"/>
    </row>
    <row r="479" spans="1:21" s="8" customFormat="1" ht="24" customHeight="1">
      <c r="A479" s="15">
        <v>44151</v>
      </c>
      <c r="B479" s="16">
        <v>19</v>
      </c>
      <c r="C479" s="17" t="s">
        <v>317</v>
      </c>
      <c r="D479" s="16" t="s">
        <v>307</v>
      </c>
      <c r="E479" s="10" t="s">
        <v>309</v>
      </c>
      <c r="F479" s="16" t="s">
        <v>293</v>
      </c>
      <c r="G479" s="18" t="s">
        <v>386</v>
      </c>
      <c r="H479" s="19" t="s">
        <v>354</v>
      </c>
      <c r="I479" s="16">
        <v>7000</v>
      </c>
      <c r="J479" s="16">
        <v>700</v>
      </c>
      <c r="K479" s="16"/>
      <c r="L479" s="16"/>
      <c r="M479" s="24">
        <v>12</v>
      </c>
      <c r="N479" s="24">
        <v>139.12</v>
      </c>
      <c r="O479" s="16">
        <v>1790</v>
      </c>
      <c r="P479" s="16">
        <f>I479-O479</f>
        <v>5210</v>
      </c>
      <c r="Q479" s="16">
        <v>2</v>
      </c>
      <c r="R479" s="24">
        <f t="shared" si="95"/>
        <v>9.9371428571428569E-2</v>
      </c>
      <c r="S479" s="10"/>
      <c r="T479" s="24">
        <f>J479*Q479</f>
        <v>1400</v>
      </c>
      <c r="U479" s="10"/>
    </row>
    <row r="480" spans="1:21" s="8" customFormat="1" ht="24" customHeight="1">
      <c r="A480" s="15">
        <v>44151</v>
      </c>
      <c r="B480" s="16">
        <v>20</v>
      </c>
      <c r="C480" s="16" t="s">
        <v>339</v>
      </c>
      <c r="D480" s="16" t="s">
        <v>307</v>
      </c>
      <c r="E480" s="10" t="s">
        <v>309</v>
      </c>
      <c r="F480" s="16" t="s">
        <v>293</v>
      </c>
      <c r="G480" s="18" t="s">
        <v>386</v>
      </c>
      <c r="H480" s="19" t="s">
        <v>354</v>
      </c>
      <c r="I480" s="16">
        <v>7000</v>
      </c>
      <c r="J480" s="16">
        <v>500</v>
      </c>
      <c r="K480" s="16"/>
      <c r="L480" s="16"/>
      <c r="M480" s="24">
        <v>12</v>
      </c>
      <c r="N480" s="24">
        <v>139.12</v>
      </c>
      <c r="O480" s="16">
        <v>2290</v>
      </c>
      <c r="P480" s="16">
        <f t="shared" ref="P480:P487" si="101">I480-O480</f>
        <v>4710</v>
      </c>
      <c r="Q480" s="16">
        <v>2</v>
      </c>
      <c r="R480" s="24">
        <f t="shared" ref="R480:R486" si="102">N480/T480</f>
        <v>0.13911999999999999</v>
      </c>
      <c r="S480" s="10"/>
      <c r="T480" s="24">
        <f t="shared" ref="T480:T485" si="103">J480*Q480</f>
        <v>1000</v>
      </c>
      <c r="U480" s="10"/>
    </row>
    <row r="481" spans="1:21" s="8" customFormat="1" ht="24" customHeight="1">
      <c r="A481" s="15">
        <v>44151</v>
      </c>
      <c r="B481" s="16">
        <v>21</v>
      </c>
      <c r="C481" s="16" t="s">
        <v>325</v>
      </c>
      <c r="D481" s="16" t="s">
        <v>307</v>
      </c>
      <c r="E481" s="10" t="s">
        <v>309</v>
      </c>
      <c r="F481" s="16" t="s">
        <v>293</v>
      </c>
      <c r="G481" s="18" t="s">
        <v>386</v>
      </c>
      <c r="H481" s="20" t="s">
        <v>377</v>
      </c>
      <c r="I481" s="16">
        <v>7000</v>
      </c>
      <c r="J481" s="16">
        <v>1200</v>
      </c>
      <c r="K481" s="16"/>
      <c r="L481" s="16"/>
      <c r="M481" s="24">
        <v>12</v>
      </c>
      <c r="N481" s="24">
        <v>139.12</v>
      </c>
      <c r="O481" s="16">
        <v>1930</v>
      </c>
      <c r="P481" s="16">
        <f t="shared" si="101"/>
        <v>5070</v>
      </c>
      <c r="Q481" s="16">
        <v>1</v>
      </c>
      <c r="R481" s="24">
        <f t="shared" si="102"/>
        <v>0.11593333333333333</v>
      </c>
      <c r="S481" s="10"/>
      <c r="T481" s="24">
        <f t="shared" si="103"/>
        <v>1200</v>
      </c>
      <c r="U481" s="10"/>
    </row>
    <row r="482" spans="1:21" s="8" customFormat="1" ht="24" customHeight="1">
      <c r="A482" s="15">
        <v>44151</v>
      </c>
      <c r="B482" s="16">
        <v>22</v>
      </c>
      <c r="C482" s="16" t="s">
        <v>375</v>
      </c>
      <c r="D482" s="16" t="s">
        <v>307</v>
      </c>
      <c r="E482" s="10" t="s">
        <v>309</v>
      </c>
      <c r="F482" s="16" t="s">
        <v>293</v>
      </c>
      <c r="G482" s="18" t="s">
        <v>386</v>
      </c>
      <c r="H482" s="20" t="s">
        <v>420</v>
      </c>
      <c r="I482" s="16">
        <v>7000</v>
      </c>
      <c r="J482" s="16">
        <v>1360</v>
      </c>
      <c r="K482" s="16"/>
      <c r="L482" s="16"/>
      <c r="M482" s="24">
        <v>12</v>
      </c>
      <c r="N482" s="24">
        <v>139.12</v>
      </c>
      <c r="O482" s="16">
        <v>2260</v>
      </c>
      <c r="P482" s="16">
        <f t="shared" si="101"/>
        <v>4740</v>
      </c>
      <c r="Q482" s="16">
        <v>1</v>
      </c>
      <c r="R482" s="24">
        <f t="shared" si="102"/>
        <v>0.10229411764705883</v>
      </c>
      <c r="S482" s="10"/>
      <c r="T482" s="24">
        <f t="shared" si="103"/>
        <v>1360</v>
      </c>
      <c r="U482" s="10"/>
    </row>
    <row r="483" spans="1:21" s="8" customFormat="1" ht="24" customHeight="1">
      <c r="A483" s="15">
        <v>44151</v>
      </c>
      <c r="B483" s="16">
        <v>23</v>
      </c>
      <c r="C483" s="16" t="s">
        <v>394</v>
      </c>
      <c r="D483" s="16" t="s">
        <v>307</v>
      </c>
      <c r="E483" s="10" t="s">
        <v>309</v>
      </c>
      <c r="F483" s="16" t="s">
        <v>293</v>
      </c>
      <c r="G483" s="18" t="s">
        <v>386</v>
      </c>
      <c r="H483" s="20" t="s">
        <v>384</v>
      </c>
      <c r="I483" s="16">
        <v>7000</v>
      </c>
      <c r="J483" s="16">
        <v>1360</v>
      </c>
      <c r="K483" s="16"/>
      <c r="L483" s="16"/>
      <c r="M483" s="24">
        <v>12</v>
      </c>
      <c r="N483" s="24">
        <v>139.12</v>
      </c>
      <c r="O483" s="16">
        <v>2010</v>
      </c>
      <c r="P483" s="16">
        <f t="shared" si="101"/>
        <v>4990</v>
      </c>
      <c r="Q483" s="16">
        <v>2</v>
      </c>
      <c r="R483" s="24">
        <f t="shared" si="102"/>
        <v>5.1147058823529414E-2</v>
      </c>
      <c r="S483" s="10"/>
      <c r="T483" s="24">
        <f t="shared" si="103"/>
        <v>2720</v>
      </c>
      <c r="U483" s="10"/>
    </row>
    <row r="484" spans="1:21" s="8" customFormat="1" ht="24" customHeight="1">
      <c r="A484" s="15">
        <v>44151</v>
      </c>
      <c r="B484" s="16">
        <v>24</v>
      </c>
      <c r="C484" s="16" t="s">
        <v>329</v>
      </c>
      <c r="D484" s="16" t="s">
        <v>307</v>
      </c>
      <c r="E484" s="10" t="s">
        <v>309</v>
      </c>
      <c r="F484" s="16" t="s">
        <v>293</v>
      </c>
      <c r="G484" s="18" t="s">
        <v>386</v>
      </c>
      <c r="H484" s="20" t="s">
        <v>421</v>
      </c>
      <c r="I484" s="16">
        <v>7000</v>
      </c>
      <c r="J484" s="16">
        <v>1360</v>
      </c>
      <c r="K484" s="16"/>
      <c r="L484" s="16"/>
      <c r="M484" s="24">
        <v>12</v>
      </c>
      <c r="N484" s="24">
        <v>139.12</v>
      </c>
      <c r="O484" s="16">
        <v>2260</v>
      </c>
      <c r="P484" s="16">
        <f t="shared" si="101"/>
        <v>4740</v>
      </c>
      <c r="Q484" s="16">
        <v>1</v>
      </c>
      <c r="R484" s="24">
        <f t="shared" si="102"/>
        <v>0.10229411764705883</v>
      </c>
      <c r="S484" s="10"/>
      <c r="T484" s="24">
        <f t="shared" si="103"/>
        <v>1360</v>
      </c>
      <c r="U484" s="10"/>
    </row>
    <row r="485" spans="1:21" s="8" customFormat="1" ht="24" customHeight="1">
      <c r="A485" s="15">
        <v>44151</v>
      </c>
      <c r="B485" s="16">
        <v>25</v>
      </c>
      <c r="C485" s="16" t="s">
        <v>335</v>
      </c>
      <c r="D485" s="16" t="s">
        <v>307</v>
      </c>
      <c r="E485" s="10" t="s">
        <v>309</v>
      </c>
      <c r="F485" s="16" t="s">
        <v>293</v>
      </c>
      <c r="G485" s="16" t="s">
        <v>371</v>
      </c>
      <c r="H485" s="20" t="s">
        <v>337</v>
      </c>
      <c r="I485" s="16">
        <v>7000</v>
      </c>
      <c r="J485" s="16">
        <v>1410</v>
      </c>
      <c r="K485" s="16"/>
      <c r="L485" s="16"/>
      <c r="M485" s="24">
        <v>12</v>
      </c>
      <c r="N485" s="24">
        <v>139.12</v>
      </c>
      <c r="O485" s="16">
        <v>1410</v>
      </c>
      <c r="P485" s="16">
        <f t="shared" si="101"/>
        <v>5590</v>
      </c>
      <c r="Q485" s="16">
        <v>1</v>
      </c>
      <c r="R485" s="24">
        <f t="shared" si="102"/>
        <v>9.8666666666666666E-2</v>
      </c>
      <c r="S485" s="10"/>
      <c r="T485" s="24">
        <f t="shared" si="103"/>
        <v>1410</v>
      </c>
      <c r="U485" s="10"/>
    </row>
    <row r="486" spans="1:21" s="8" customFormat="1" ht="24" customHeight="1">
      <c r="A486" s="15">
        <v>44151</v>
      </c>
      <c r="B486" s="16">
        <v>26</v>
      </c>
      <c r="C486" s="16" t="s">
        <v>338</v>
      </c>
      <c r="D486" s="16" t="s">
        <v>307</v>
      </c>
      <c r="E486" s="10" t="s">
        <v>309</v>
      </c>
      <c r="F486" s="16" t="s">
        <v>293</v>
      </c>
      <c r="G486" s="16" t="s">
        <v>398</v>
      </c>
      <c r="H486" s="20" t="s">
        <v>337</v>
      </c>
      <c r="I486" s="16">
        <v>12000</v>
      </c>
      <c r="J486" s="16">
        <v>1100</v>
      </c>
      <c r="K486" s="16"/>
      <c r="L486" s="16"/>
      <c r="M486" s="24">
        <v>12</v>
      </c>
      <c r="N486" s="24">
        <v>139.12</v>
      </c>
      <c r="O486" s="16">
        <v>1700</v>
      </c>
      <c r="P486" s="16">
        <f t="shared" si="101"/>
        <v>10300</v>
      </c>
      <c r="Q486" s="16">
        <v>1</v>
      </c>
      <c r="R486" s="24">
        <f t="shared" si="102"/>
        <v>0.12647272727272726</v>
      </c>
      <c r="S486" s="10"/>
      <c r="T486" s="24">
        <f t="shared" ref="T486:T491" si="104">J486*Q486</f>
        <v>1100</v>
      </c>
      <c r="U486" s="10"/>
    </row>
    <row r="487" spans="1:21" s="8" customFormat="1" ht="24" customHeight="1">
      <c r="A487" s="15">
        <v>44151</v>
      </c>
      <c r="B487" s="16">
        <v>27</v>
      </c>
      <c r="C487" s="17" t="s">
        <v>328</v>
      </c>
      <c r="D487" s="16" t="s">
        <v>307</v>
      </c>
      <c r="E487" s="10" t="s">
        <v>309</v>
      </c>
      <c r="F487" s="16" t="s">
        <v>293</v>
      </c>
      <c r="G487" s="18" t="s">
        <v>373</v>
      </c>
      <c r="H487" s="19" t="s">
        <v>360</v>
      </c>
      <c r="I487" s="16">
        <v>7500</v>
      </c>
      <c r="J487" s="16">
        <v>1600</v>
      </c>
      <c r="K487" s="16"/>
      <c r="L487" s="16"/>
      <c r="M487" s="24">
        <v>12</v>
      </c>
      <c r="N487" s="24">
        <v>139.12</v>
      </c>
      <c r="O487" s="16">
        <v>2080</v>
      </c>
      <c r="P487" s="16">
        <f t="shared" si="101"/>
        <v>5420</v>
      </c>
      <c r="Q487" s="16">
        <v>2</v>
      </c>
      <c r="R487" s="24">
        <f>N487/S487</f>
        <v>4.2492364080635309E-2</v>
      </c>
      <c r="S487" s="10">
        <f>SUM(T487:T488)</f>
        <v>3274</v>
      </c>
      <c r="T487" s="24">
        <f t="shared" si="104"/>
        <v>3200</v>
      </c>
      <c r="U487" s="10"/>
    </row>
    <row r="488" spans="1:21" s="8" customFormat="1" ht="24" customHeight="1">
      <c r="A488" s="15">
        <v>44151</v>
      </c>
      <c r="B488" s="16"/>
      <c r="C488" s="17" t="s">
        <v>328</v>
      </c>
      <c r="D488" s="16" t="s">
        <v>307</v>
      </c>
      <c r="E488" s="10" t="s">
        <v>309</v>
      </c>
      <c r="F488" s="16" t="s">
        <v>293</v>
      </c>
      <c r="G488" s="18" t="s">
        <v>373</v>
      </c>
      <c r="H488" s="19" t="s">
        <v>412</v>
      </c>
      <c r="I488" s="16">
        <v>7500</v>
      </c>
      <c r="J488" s="16">
        <v>37</v>
      </c>
      <c r="K488" s="16"/>
      <c r="L488" s="16"/>
      <c r="M488" s="24"/>
      <c r="N488" s="24"/>
      <c r="O488" s="16">
        <v>37</v>
      </c>
      <c r="P488" s="16"/>
      <c r="Q488" s="16">
        <v>2</v>
      </c>
      <c r="R488" s="24"/>
      <c r="S488" s="10"/>
      <c r="T488" s="24">
        <f t="shared" si="104"/>
        <v>74</v>
      </c>
      <c r="U488" s="10"/>
    </row>
    <row r="489" spans="1:21" s="8" customFormat="1" ht="24" customHeight="1">
      <c r="A489" s="15">
        <v>44151</v>
      </c>
      <c r="B489" s="16">
        <v>28</v>
      </c>
      <c r="C489" s="17" t="s">
        <v>331</v>
      </c>
      <c r="D489" s="16" t="s">
        <v>307</v>
      </c>
      <c r="E489" s="10" t="s">
        <v>309</v>
      </c>
      <c r="F489" s="16" t="s">
        <v>352</v>
      </c>
      <c r="G489" s="18" t="s">
        <v>353</v>
      </c>
      <c r="H489" s="19" t="s">
        <v>422</v>
      </c>
      <c r="I489" s="16">
        <v>4000</v>
      </c>
      <c r="J489" s="16">
        <v>250</v>
      </c>
      <c r="K489" s="16"/>
      <c r="L489" s="16"/>
      <c r="M489" s="24">
        <v>1</v>
      </c>
      <c r="N489" s="25">
        <v>9.94</v>
      </c>
      <c r="O489" s="16">
        <v>4050</v>
      </c>
      <c r="P489" s="16">
        <f>I489-O489</f>
        <v>-50</v>
      </c>
      <c r="Q489" s="16">
        <v>1</v>
      </c>
      <c r="R489" s="24">
        <f>N489/T489</f>
        <v>3.9759999999999997E-2</v>
      </c>
      <c r="S489" s="10"/>
      <c r="T489" s="24">
        <f t="shared" si="104"/>
        <v>250</v>
      </c>
      <c r="U489" s="10"/>
    </row>
    <row r="490" spans="1:21" s="8" customFormat="1" ht="24" customHeight="1">
      <c r="A490" s="15">
        <v>44151</v>
      </c>
      <c r="B490" s="16"/>
      <c r="C490" s="17" t="s">
        <v>331</v>
      </c>
      <c r="D490" s="16" t="s">
        <v>307</v>
      </c>
      <c r="E490" s="10" t="s">
        <v>309</v>
      </c>
      <c r="F490" s="16" t="s">
        <v>293</v>
      </c>
      <c r="G490" s="18" t="s">
        <v>373</v>
      </c>
      <c r="H490" s="19" t="s">
        <v>360</v>
      </c>
      <c r="I490" s="16">
        <v>7500</v>
      </c>
      <c r="J490" s="16">
        <v>550</v>
      </c>
      <c r="K490" s="16"/>
      <c r="L490" s="16"/>
      <c r="M490" s="24">
        <v>9</v>
      </c>
      <c r="N490" s="25">
        <f>139.12-39.74</f>
        <v>99.38</v>
      </c>
      <c r="O490" s="16">
        <v>2630</v>
      </c>
      <c r="P490" s="16">
        <f>I490-O490</f>
        <v>4870</v>
      </c>
      <c r="Q490" s="16">
        <v>2</v>
      </c>
      <c r="R490" s="24">
        <f>N490/S490</f>
        <v>2.664343163538874E-2</v>
      </c>
      <c r="S490" s="10">
        <f>SUM(T490:T491)</f>
        <v>3730</v>
      </c>
      <c r="T490" s="24">
        <f t="shared" si="104"/>
        <v>1100</v>
      </c>
      <c r="U490" s="10"/>
    </row>
    <row r="491" spans="1:21" s="8" customFormat="1" ht="24" customHeight="1">
      <c r="A491" s="15">
        <v>44151</v>
      </c>
      <c r="B491" s="16"/>
      <c r="C491" s="17" t="s">
        <v>331</v>
      </c>
      <c r="D491" s="16" t="s">
        <v>307</v>
      </c>
      <c r="E491" s="10" t="s">
        <v>309</v>
      </c>
      <c r="F491" s="16" t="s">
        <v>293</v>
      </c>
      <c r="G491" s="18" t="s">
        <v>373</v>
      </c>
      <c r="H491" s="19" t="s">
        <v>399</v>
      </c>
      <c r="I491" s="16">
        <v>7500</v>
      </c>
      <c r="J491" s="16">
        <v>2630</v>
      </c>
      <c r="K491" s="16"/>
      <c r="L491" s="16"/>
      <c r="M491" s="24"/>
      <c r="N491" s="24"/>
      <c r="O491" s="16">
        <v>2630</v>
      </c>
      <c r="P491" s="16">
        <f>I491-O491</f>
        <v>4870</v>
      </c>
      <c r="Q491" s="16">
        <v>1</v>
      </c>
      <c r="R491" s="24"/>
      <c r="S491" s="10"/>
      <c r="T491" s="24">
        <f t="shared" si="104"/>
        <v>2630</v>
      </c>
      <c r="U491" s="10"/>
    </row>
    <row r="492" spans="1:21" s="8" customFormat="1" ht="24" customHeight="1">
      <c r="A492" s="15">
        <v>44151</v>
      </c>
      <c r="B492" s="16">
        <v>29</v>
      </c>
      <c r="C492" s="17" t="s">
        <v>344</v>
      </c>
      <c r="D492" s="16" t="s">
        <v>307</v>
      </c>
      <c r="E492" s="10" t="s">
        <v>309</v>
      </c>
      <c r="F492" s="16"/>
      <c r="G492" s="18"/>
      <c r="H492" s="19" t="s">
        <v>423</v>
      </c>
      <c r="I492" s="16"/>
      <c r="J492" s="16"/>
      <c r="K492" s="16"/>
      <c r="L492" s="16"/>
      <c r="M492" s="24">
        <v>12</v>
      </c>
      <c r="N492" s="24">
        <v>139.12</v>
      </c>
      <c r="O492" s="16"/>
      <c r="P492" s="16"/>
      <c r="Q492" s="16"/>
      <c r="R492" s="24"/>
      <c r="S492" s="10"/>
      <c r="T492" s="24"/>
      <c r="U492" s="10"/>
    </row>
    <row r="493" spans="1:21" s="9" customFormat="1" ht="24" customHeight="1">
      <c r="A493" s="31">
        <v>44151</v>
      </c>
      <c r="B493" s="25">
        <v>30</v>
      </c>
      <c r="C493" s="25" t="s">
        <v>346</v>
      </c>
      <c r="D493" s="25" t="s">
        <v>307</v>
      </c>
      <c r="E493" s="9" t="s">
        <v>309</v>
      </c>
      <c r="F493" s="25"/>
      <c r="G493" s="32"/>
      <c r="H493" s="30" t="s">
        <v>268</v>
      </c>
      <c r="I493" s="25"/>
      <c r="J493" s="25"/>
      <c r="K493" s="25"/>
      <c r="L493" s="25"/>
      <c r="M493" s="29"/>
      <c r="N493" s="29"/>
      <c r="O493" s="25"/>
      <c r="P493" s="25"/>
      <c r="Q493" s="25"/>
      <c r="R493" s="29"/>
      <c r="T493" s="29"/>
    </row>
    <row r="494" spans="1:21" s="8" customFormat="1" ht="24" customHeight="1">
      <c r="A494" s="15">
        <v>44151</v>
      </c>
      <c r="B494" s="16">
        <v>31</v>
      </c>
      <c r="C494" s="16" t="s">
        <v>348</v>
      </c>
      <c r="D494" s="16" t="s">
        <v>307</v>
      </c>
      <c r="E494" s="10" t="s">
        <v>309</v>
      </c>
      <c r="F494" s="17"/>
      <c r="G494" s="16"/>
      <c r="H494" s="16" t="s">
        <v>349</v>
      </c>
      <c r="I494" s="16"/>
      <c r="J494" s="16"/>
      <c r="K494" s="16"/>
      <c r="L494" s="16"/>
      <c r="M494" s="24">
        <v>12</v>
      </c>
      <c r="N494" s="24">
        <v>139.12</v>
      </c>
      <c r="O494" s="16"/>
      <c r="P494" s="16">
        <f>I494-O494</f>
        <v>0</v>
      </c>
      <c r="Q494" s="16"/>
      <c r="R494" s="24"/>
      <c r="S494" s="10"/>
      <c r="T494" s="24">
        <f>J494*Q494</f>
        <v>0</v>
      </c>
      <c r="U494" s="10"/>
    </row>
    <row r="495" spans="1:21" s="8" customFormat="1" ht="24" customHeight="1">
      <c r="A495" s="15">
        <v>44152</v>
      </c>
      <c r="B495" s="16">
        <v>1</v>
      </c>
      <c r="C495" s="16" t="s">
        <v>311</v>
      </c>
      <c r="D495" s="16" t="s">
        <v>307</v>
      </c>
      <c r="E495" s="10" t="s">
        <v>309</v>
      </c>
      <c r="F495" s="16" t="s">
        <v>352</v>
      </c>
      <c r="G495" s="16"/>
      <c r="H495" s="20"/>
      <c r="I495" s="16"/>
      <c r="J495" s="16"/>
      <c r="K495" s="16"/>
      <c r="L495" s="16"/>
      <c r="M495" s="24">
        <v>12</v>
      </c>
      <c r="N495" s="24">
        <v>139.12</v>
      </c>
      <c r="O495" s="16"/>
      <c r="P495" s="16"/>
      <c r="Q495" s="16"/>
      <c r="R495" s="24">
        <f t="shared" ref="R495:R502" si="105">N495/T495</f>
        <v>0.36276401564537158</v>
      </c>
      <c r="S495" s="10">
        <f>SUM(J495:J510)</f>
        <v>6136</v>
      </c>
      <c r="T495" s="24">
        <f>6136/16</f>
        <v>383.5</v>
      </c>
      <c r="U495" s="10"/>
    </row>
    <row r="496" spans="1:21" s="8" customFormat="1" ht="24" customHeight="1">
      <c r="A496" s="15">
        <v>44152</v>
      </c>
      <c r="B496" s="16">
        <v>2</v>
      </c>
      <c r="C496" s="16" t="s">
        <v>310</v>
      </c>
      <c r="D496" s="16" t="s">
        <v>307</v>
      </c>
      <c r="E496" s="10" t="s">
        <v>309</v>
      </c>
      <c r="F496" s="16" t="s">
        <v>352</v>
      </c>
      <c r="G496" s="16"/>
      <c r="H496" s="20"/>
      <c r="I496" s="16"/>
      <c r="J496" s="16"/>
      <c r="K496" s="16"/>
      <c r="L496" s="16"/>
      <c r="M496" s="24">
        <v>12</v>
      </c>
      <c r="N496" s="24">
        <v>139.12</v>
      </c>
      <c r="O496" s="16"/>
      <c r="P496" s="16"/>
      <c r="Q496" s="16"/>
      <c r="R496" s="24">
        <f t="shared" si="105"/>
        <v>0.36276401564537158</v>
      </c>
      <c r="S496" s="10"/>
      <c r="T496" s="24">
        <f t="shared" ref="T496:T510" si="106">6136/16</f>
        <v>383.5</v>
      </c>
      <c r="U496" s="10"/>
    </row>
    <row r="497" spans="1:21" s="8" customFormat="1" ht="24" customHeight="1">
      <c r="A497" s="15">
        <v>44152</v>
      </c>
      <c r="B497" s="16">
        <v>3</v>
      </c>
      <c r="C497" s="16" t="s">
        <v>323</v>
      </c>
      <c r="D497" s="16" t="s">
        <v>307</v>
      </c>
      <c r="E497" s="10" t="s">
        <v>308</v>
      </c>
      <c r="F497" s="16" t="s">
        <v>352</v>
      </c>
      <c r="G497" s="16"/>
      <c r="H497" s="20"/>
      <c r="I497" s="16"/>
      <c r="J497" s="16"/>
      <c r="K497" s="16"/>
      <c r="L497" s="16"/>
      <c r="M497" s="24">
        <v>12</v>
      </c>
      <c r="N497" s="25">
        <f>M497*14</f>
        <v>168</v>
      </c>
      <c r="O497" s="16"/>
      <c r="P497" s="16"/>
      <c r="Q497" s="16"/>
      <c r="R497" s="24">
        <f t="shared" si="105"/>
        <v>0.43807040417209908</v>
      </c>
      <c r="S497" s="10"/>
      <c r="T497" s="24">
        <f t="shared" si="106"/>
        <v>383.5</v>
      </c>
      <c r="U497" s="10"/>
    </row>
    <row r="498" spans="1:21" s="8" customFormat="1" ht="24" customHeight="1">
      <c r="A498" s="15">
        <v>44152</v>
      </c>
      <c r="B498" s="16">
        <v>4</v>
      </c>
      <c r="C498" s="16" t="s">
        <v>340</v>
      </c>
      <c r="D498" s="16" t="s">
        <v>307</v>
      </c>
      <c r="E498" s="10" t="s">
        <v>309</v>
      </c>
      <c r="F498" s="16" t="s">
        <v>352</v>
      </c>
      <c r="G498" s="16"/>
      <c r="H498" s="20"/>
      <c r="I498" s="16"/>
      <c r="J498" s="16"/>
      <c r="K498" s="16"/>
      <c r="L498" s="16"/>
      <c r="M498" s="24">
        <v>12</v>
      </c>
      <c r="N498" s="24">
        <v>139.12</v>
      </c>
      <c r="O498" s="16"/>
      <c r="P498" s="16"/>
      <c r="Q498" s="16"/>
      <c r="R498" s="24">
        <f t="shared" si="105"/>
        <v>0.36276401564537158</v>
      </c>
      <c r="S498" s="10"/>
      <c r="T498" s="24">
        <f t="shared" si="106"/>
        <v>383.5</v>
      </c>
      <c r="U498" s="10"/>
    </row>
    <row r="499" spans="1:21" s="8" customFormat="1" ht="24" customHeight="1">
      <c r="A499" s="15">
        <v>44152</v>
      </c>
      <c r="B499" s="16">
        <v>5</v>
      </c>
      <c r="C499" s="16" t="s">
        <v>364</v>
      </c>
      <c r="D499" s="16" t="s">
        <v>307</v>
      </c>
      <c r="E499" s="10" t="s">
        <v>309</v>
      </c>
      <c r="F499" s="16" t="s">
        <v>352</v>
      </c>
      <c r="G499" s="16"/>
      <c r="H499" s="20"/>
      <c r="I499" s="16"/>
      <c r="J499" s="16"/>
      <c r="K499" s="16"/>
      <c r="L499" s="16"/>
      <c r="M499" s="24">
        <v>12</v>
      </c>
      <c r="N499" s="24">
        <v>139.12</v>
      </c>
      <c r="O499" s="16"/>
      <c r="P499" s="16"/>
      <c r="Q499" s="16"/>
      <c r="R499" s="24">
        <f t="shared" si="105"/>
        <v>0.36276401564537158</v>
      </c>
      <c r="S499" s="10"/>
      <c r="T499" s="24">
        <f t="shared" si="106"/>
        <v>383.5</v>
      </c>
      <c r="U499" s="10"/>
    </row>
    <row r="500" spans="1:21" s="8" customFormat="1" ht="24" customHeight="1">
      <c r="A500" s="15">
        <v>44152</v>
      </c>
      <c r="B500" s="16">
        <v>6</v>
      </c>
      <c r="C500" s="16" t="s">
        <v>327</v>
      </c>
      <c r="D500" s="16" t="s">
        <v>307</v>
      </c>
      <c r="E500" s="10" t="s">
        <v>309</v>
      </c>
      <c r="F500" s="16" t="s">
        <v>352</v>
      </c>
      <c r="G500" s="16"/>
      <c r="H500" s="20"/>
      <c r="I500" s="16"/>
      <c r="J500" s="16"/>
      <c r="K500" s="16"/>
      <c r="L500" s="16"/>
      <c r="M500" s="24">
        <v>12</v>
      </c>
      <c r="N500" s="24">
        <v>139.12</v>
      </c>
      <c r="O500" s="16"/>
      <c r="P500" s="16"/>
      <c r="Q500" s="16"/>
      <c r="R500" s="24">
        <f t="shared" si="105"/>
        <v>0.36276401564537158</v>
      </c>
      <c r="S500" s="10"/>
      <c r="T500" s="24">
        <f t="shared" si="106"/>
        <v>383.5</v>
      </c>
      <c r="U500" s="10"/>
    </row>
    <row r="501" spans="1:21" s="8" customFormat="1" ht="24" customHeight="1">
      <c r="A501" s="15">
        <v>44152</v>
      </c>
      <c r="B501" s="16">
        <v>7</v>
      </c>
      <c r="C501" s="16" t="s">
        <v>417</v>
      </c>
      <c r="D501" s="16" t="s">
        <v>307</v>
      </c>
      <c r="E501" s="10" t="s">
        <v>309</v>
      </c>
      <c r="F501" s="16" t="s">
        <v>352</v>
      </c>
      <c r="G501" s="16"/>
      <c r="H501" s="20"/>
      <c r="I501" s="16"/>
      <c r="J501" s="16"/>
      <c r="K501" s="16"/>
      <c r="L501" s="16"/>
      <c r="M501" s="24">
        <v>12</v>
      </c>
      <c r="N501" s="24">
        <v>139.12</v>
      </c>
      <c r="O501" s="16"/>
      <c r="P501" s="16"/>
      <c r="Q501" s="16"/>
      <c r="R501" s="24">
        <f t="shared" si="105"/>
        <v>0.36276401564537158</v>
      </c>
      <c r="S501" s="10"/>
      <c r="T501" s="24">
        <f t="shared" si="106"/>
        <v>383.5</v>
      </c>
      <c r="U501" s="10"/>
    </row>
    <row r="502" spans="1:21" s="8" customFormat="1" ht="24" customHeight="1">
      <c r="A502" s="15">
        <v>44152</v>
      </c>
      <c r="B502" s="16">
        <v>8</v>
      </c>
      <c r="C502" s="16" t="s">
        <v>416</v>
      </c>
      <c r="D502" s="16" t="s">
        <v>307</v>
      </c>
      <c r="E502" s="10" t="s">
        <v>309</v>
      </c>
      <c r="F502" s="16" t="s">
        <v>352</v>
      </c>
      <c r="G502" s="16" t="s">
        <v>418</v>
      </c>
      <c r="H502" s="20" t="s">
        <v>320</v>
      </c>
      <c r="I502" s="16">
        <v>7000</v>
      </c>
      <c r="J502" s="16">
        <v>6136</v>
      </c>
      <c r="K502" s="16"/>
      <c r="L502" s="16"/>
      <c r="M502" s="24">
        <v>12</v>
      </c>
      <c r="N502" s="24">
        <v>139.12</v>
      </c>
      <c r="O502" s="16">
        <v>7000</v>
      </c>
      <c r="P502" s="16">
        <f>I502-O502</f>
        <v>0</v>
      </c>
      <c r="Q502" s="16">
        <v>11</v>
      </c>
      <c r="R502" s="24">
        <f t="shared" si="105"/>
        <v>0.36276401564537158</v>
      </c>
      <c r="S502" s="10"/>
      <c r="T502" s="24">
        <f t="shared" si="106"/>
        <v>383.5</v>
      </c>
      <c r="U502" s="10"/>
    </row>
    <row r="503" spans="1:21" s="8" customFormat="1" ht="24" customHeight="1">
      <c r="A503" s="15">
        <v>44152</v>
      </c>
      <c r="B503" s="16">
        <v>9</v>
      </c>
      <c r="C503" s="16" t="s">
        <v>370</v>
      </c>
      <c r="D503" s="16" t="s">
        <v>307</v>
      </c>
      <c r="E503" s="10" t="s">
        <v>309</v>
      </c>
      <c r="F503" s="16" t="s">
        <v>352</v>
      </c>
      <c r="G503" s="16" t="s">
        <v>419</v>
      </c>
      <c r="H503" s="20"/>
      <c r="I503" s="16"/>
      <c r="J503" s="16"/>
      <c r="K503" s="16"/>
      <c r="L503" s="16"/>
      <c r="M503" s="24">
        <v>12</v>
      </c>
      <c r="N503" s="24">
        <v>139.12</v>
      </c>
      <c r="O503" s="16"/>
      <c r="P503" s="16"/>
      <c r="Q503" s="16"/>
      <c r="R503" s="24">
        <f t="shared" ref="R503:R510" si="107">N503/T503</f>
        <v>0.36276401564537158</v>
      </c>
      <c r="S503" s="10"/>
      <c r="T503" s="24">
        <f t="shared" si="106"/>
        <v>383.5</v>
      </c>
      <c r="U503" s="10"/>
    </row>
    <row r="504" spans="1:21" s="8" customFormat="1" ht="24" customHeight="1">
      <c r="A504" s="15">
        <v>44152</v>
      </c>
      <c r="B504" s="16">
        <v>10</v>
      </c>
      <c r="C504" s="16" t="s">
        <v>402</v>
      </c>
      <c r="D504" s="16" t="s">
        <v>307</v>
      </c>
      <c r="E504" s="10" t="s">
        <v>309</v>
      </c>
      <c r="F504" s="16" t="s">
        <v>352</v>
      </c>
      <c r="G504" s="16"/>
      <c r="H504" s="20"/>
      <c r="I504" s="16"/>
      <c r="J504" s="16"/>
      <c r="K504" s="16"/>
      <c r="L504" s="16"/>
      <c r="M504" s="24">
        <v>12</v>
      </c>
      <c r="N504" s="24">
        <v>139.12</v>
      </c>
      <c r="O504" s="16"/>
      <c r="P504" s="16"/>
      <c r="Q504" s="16"/>
      <c r="R504" s="24">
        <f t="shared" si="107"/>
        <v>0.36276401564537158</v>
      </c>
      <c r="S504" s="10"/>
      <c r="T504" s="24">
        <f t="shared" si="106"/>
        <v>383.5</v>
      </c>
      <c r="U504" s="10"/>
    </row>
    <row r="505" spans="1:21" s="8" customFormat="1" ht="24" customHeight="1">
      <c r="A505" s="15">
        <v>44152</v>
      </c>
      <c r="B505" s="16">
        <v>11</v>
      </c>
      <c r="C505" s="16" t="s">
        <v>388</v>
      </c>
      <c r="D505" s="16" t="s">
        <v>307</v>
      </c>
      <c r="E505" s="10" t="s">
        <v>308</v>
      </c>
      <c r="F505" s="16" t="s">
        <v>352</v>
      </c>
      <c r="G505" s="16"/>
      <c r="H505" s="20"/>
      <c r="I505" s="16"/>
      <c r="J505" s="16"/>
      <c r="K505" s="16"/>
      <c r="L505" s="16"/>
      <c r="M505" s="24">
        <v>12</v>
      </c>
      <c r="N505" s="25">
        <f>M505*14</f>
        <v>168</v>
      </c>
      <c r="O505" s="16"/>
      <c r="P505" s="16"/>
      <c r="Q505" s="16"/>
      <c r="R505" s="24">
        <f t="shared" si="107"/>
        <v>0.43807040417209908</v>
      </c>
      <c r="S505" s="10"/>
      <c r="T505" s="24">
        <f t="shared" si="106"/>
        <v>383.5</v>
      </c>
      <c r="U505" s="10"/>
    </row>
    <row r="506" spans="1:21" s="8" customFormat="1" ht="24" customHeight="1">
      <c r="A506" s="15">
        <v>44152</v>
      </c>
      <c r="B506" s="16">
        <v>12</v>
      </c>
      <c r="C506" s="16" t="s">
        <v>395</v>
      </c>
      <c r="D506" s="16" t="s">
        <v>307</v>
      </c>
      <c r="E506" s="10" t="s">
        <v>308</v>
      </c>
      <c r="F506" s="16" t="s">
        <v>352</v>
      </c>
      <c r="G506" s="16"/>
      <c r="H506" s="20"/>
      <c r="I506" s="16"/>
      <c r="J506" s="16"/>
      <c r="K506" s="16"/>
      <c r="L506" s="16"/>
      <c r="M506" s="24">
        <v>12</v>
      </c>
      <c r="N506" s="25">
        <f>M506*14</f>
        <v>168</v>
      </c>
      <c r="O506" s="16"/>
      <c r="P506" s="16"/>
      <c r="Q506" s="16"/>
      <c r="R506" s="24">
        <f t="shared" si="107"/>
        <v>0.43807040417209908</v>
      </c>
      <c r="S506" s="10"/>
      <c r="T506" s="24">
        <f t="shared" si="106"/>
        <v>383.5</v>
      </c>
      <c r="U506" s="10"/>
    </row>
    <row r="507" spans="1:21" s="8" customFormat="1" ht="24" customHeight="1">
      <c r="A507" s="15">
        <v>44152</v>
      </c>
      <c r="B507" s="16">
        <v>13</v>
      </c>
      <c r="C507" s="16" t="s">
        <v>324</v>
      </c>
      <c r="D507" s="16" t="s">
        <v>307</v>
      </c>
      <c r="E507" s="10" t="s">
        <v>309</v>
      </c>
      <c r="F507" s="16" t="s">
        <v>352</v>
      </c>
      <c r="G507" s="16"/>
      <c r="H507" s="20"/>
      <c r="I507" s="16"/>
      <c r="J507" s="16"/>
      <c r="K507" s="16"/>
      <c r="L507" s="16"/>
      <c r="M507" s="24">
        <v>12</v>
      </c>
      <c r="N507" s="24">
        <v>139.12</v>
      </c>
      <c r="O507" s="16"/>
      <c r="P507" s="16"/>
      <c r="Q507" s="16"/>
      <c r="R507" s="24">
        <f t="shared" si="107"/>
        <v>0.36276401564537158</v>
      </c>
      <c r="S507" s="10"/>
      <c r="T507" s="24">
        <f t="shared" si="106"/>
        <v>383.5</v>
      </c>
      <c r="U507" s="10"/>
    </row>
    <row r="508" spans="1:21" s="8" customFormat="1" ht="24" customHeight="1">
      <c r="A508" s="15">
        <v>44152</v>
      </c>
      <c r="B508" s="16">
        <v>14</v>
      </c>
      <c r="C508" s="16" t="s">
        <v>316</v>
      </c>
      <c r="D508" s="16" t="s">
        <v>307</v>
      </c>
      <c r="E508" s="10" t="s">
        <v>309</v>
      </c>
      <c r="F508" s="16" t="s">
        <v>352</v>
      </c>
      <c r="G508" s="16"/>
      <c r="H508" s="20"/>
      <c r="I508" s="16"/>
      <c r="J508" s="16"/>
      <c r="K508" s="16"/>
      <c r="L508" s="16"/>
      <c r="M508" s="24">
        <v>12</v>
      </c>
      <c r="N508" s="24">
        <v>139.12</v>
      </c>
      <c r="O508" s="16"/>
      <c r="P508" s="16"/>
      <c r="Q508" s="16"/>
      <c r="R508" s="24">
        <f t="shared" si="107"/>
        <v>0.36276401564537158</v>
      </c>
      <c r="S508" s="10"/>
      <c r="T508" s="24">
        <f t="shared" si="106"/>
        <v>383.5</v>
      </c>
      <c r="U508" s="10"/>
    </row>
    <row r="509" spans="1:21" s="8" customFormat="1" ht="24" customHeight="1">
      <c r="A509" s="15">
        <v>44152</v>
      </c>
      <c r="B509" s="16">
        <v>15</v>
      </c>
      <c r="C509" s="16" t="s">
        <v>321</v>
      </c>
      <c r="D509" s="16" t="s">
        <v>307</v>
      </c>
      <c r="E509" s="10" t="s">
        <v>309</v>
      </c>
      <c r="F509" s="16" t="s">
        <v>352</v>
      </c>
      <c r="G509" s="16"/>
      <c r="H509" s="20"/>
      <c r="I509" s="16"/>
      <c r="J509" s="16"/>
      <c r="K509" s="16"/>
      <c r="L509" s="16"/>
      <c r="M509" s="24">
        <v>12</v>
      </c>
      <c r="N509" s="24">
        <v>139.12</v>
      </c>
      <c r="O509" s="16"/>
      <c r="P509" s="16"/>
      <c r="Q509" s="16"/>
      <c r="R509" s="24">
        <f t="shared" si="107"/>
        <v>0.36276401564537158</v>
      </c>
      <c r="S509" s="10"/>
      <c r="T509" s="24">
        <f t="shared" si="106"/>
        <v>383.5</v>
      </c>
      <c r="U509" s="10"/>
    </row>
    <row r="510" spans="1:21" s="8" customFormat="1" ht="24" customHeight="1">
      <c r="A510" s="15">
        <v>44152</v>
      </c>
      <c r="B510" s="16">
        <v>16</v>
      </c>
      <c r="C510" s="16" t="s">
        <v>313</v>
      </c>
      <c r="D510" s="16" t="s">
        <v>307</v>
      </c>
      <c r="E510" s="10" t="s">
        <v>309</v>
      </c>
      <c r="F510" s="16" t="s">
        <v>352</v>
      </c>
      <c r="G510" s="16"/>
      <c r="H510" s="20"/>
      <c r="I510" s="16"/>
      <c r="J510" s="16"/>
      <c r="K510" s="16"/>
      <c r="L510" s="16"/>
      <c r="M510" s="24">
        <v>12</v>
      </c>
      <c r="N510" s="24">
        <v>139.12</v>
      </c>
      <c r="O510" s="16"/>
      <c r="P510" s="16"/>
      <c r="Q510" s="16"/>
      <c r="R510" s="24">
        <f t="shared" si="107"/>
        <v>0.36276401564537158</v>
      </c>
      <c r="S510" s="10"/>
      <c r="T510" s="24">
        <f t="shared" si="106"/>
        <v>383.5</v>
      </c>
      <c r="U510" s="10"/>
    </row>
    <row r="511" spans="1:21" s="8" customFormat="1" ht="24" customHeight="1">
      <c r="A511" s="15">
        <v>44152</v>
      </c>
      <c r="B511" s="16">
        <v>17</v>
      </c>
      <c r="C511" s="17" t="s">
        <v>317</v>
      </c>
      <c r="D511" s="16" t="s">
        <v>307</v>
      </c>
      <c r="E511" s="10" t="s">
        <v>309</v>
      </c>
      <c r="F511" s="16" t="s">
        <v>293</v>
      </c>
      <c r="G511" s="18" t="s">
        <v>386</v>
      </c>
      <c r="H511" s="19" t="s">
        <v>354</v>
      </c>
      <c r="I511" s="16">
        <v>7000</v>
      </c>
      <c r="J511" s="16">
        <v>850</v>
      </c>
      <c r="K511" s="16"/>
      <c r="L511" s="16"/>
      <c r="M511" s="24">
        <v>12</v>
      </c>
      <c r="N511" s="24">
        <v>139.12</v>
      </c>
      <c r="O511" s="16">
        <v>3140</v>
      </c>
      <c r="P511" s="16">
        <f t="shared" ref="P511:P524" si="108">I511-O511</f>
        <v>3860</v>
      </c>
      <c r="Q511" s="16">
        <v>2</v>
      </c>
      <c r="R511" s="24">
        <f t="shared" ref="R511:R520" si="109">N511/T511</f>
        <v>8.1835294117647062E-2</v>
      </c>
      <c r="S511" s="10"/>
      <c r="T511" s="24">
        <f>J511*Q511</f>
        <v>1700</v>
      </c>
      <c r="U511" s="10"/>
    </row>
    <row r="512" spans="1:21" s="8" customFormat="1" ht="24" customHeight="1">
      <c r="A512" s="15">
        <v>44152</v>
      </c>
      <c r="B512" s="16">
        <v>18</v>
      </c>
      <c r="C512" s="16" t="s">
        <v>339</v>
      </c>
      <c r="D512" s="16" t="s">
        <v>307</v>
      </c>
      <c r="E512" s="10" t="s">
        <v>309</v>
      </c>
      <c r="F512" s="16" t="s">
        <v>293</v>
      </c>
      <c r="G512" s="18" t="s">
        <v>386</v>
      </c>
      <c r="H512" s="19" t="s">
        <v>354</v>
      </c>
      <c r="I512" s="16">
        <v>7000</v>
      </c>
      <c r="J512" s="16">
        <v>640</v>
      </c>
      <c r="K512" s="16"/>
      <c r="L512" s="16"/>
      <c r="M512" s="24">
        <v>12</v>
      </c>
      <c r="N512" s="24">
        <v>139.12</v>
      </c>
      <c r="O512" s="16">
        <v>3780</v>
      </c>
      <c r="P512" s="16">
        <f t="shared" si="108"/>
        <v>3220</v>
      </c>
      <c r="Q512" s="16">
        <v>2</v>
      </c>
      <c r="R512" s="24">
        <f t="shared" si="109"/>
        <v>0.10868750000000001</v>
      </c>
      <c r="S512" s="10"/>
      <c r="T512" s="24">
        <f t="shared" ref="T512:T524" si="110">J512*Q512</f>
        <v>1280</v>
      </c>
      <c r="U512" s="10"/>
    </row>
    <row r="513" spans="1:21" s="8" customFormat="1" ht="24" customHeight="1">
      <c r="A513" s="15">
        <v>44152</v>
      </c>
      <c r="B513" s="16">
        <v>19</v>
      </c>
      <c r="C513" s="16" t="s">
        <v>325</v>
      </c>
      <c r="D513" s="16" t="s">
        <v>307</v>
      </c>
      <c r="E513" s="10" t="s">
        <v>309</v>
      </c>
      <c r="F513" s="16" t="s">
        <v>293</v>
      </c>
      <c r="G513" s="18" t="s">
        <v>386</v>
      </c>
      <c r="H513" s="20" t="s">
        <v>377</v>
      </c>
      <c r="I513" s="16">
        <v>7000</v>
      </c>
      <c r="J513" s="16">
        <v>1500</v>
      </c>
      <c r="K513" s="16"/>
      <c r="L513" s="16"/>
      <c r="M513" s="24">
        <v>12</v>
      </c>
      <c r="N513" s="24">
        <v>139.12</v>
      </c>
      <c r="O513" s="16">
        <v>3430</v>
      </c>
      <c r="P513" s="16">
        <f t="shared" si="108"/>
        <v>3570</v>
      </c>
      <c r="Q513" s="16">
        <v>1</v>
      </c>
      <c r="R513" s="24">
        <f t="shared" si="109"/>
        <v>9.2746666666666672E-2</v>
      </c>
      <c r="S513" s="10"/>
      <c r="T513" s="24">
        <f t="shared" si="110"/>
        <v>1500</v>
      </c>
      <c r="U513" s="10"/>
    </row>
    <row r="514" spans="1:21" s="8" customFormat="1" ht="24" customHeight="1">
      <c r="A514" s="15">
        <v>44152</v>
      </c>
      <c r="B514" s="16">
        <v>20</v>
      </c>
      <c r="C514" s="16" t="s">
        <v>375</v>
      </c>
      <c r="D514" s="16" t="s">
        <v>307</v>
      </c>
      <c r="E514" s="10" t="s">
        <v>309</v>
      </c>
      <c r="F514" s="16" t="s">
        <v>293</v>
      </c>
      <c r="G514" s="18" t="s">
        <v>386</v>
      </c>
      <c r="H514" s="20" t="s">
        <v>420</v>
      </c>
      <c r="I514" s="16">
        <v>7000</v>
      </c>
      <c r="J514" s="16">
        <v>2100</v>
      </c>
      <c r="K514" s="16"/>
      <c r="L514" s="16"/>
      <c r="M514" s="24">
        <v>12</v>
      </c>
      <c r="N514" s="24">
        <v>139.12</v>
      </c>
      <c r="O514" s="16">
        <v>4360</v>
      </c>
      <c r="P514" s="16">
        <f t="shared" si="108"/>
        <v>2640</v>
      </c>
      <c r="Q514" s="16">
        <v>1</v>
      </c>
      <c r="R514" s="24">
        <f t="shared" si="109"/>
        <v>6.6247619047619055E-2</v>
      </c>
      <c r="S514" s="10"/>
      <c r="T514" s="24">
        <f t="shared" si="110"/>
        <v>2100</v>
      </c>
      <c r="U514" s="10"/>
    </row>
    <row r="515" spans="1:21" s="8" customFormat="1" ht="24" customHeight="1">
      <c r="A515" s="15">
        <v>44152</v>
      </c>
      <c r="B515" s="16">
        <v>21</v>
      </c>
      <c r="C515" s="16" t="s">
        <v>329</v>
      </c>
      <c r="D515" s="16" t="s">
        <v>307</v>
      </c>
      <c r="E515" s="10" t="s">
        <v>309</v>
      </c>
      <c r="F515" s="16" t="s">
        <v>293</v>
      </c>
      <c r="G515" s="18" t="s">
        <v>386</v>
      </c>
      <c r="H515" s="20" t="s">
        <v>421</v>
      </c>
      <c r="I515" s="16">
        <v>7000</v>
      </c>
      <c r="J515" s="16">
        <v>2100</v>
      </c>
      <c r="K515" s="16"/>
      <c r="L515" s="16"/>
      <c r="M515" s="24">
        <v>12</v>
      </c>
      <c r="N515" s="24">
        <v>139.12</v>
      </c>
      <c r="O515" s="16">
        <v>4360</v>
      </c>
      <c r="P515" s="16">
        <f t="shared" si="108"/>
        <v>2640</v>
      </c>
      <c r="Q515" s="16">
        <v>1</v>
      </c>
      <c r="R515" s="24">
        <f t="shared" si="109"/>
        <v>6.6247619047619055E-2</v>
      </c>
      <c r="S515" s="10"/>
      <c r="T515" s="24">
        <f t="shared" si="110"/>
        <v>2100</v>
      </c>
      <c r="U515" s="10"/>
    </row>
    <row r="516" spans="1:21" s="8" customFormat="1" ht="24" customHeight="1">
      <c r="A516" s="15">
        <v>44152</v>
      </c>
      <c r="B516" s="16">
        <v>22</v>
      </c>
      <c r="C516" s="16" t="s">
        <v>394</v>
      </c>
      <c r="D516" s="16" t="s">
        <v>307</v>
      </c>
      <c r="E516" s="10" t="s">
        <v>309</v>
      </c>
      <c r="F516" s="16" t="s">
        <v>293</v>
      </c>
      <c r="G516" s="18" t="s">
        <v>386</v>
      </c>
      <c r="H516" s="20" t="s">
        <v>384</v>
      </c>
      <c r="I516" s="16">
        <v>7000</v>
      </c>
      <c r="J516" s="16">
        <v>2100</v>
      </c>
      <c r="K516" s="16"/>
      <c r="L516" s="16"/>
      <c r="M516" s="24">
        <v>12</v>
      </c>
      <c r="N516" s="24">
        <v>139.12</v>
      </c>
      <c r="O516" s="16">
        <v>4110</v>
      </c>
      <c r="P516" s="16">
        <f t="shared" si="108"/>
        <v>2890</v>
      </c>
      <c r="Q516" s="16">
        <v>1</v>
      </c>
      <c r="R516" s="24">
        <f t="shared" si="109"/>
        <v>6.6247619047619055E-2</v>
      </c>
      <c r="S516" s="10"/>
      <c r="T516" s="24">
        <f t="shared" si="110"/>
        <v>2100</v>
      </c>
      <c r="U516" s="10"/>
    </row>
    <row r="517" spans="1:21" s="8" customFormat="1" ht="24" customHeight="1">
      <c r="A517" s="15">
        <v>44152</v>
      </c>
      <c r="B517" s="16">
        <v>23</v>
      </c>
      <c r="C517" s="16" t="s">
        <v>410</v>
      </c>
      <c r="D517" s="16" t="s">
        <v>307</v>
      </c>
      <c r="E517" s="10" t="s">
        <v>308</v>
      </c>
      <c r="F517" s="16" t="s">
        <v>293</v>
      </c>
      <c r="G517" s="18" t="s">
        <v>424</v>
      </c>
      <c r="H517" s="20" t="s">
        <v>425</v>
      </c>
      <c r="I517" s="16">
        <v>7000</v>
      </c>
      <c r="J517" s="16">
        <v>500</v>
      </c>
      <c r="K517" s="16"/>
      <c r="L517" s="16"/>
      <c r="M517" s="24">
        <v>7</v>
      </c>
      <c r="N517" s="25">
        <f>M517*14</f>
        <v>98</v>
      </c>
      <c r="O517" s="16">
        <v>500</v>
      </c>
      <c r="P517" s="16">
        <f t="shared" si="108"/>
        <v>6500</v>
      </c>
      <c r="Q517" s="16">
        <v>3</v>
      </c>
      <c r="R517" s="24">
        <f t="shared" si="109"/>
        <v>6.5333333333333327E-2</v>
      </c>
      <c r="S517" s="10"/>
      <c r="T517" s="24">
        <f t="shared" si="110"/>
        <v>1500</v>
      </c>
      <c r="U517" s="10"/>
    </row>
    <row r="518" spans="1:21" s="8" customFormat="1" ht="24" customHeight="1">
      <c r="A518" s="15">
        <v>44152</v>
      </c>
      <c r="B518" s="16">
        <v>24</v>
      </c>
      <c r="C518" s="16" t="s">
        <v>409</v>
      </c>
      <c r="D518" s="16" t="s">
        <v>307</v>
      </c>
      <c r="E518" s="10" t="s">
        <v>308</v>
      </c>
      <c r="F518" s="16" t="s">
        <v>293</v>
      </c>
      <c r="G518" s="18" t="s">
        <v>424</v>
      </c>
      <c r="H518" s="20" t="s">
        <v>426</v>
      </c>
      <c r="I518" s="16">
        <v>7000</v>
      </c>
      <c r="J518" s="16">
        <v>500</v>
      </c>
      <c r="K518" s="16"/>
      <c r="L518" s="16"/>
      <c r="M518" s="24">
        <v>7</v>
      </c>
      <c r="N518" s="25">
        <f>M518*14</f>
        <v>98</v>
      </c>
      <c r="O518" s="16">
        <v>500</v>
      </c>
      <c r="P518" s="16">
        <f t="shared" si="108"/>
        <v>6500</v>
      </c>
      <c r="Q518" s="16">
        <v>2</v>
      </c>
      <c r="R518" s="24">
        <f t="shared" si="109"/>
        <v>9.8000000000000004E-2</v>
      </c>
      <c r="S518" s="10"/>
      <c r="T518" s="24">
        <f t="shared" si="110"/>
        <v>1000</v>
      </c>
      <c r="U518" s="10"/>
    </row>
    <row r="519" spans="1:21" s="8" customFormat="1" ht="24" customHeight="1">
      <c r="A519" s="15">
        <v>44152</v>
      </c>
      <c r="B519" s="16">
        <v>25</v>
      </c>
      <c r="C519" s="16" t="s">
        <v>335</v>
      </c>
      <c r="D519" s="16" t="s">
        <v>307</v>
      </c>
      <c r="E519" s="10" t="s">
        <v>309</v>
      </c>
      <c r="F519" s="16" t="s">
        <v>293</v>
      </c>
      <c r="G519" s="16" t="s">
        <v>371</v>
      </c>
      <c r="H519" s="20" t="s">
        <v>337</v>
      </c>
      <c r="I519" s="16">
        <v>7000</v>
      </c>
      <c r="J519" s="16">
        <v>1450</v>
      </c>
      <c r="K519" s="16"/>
      <c r="L519" s="16"/>
      <c r="M519" s="24">
        <v>12</v>
      </c>
      <c r="N519" s="24">
        <v>139.12</v>
      </c>
      <c r="O519" s="16">
        <v>2860</v>
      </c>
      <c r="P519" s="16">
        <f t="shared" si="108"/>
        <v>4140</v>
      </c>
      <c r="Q519" s="16">
        <v>1</v>
      </c>
      <c r="R519" s="24">
        <f t="shared" si="109"/>
        <v>9.5944827586206899E-2</v>
      </c>
      <c r="S519" s="10"/>
      <c r="T519" s="24">
        <f t="shared" si="110"/>
        <v>1450</v>
      </c>
      <c r="U519" s="10"/>
    </row>
    <row r="520" spans="1:21" s="8" customFormat="1" ht="24" customHeight="1">
      <c r="A520" s="15">
        <v>44152</v>
      </c>
      <c r="B520" s="16">
        <v>26</v>
      </c>
      <c r="C520" s="16" t="s">
        <v>338</v>
      </c>
      <c r="D520" s="16" t="s">
        <v>307</v>
      </c>
      <c r="E520" s="10" t="s">
        <v>309</v>
      </c>
      <c r="F520" s="16" t="s">
        <v>293</v>
      </c>
      <c r="G520" s="16" t="s">
        <v>398</v>
      </c>
      <c r="H520" s="20" t="s">
        <v>337</v>
      </c>
      <c r="I520" s="16">
        <v>12000</v>
      </c>
      <c r="J520" s="16">
        <v>1180</v>
      </c>
      <c r="K520" s="16"/>
      <c r="L520" s="16"/>
      <c r="M520" s="24">
        <v>12</v>
      </c>
      <c r="N520" s="24">
        <v>139.12</v>
      </c>
      <c r="O520" s="16">
        <v>2880</v>
      </c>
      <c r="P520" s="16">
        <f t="shared" si="108"/>
        <v>9120</v>
      </c>
      <c r="Q520" s="16">
        <v>1</v>
      </c>
      <c r="R520" s="24">
        <f t="shared" si="109"/>
        <v>0.11789830508474576</v>
      </c>
      <c r="S520" s="10"/>
      <c r="T520" s="24">
        <f t="shared" si="110"/>
        <v>1180</v>
      </c>
      <c r="U520" s="10"/>
    </row>
    <row r="521" spans="1:21" s="8" customFormat="1" ht="24" customHeight="1">
      <c r="A521" s="15">
        <v>44152</v>
      </c>
      <c r="B521" s="16">
        <v>27</v>
      </c>
      <c r="C521" s="17" t="s">
        <v>328</v>
      </c>
      <c r="D521" s="16" t="s">
        <v>307</v>
      </c>
      <c r="E521" s="10" t="s">
        <v>309</v>
      </c>
      <c r="F521" s="16" t="s">
        <v>293</v>
      </c>
      <c r="G521" s="18" t="s">
        <v>373</v>
      </c>
      <c r="H521" s="19" t="s">
        <v>399</v>
      </c>
      <c r="I521" s="16">
        <v>7500</v>
      </c>
      <c r="J521" s="16">
        <v>1700</v>
      </c>
      <c r="K521" s="16"/>
      <c r="L521" s="16"/>
      <c r="M521" s="24">
        <v>12</v>
      </c>
      <c r="N521" s="24">
        <v>139.12</v>
      </c>
      <c r="O521" s="16">
        <v>4330</v>
      </c>
      <c r="P521" s="16">
        <f t="shared" si="108"/>
        <v>3170</v>
      </c>
      <c r="Q521" s="16">
        <v>1</v>
      </c>
      <c r="R521" s="24">
        <f>N521/S521</f>
        <v>2.7278431372549022E-2</v>
      </c>
      <c r="S521" s="10">
        <f>SUM(T521:T522)</f>
        <v>5100</v>
      </c>
      <c r="T521" s="24">
        <f t="shared" si="110"/>
        <v>1700</v>
      </c>
      <c r="U521" s="10"/>
    </row>
    <row r="522" spans="1:21" s="8" customFormat="1" ht="24" customHeight="1">
      <c r="A522" s="15">
        <v>44152</v>
      </c>
      <c r="B522" s="16"/>
      <c r="C522" s="17" t="s">
        <v>328</v>
      </c>
      <c r="D522" s="16" t="s">
        <v>307</v>
      </c>
      <c r="E522" s="10" t="s">
        <v>309</v>
      </c>
      <c r="F522" s="16" t="s">
        <v>293</v>
      </c>
      <c r="G522" s="18" t="s">
        <v>373</v>
      </c>
      <c r="H522" s="19" t="s">
        <v>360</v>
      </c>
      <c r="I522" s="16">
        <v>7500</v>
      </c>
      <c r="J522" s="16">
        <v>1700</v>
      </c>
      <c r="K522" s="16"/>
      <c r="L522" s="16"/>
      <c r="M522" s="24"/>
      <c r="N522" s="24"/>
      <c r="O522" s="16">
        <v>4330</v>
      </c>
      <c r="P522" s="16">
        <f t="shared" si="108"/>
        <v>3170</v>
      </c>
      <c r="Q522" s="16">
        <v>2</v>
      </c>
      <c r="R522" s="24"/>
      <c r="S522" s="10"/>
      <c r="T522" s="24">
        <f t="shared" si="110"/>
        <v>3400</v>
      </c>
      <c r="U522" s="10"/>
    </row>
    <row r="523" spans="1:21" s="8" customFormat="1" ht="24" customHeight="1">
      <c r="A523" s="15">
        <v>44152</v>
      </c>
      <c r="B523" s="16">
        <v>28</v>
      </c>
      <c r="C523" s="17" t="s">
        <v>331</v>
      </c>
      <c r="D523" s="16" t="s">
        <v>307</v>
      </c>
      <c r="E523" s="10" t="s">
        <v>309</v>
      </c>
      <c r="F523" s="16" t="s">
        <v>293</v>
      </c>
      <c r="G523" s="18" t="s">
        <v>386</v>
      </c>
      <c r="H523" s="19" t="s">
        <v>360</v>
      </c>
      <c r="I523" s="16">
        <v>7000</v>
      </c>
      <c r="J523" s="16">
        <v>1600</v>
      </c>
      <c r="K523" s="16"/>
      <c r="L523" s="16"/>
      <c r="M523" s="24">
        <v>12</v>
      </c>
      <c r="N523" s="24">
        <v>139.12</v>
      </c>
      <c r="O523" s="16">
        <v>1600</v>
      </c>
      <c r="P523" s="16">
        <f t="shared" si="108"/>
        <v>5400</v>
      </c>
      <c r="Q523" s="16">
        <v>2</v>
      </c>
      <c r="R523" s="24">
        <f>N523/S523</f>
        <v>2.8983333333333333E-2</v>
      </c>
      <c r="S523" s="10">
        <f>SUM(T523:T524)</f>
        <v>4800</v>
      </c>
      <c r="T523" s="24">
        <f t="shared" si="110"/>
        <v>3200</v>
      </c>
      <c r="U523" s="10"/>
    </row>
    <row r="524" spans="1:21" s="8" customFormat="1" ht="24" customHeight="1">
      <c r="A524" s="15">
        <v>44152</v>
      </c>
      <c r="B524" s="16"/>
      <c r="C524" s="17" t="s">
        <v>331</v>
      </c>
      <c r="D524" s="16" t="s">
        <v>307</v>
      </c>
      <c r="E524" s="10" t="s">
        <v>309</v>
      </c>
      <c r="F524" s="16" t="s">
        <v>293</v>
      </c>
      <c r="G524" s="18" t="s">
        <v>386</v>
      </c>
      <c r="H524" s="19" t="s">
        <v>399</v>
      </c>
      <c r="I524" s="16">
        <v>7000</v>
      </c>
      <c r="J524" s="16">
        <v>1600</v>
      </c>
      <c r="K524" s="16"/>
      <c r="L524" s="16"/>
      <c r="M524" s="24"/>
      <c r="N524" s="24"/>
      <c r="O524" s="16">
        <v>1600</v>
      </c>
      <c r="P524" s="16">
        <f t="shared" si="108"/>
        <v>5400</v>
      </c>
      <c r="Q524" s="16">
        <v>1</v>
      </c>
      <c r="R524" s="24"/>
      <c r="S524" s="10"/>
      <c r="T524" s="24">
        <f t="shared" si="110"/>
        <v>1600</v>
      </c>
      <c r="U524" s="10"/>
    </row>
    <row r="525" spans="1:21" s="8" customFormat="1" ht="24" customHeight="1">
      <c r="A525" s="15">
        <v>44152</v>
      </c>
      <c r="B525" s="16">
        <v>29</v>
      </c>
      <c r="C525" s="17" t="s">
        <v>344</v>
      </c>
      <c r="D525" s="16" t="s">
        <v>307</v>
      </c>
      <c r="E525" s="10" t="s">
        <v>309</v>
      </c>
      <c r="F525" s="16"/>
      <c r="G525" s="18"/>
      <c r="H525" s="19" t="s">
        <v>423</v>
      </c>
      <c r="I525" s="16"/>
      <c r="J525" s="16"/>
      <c r="K525" s="16"/>
      <c r="L525" s="16"/>
      <c r="M525" s="24">
        <v>12</v>
      </c>
      <c r="N525" s="24">
        <v>139.12</v>
      </c>
      <c r="O525" s="16"/>
      <c r="P525" s="16"/>
      <c r="Q525" s="16"/>
      <c r="R525" s="24"/>
      <c r="S525" s="10"/>
      <c r="T525" s="24"/>
      <c r="U525" s="10"/>
    </row>
    <row r="526" spans="1:21" s="10" customFormat="1" ht="24" customHeight="1">
      <c r="A526" s="15">
        <v>44152</v>
      </c>
      <c r="B526" s="16">
        <v>30</v>
      </c>
      <c r="C526" s="16" t="s">
        <v>346</v>
      </c>
      <c r="D526" s="16" t="s">
        <v>307</v>
      </c>
      <c r="E526" s="10" t="s">
        <v>309</v>
      </c>
      <c r="F526" s="16"/>
      <c r="G526" s="18"/>
      <c r="H526" s="19" t="s">
        <v>347</v>
      </c>
      <c r="I526" s="16"/>
      <c r="J526" s="16"/>
      <c r="K526" s="16"/>
      <c r="L526" s="16"/>
      <c r="M526" s="24">
        <v>12</v>
      </c>
      <c r="N526" s="24">
        <v>139.12</v>
      </c>
      <c r="O526" s="16"/>
      <c r="P526" s="16"/>
      <c r="Q526" s="16"/>
      <c r="R526" s="24"/>
      <c r="T526" s="24"/>
    </row>
    <row r="527" spans="1:21" s="8" customFormat="1" ht="24" customHeight="1">
      <c r="A527" s="15">
        <v>44152</v>
      </c>
      <c r="B527" s="16">
        <v>31</v>
      </c>
      <c r="C527" s="16" t="s">
        <v>348</v>
      </c>
      <c r="D527" s="16" t="s">
        <v>307</v>
      </c>
      <c r="E527" s="10" t="s">
        <v>309</v>
      </c>
      <c r="F527" s="17"/>
      <c r="G527" s="16"/>
      <c r="H527" s="16" t="s">
        <v>349</v>
      </c>
      <c r="I527" s="16"/>
      <c r="J527" s="16"/>
      <c r="K527" s="16"/>
      <c r="L527" s="16"/>
      <c r="M527" s="24">
        <v>12</v>
      </c>
      <c r="N527" s="24">
        <v>139.12</v>
      </c>
      <c r="O527" s="16"/>
      <c r="P527" s="16">
        <f t="shared" ref="P527:P536" si="111">I527-O527</f>
        <v>0</v>
      </c>
      <c r="Q527" s="16"/>
      <c r="R527" s="24"/>
      <c r="S527" s="10"/>
      <c r="T527" s="24">
        <f t="shared" ref="T527:T536" si="112">J527*Q527</f>
        <v>0</v>
      </c>
      <c r="U527" s="10"/>
    </row>
    <row r="528" spans="1:21" s="8" customFormat="1" ht="24" customHeight="1">
      <c r="A528" s="15">
        <v>44153</v>
      </c>
      <c r="B528" s="16">
        <v>1</v>
      </c>
      <c r="C528" s="17" t="s">
        <v>310</v>
      </c>
      <c r="D528" s="16" t="s">
        <v>307</v>
      </c>
      <c r="E528" s="10" t="s">
        <v>309</v>
      </c>
      <c r="F528" s="16" t="s">
        <v>293</v>
      </c>
      <c r="G528" s="18" t="s">
        <v>371</v>
      </c>
      <c r="H528" s="19" t="s">
        <v>427</v>
      </c>
      <c r="I528" s="16">
        <v>7000</v>
      </c>
      <c r="J528" s="16">
        <v>3380</v>
      </c>
      <c r="K528" s="16"/>
      <c r="L528" s="16"/>
      <c r="M528" s="24">
        <v>12</v>
      </c>
      <c r="N528" s="24">
        <v>139.12</v>
      </c>
      <c r="O528" s="16">
        <v>3380</v>
      </c>
      <c r="P528" s="16">
        <f t="shared" si="111"/>
        <v>3620</v>
      </c>
      <c r="Q528" s="16">
        <v>1</v>
      </c>
      <c r="R528" s="24">
        <f t="shared" ref="R528:R536" si="113">N528/T528</f>
        <v>4.1159763313609467E-2</v>
      </c>
      <c r="S528" s="10"/>
      <c r="T528" s="24">
        <f t="shared" si="112"/>
        <v>3380</v>
      </c>
      <c r="U528" s="10"/>
    </row>
    <row r="529" spans="1:21" s="8" customFormat="1" ht="24" customHeight="1">
      <c r="A529" s="15">
        <v>44153</v>
      </c>
      <c r="B529" s="16">
        <v>2</v>
      </c>
      <c r="C529" s="17" t="s">
        <v>311</v>
      </c>
      <c r="D529" s="16" t="s">
        <v>307</v>
      </c>
      <c r="E529" s="10" t="s">
        <v>309</v>
      </c>
      <c r="F529" s="16" t="s">
        <v>293</v>
      </c>
      <c r="G529" s="18" t="s">
        <v>371</v>
      </c>
      <c r="H529" s="19" t="s">
        <v>428</v>
      </c>
      <c r="I529" s="16">
        <v>7000</v>
      </c>
      <c r="J529" s="16">
        <v>3380</v>
      </c>
      <c r="K529" s="16"/>
      <c r="L529" s="16"/>
      <c r="M529" s="24">
        <v>12</v>
      </c>
      <c r="N529" s="24">
        <v>139.12</v>
      </c>
      <c r="O529" s="16">
        <v>3380</v>
      </c>
      <c r="P529" s="16">
        <f t="shared" si="111"/>
        <v>3620</v>
      </c>
      <c r="Q529" s="16">
        <v>1</v>
      </c>
      <c r="R529" s="24">
        <f t="shared" si="113"/>
        <v>4.1159763313609467E-2</v>
      </c>
      <c r="S529" s="10"/>
      <c r="T529" s="24">
        <f t="shared" si="112"/>
        <v>3380</v>
      </c>
      <c r="U529" s="10"/>
    </row>
    <row r="530" spans="1:21" s="8" customFormat="1" ht="24" customHeight="1">
      <c r="A530" s="15">
        <v>44153</v>
      </c>
      <c r="B530" s="16">
        <v>3</v>
      </c>
      <c r="C530" s="17" t="s">
        <v>323</v>
      </c>
      <c r="D530" s="16" t="s">
        <v>307</v>
      </c>
      <c r="E530" s="10" t="s">
        <v>308</v>
      </c>
      <c r="F530" s="16" t="s">
        <v>293</v>
      </c>
      <c r="G530" s="18" t="s">
        <v>371</v>
      </c>
      <c r="H530" s="19" t="s">
        <v>429</v>
      </c>
      <c r="I530" s="16">
        <v>7000</v>
      </c>
      <c r="J530" s="16">
        <v>3380</v>
      </c>
      <c r="K530" s="16"/>
      <c r="L530" s="16"/>
      <c r="M530" s="24">
        <v>12</v>
      </c>
      <c r="N530" s="24">
        <v>168</v>
      </c>
      <c r="O530" s="16">
        <v>3380</v>
      </c>
      <c r="P530" s="16">
        <f t="shared" si="111"/>
        <v>3620</v>
      </c>
      <c r="Q530" s="16">
        <v>1</v>
      </c>
      <c r="R530" s="24">
        <f t="shared" si="113"/>
        <v>4.9704142011834318E-2</v>
      </c>
      <c r="S530" s="10"/>
      <c r="T530" s="24">
        <f t="shared" si="112"/>
        <v>3380</v>
      </c>
      <c r="U530" s="10"/>
    </row>
    <row r="531" spans="1:21" s="8" customFormat="1" ht="24" customHeight="1">
      <c r="A531" s="15">
        <v>44153</v>
      </c>
      <c r="B531" s="16">
        <v>4</v>
      </c>
      <c r="C531" s="17" t="s">
        <v>316</v>
      </c>
      <c r="D531" s="16" t="s">
        <v>307</v>
      </c>
      <c r="E531" s="10" t="s">
        <v>309</v>
      </c>
      <c r="F531" s="16" t="s">
        <v>293</v>
      </c>
      <c r="G531" s="18" t="s">
        <v>371</v>
      </c>
      <c r="H531" s="19" t="s">
        <v>430</v>
      </c>
      <c r="I531" s="16">
        <v>7000</v>
      </c>
      <c r="J531" s="16">
        <v>1700</v>
      </c>
      <c r="K531" s="16"/>
      <c r="L531" s="16"/>
      <c r="M531" s="24">
        <v>12</v>
      </c>
      <c r="N531" s="24">
        <v>139.12</v>
      </c>
      <c r="O531" s="16">
        <v>1700</v>
      </c>
      <c r="P531" s="16">
        <f t="shared" si="111"/>
        <v>5300</v>
      </c>
      <c r="Q531" s="16">
        <v>2</v>
      </c>
      <c r="R531" s="24">
        <f t="shared" si="113"/>
        <v>4.0917647058823531E-2</v>
      </c>
      <c r="S531" s="10"/>
      <c r="T531" s="24">
        <f t="shared" si="112"/>
        <v>3400</v>
      </c>
      <c r="U531" s="10"/>
    </row>
    <row r="532" spans="1:21" s="8" customFormat="1" ht="24" customHeight="1">
      <c r="A532" s="15">
        <v>44153</v>
      </c>
      <c r="B532" s="16">
        <v>5</v>
      </c>
      <c r="C532" s="17" t="s">
        <v>344</v>
      </c>
      <c r="D532" s="16" t="s">
        <v>307</v>
      </c>
      <c r="E532" s="10" t="s">
        <v>309</v>
      </c>
      <c r="F532" s="16" t="s">
        <v>293</v>
      </c>
      <c r="G532" s="18" t="s">
        <v>371</v>
      </c>
      <c r="H532" s="19" t="s">
        <v>354</v>
      </c>
      <c r="I532" s="16">
        <v>7000</v>
      </c>
      <c r="J532" s="16">
        <v>2300</v>
      </c>
      <c r="K532" s="16"/>
      <c r="L532" s="16"/>
      <c r="M532" s="24">
        <v>12</v>
      </c>
      <c r="N532" s="24">
        <v>139.12</v>
      </c>
      <c r="O532" s="16">
        <v>2300</v>
      </c>
      <c r="P532" s="16">
        <f t="shared" si="111"/>
        <v>4700</v>
      </c>
      <c r="Q532" s="16">
        <v>1</v>
      </c>
      <c r="R532" s="24">
        <f t="shared" si="113"/>
        <v>6.0486956521739133E-2</v>
      </c>
      <c r="S532" s="10"/>
      <c r="T532" s="24">
        <f t="shared" si="112"/>
        <v>2300</v>
      </c>
      <c r="U532" s="10"/>
    </row>
    <row r="533" spans="1:21" s="8" customFormat="1" ht="24" customHeight="1">
      <c r="A533" s="15">
        <v>44153</v>
      </c>
      <c r="B533" s="16">
        <v>6</v>
      </c>
      <c r="C533" s="17" t="s">
        <v>335</v>
      </c>
      <c r="D533" s="16" t="s">
        <v>307</v>
      </c>
      <c r="E533" s="10" t="s">
        <v>309</v>
      </c>
      <c r="F533" s="16" t="s">
        <v>293</v>
      </c>
      <c r="G533" s="18" t="s">
        <v>371</v>
      </c>
      <c r="H533" s="19" t="s">
        <v>337</v>
      </c>
      <c r="I533" s="16">
        <v>7000</v>
      </c>
      <c r="J533" s="16">
        <v>1500</v>
      </c>
      <c r="K533" s="16"/>
      <c r="L533" s="16"/>
      <c r="M533" s="24">
        <v>12</v>
      </c>
      <c r="N533" s="24">
        <v>139.12</v>
      </c>
      <c r="O533" s="16">
        <v>4360</v>
      </c>
      <c r="P533" s="16">
        <f t="shared" si="111"/>
        <v>2640</v>
      </c>
      <c r="Q533" s="16">
        <v>1</v>
      </c>
      <c r="R533" s="24">
        <f t="shared" si="113"/>
        <v>9.2746666666666672E-2</v>
      </c>
      <c r="S533" s="10"/>
      <c r="T533" s="24">
        <f t="shared" si="112"/>
        <v>1500</v>
      </c>
      <c r="U533" s="10"/>
    </row>
    <row r="534" spans="1:21" s="8" customFormat="1" ht="24" customHeight="1">
      <c r="A534" s="15">
        <v>44153</v>
      </c>
      <c r="B534" s="16">
        <v>7</v>
      </c>
      <c r="C534" s="17" t="s">
        <v>395</v>
      </c>
      <c r="D534" s="16" t="s">
        <v>307</v>
      </c>
      <c r="E534" s="10" t="s">
        <v>308</v>
      </c>
      <c r="F534" s="16" t="s">
        <v>293</v>
      </c>
      <c r="G534" s="18" t="s">
        <v>431</v>
      </c>
      <c r="H534" s="19" t="s">
        <v>432</v>
      </c>
      <c r="I534" s="16">
        <v>7000</v>
      </c>
      <c r="J534" s="16">
        <v>900</v>
      </c>
      <c r="K534" s="16"/>
      <c r="L534" s="16"/>
      <c r="M534" s="24">
        <v>12</v>
      </c>
      <c r="N534" s="24">
        <v>168</v>
      </c>
      <c r="O534" s="16">
        <v>900</v>
      </c>
      <c r="P534" s="16">
        <f t="shared" si="111"/>
        <v>6100</v>
      </c>
      <c r="Q534" s="16">
        <v>1</v>
      </c>
      <c r="R534" s="24">
        <f t="shared" si="113"/>
        <v>0.18666666666666668</v>
      </c>
      <c r="S534" s="10"/>
      <c r="T534" s="24">
        <f t="shared" si="112"/>
        <v>900</v>
      </c>
      <c r="U534" s="10"/>
    </row>
    <row r="535" spans="1:21" s="8" customFormat="1" ht="24" customHeight="1">
      <c r="A535" s="15">
        <v>44153</v>
      </c>
      <c r="B535" s="16">
        <v>8</v>
      </c>
      <c r="C535" s="17" t="s">
        <v>364</v>
      </c>
      <c r="D535" s="16" t="s">
        <v>307</v>
      </c>
      <c r="E535" s="10" t="s">
        <v>309</v>
      </c>
      <c r="F535" s="16" t="s">
        <v>293</v>
      </c>
      <c r="G535" s="18" t="s">
        <v>431</v>
      </c>
      <c r="H535" s="19" t="s">
        <v>433</v>
      </c>
      <c r="I535" s="16">
        <v>7000</v>
      </c>
      <c r="J535" s="16">
        <v>900</v>
      </c>
      <c r="K535" s="16"/>
      <c r="L535" s="16"/>
      <c r="M535" s="24">
        <v>12</v>
      </c>
      <c r="N535" s="24">
        <v>139.12</v>
      </c>
      <c r="O535" s="16">
        <v>900</v>
      </c>
      <c r="P535" s="16">
        <f t="shared" si="111"/>
        <v>6100</v>
      </c>
      <c r="Q535" s="16">
        <v>1</v>
      </c>
      <c r="R535" s="24">
        <f t="shared" si="113"/>
        <v>0.15457777777777779</v>
      </c>
      <c r="S535" s="10"/>
      <c r="T535" s="24">
        <f t="shared" si="112"/>
        <v>900</v>
      </c>
      <c r="U535" s="10"/>
    </row>
    <row r="536" spans="1:21" s="8" customFormat="1" ht="24" customHeight="1">
      <c r="A536" s="15">
        <v>44153</v>
      </c>
      <c r="B536" s="16">
        <v>9</v>
      </c>
      <c r="C536" s="17" t="s">
        <v>388</v>
      </c>
      <c r="D536" s="16" t="s">
        <v>307</v>
      </c>
      <c r="E536" s="10" t="s">
        <v>308</v>
      </c>
      <c r="F536" s="16" t="s">
        <v>293</v>
      </c>
      <c r="G536" s="18" t="s">
        <v>431</v>
      </c>
      <c r="H536" s="19" t="s">
        <v>434</v>
      </c>
      <c r="I536" s="16">
        <v>7000</v>
      </c>
      <c r="J536" s="16">
        <v>900</v>
      </c>
      <c r="K536" s="16"/>
      <c r="L536" s="16"/>
      <c r="M536" s="24">
        <v>12</v>
      </c>
      <c r="N536" s="24">
        <v>168</v>
      </c>
      <c r="O536" s="16">
        <v>900</v>
      </c>
      <c r="P536" s="16">
        <f t="shared" si="111"/>
        <v>6100</v>
      </c>
      <c r="Q536" s="16">
        <v>1</v>
      </c>
      <c r="R536" s="24">
        <f t="shared" si="113"/>
        <v>0.18666666666666668</v>
      </c>
      <c r="S536" s="10"/>
      <c r="T536" s="24">
        <f t="shared" si="112"/>
        <v>900</v>
      </c>
      <c r="U536" s="10"/>
    </row>
    <row r="537" spans="1:21" s="8" customFormat="1" ht="24" customHeight="1">
      <c r="A537" s="15">
        <v>44153</v>
      </c>
      <c r="B537" s="16">
        <v>10</v>
      </c>
      <c r="C537" s="17" t="s">
        <v>327</v>
      </c>
      <c r="D537" s="16" t="s">
        <v>307</v>
      </c>
      <c r="E537" s="10" t="s">
        <v>309</v>
      </c>
      <c r="F537" s="16" t="s">
        <v>293</v>
      </c>
      <c r="G537" s="18" t="s">
        <v>424</v>
      </c>
      <c r="H537" s="19" t="s">
        <v>427</v>
      </c>
      <c r="I537" s="16">
        <v>7000</v>
      </c>
      <c r="J537" s="16">
        <v>1000</v>
      </c>
      <c r="K537" s="16"/>
      <c r="L537" s="16"/>
      <c r="M537" s="24">
        <v>12</v>
      </c>
      <c r="N537" s="24">
        <v>139.12</v>
      </c>
      <c r="O537" s="16">
        <v>1000</v>
      </c>
      <c r="P537" s="16">
        <f t="shared" ref="P537:P544" si="114">I537-O537</f>
        <v>6000</v>
      </c>
      <c r="Q537" s="16">
        <v>1</v>
      </c>
      <c r="R537" s="24">
        <f t="shared" ref="R537:R544" si="115">N537/T537</f>
        <v>0.13911999999999999</v>
      </c>
      <c r="S537" s="10"/>
      <c r="T537" s="24">
        <f t="shared" ref="T537:T544" si="116">J537*Q537</f>
        <v>1000</v>
      </c>
      <c r="U537" s="10"/>
    </row>
    <row r="538" spans="1:21" s="8" customFormat="1" ht="24" customHeight="1">
      <c r="A538" s="15">
        <v>44153</v>
      </c>
      <c r="B538" s="16">
        <v>11</v>
      </c>
      <c r="C538" s="17" t="s">
        <v>416</v>
      </c>
      <c r="D538" s="16" t="s">
        <v>307</v>
      </c>
      <c r="E538" s="10" t="s">
        <v>309</v>
      </c>
      <c r="F538" s="16" t="s">
        <v>293</v>
      </c>
      <c r="G538" s="18" t="s">
        <v>424</v>
      </c>
      <c r="H538" s="19" t="s">
        <v>428</v>
      </c>
      <c r="I538" s="16">
        <v>7000</v>
      </c>
      <c r="J538" s="16">
        <v>1000</v>
      </c>
      <c r="K538" s="16"/>
      <c r="L538" s="16"/>
      <c r="M538" s="24">
        <v>12</v>
      </c>
      <c r="N538" s="24">
        <v>139.12</v>
      </c>
      <c r="O538" s="16">
        <v>1000</v>
      </c>
      <c r="P538" s="16">
        <f t="shared" si="114"/>
        <v>6000</v>
      </c>
      <c r="Q538" s="16">
        <v>1</v>
      </c>
      <c r="R538" s="24">
        <f t="shared" si="115"/>
        <v>0.13911999999999999</v>
      </c>
      <c r="S538" s="10"/>
      <c r="T538" s="24">
        <f t="shared" si="116"/>
        <v>1000</v>
      </c>
      <c r="U538" s="10"/>
    </row>
    <row r="539" spans="1:21" s="8" customFormat="1" ht="24" customHeight="1">
      <c r="A539" s="15">
        <v>44153</v>
      </c>
      <c r="B539" s="16">
        <v>12</v>
      </c>
      <c r="C539" s="17" t="s">
        <v>417</v>
      </c>
      <c r="D539" s="16" t="s">
        <v>307</v>
      </c>
      <c r="E539" s="10" t="s">
        <v>309</v>
      </c>
      <c r="F539" s="16" t="s">
        <v>293</v>
      </c>
      <c r="G539" s="18" t="s">
        <v>424</v>
      </c>
      <c r="H539" s="19" t="s">
        <v>430</v>
      </c>
      <c r="I539" s="16">
        <v>7000</v>
      </c>
      <c r="J539" s="16">
        <v>1000</v>
      </c>
      <c r="K539" s="16"/>
      <c r="L539" s="16"/>
      <c r="M539" s="24">
        <v>12</v>
      </c>
      <c r="N539" s="24">
        <v>139.12</v>
      </c>
      <c r="O539" s="16">
        <v>1000</v>
      </c>
      <c r="P539" s="16">
        <f t="shared" si="114"/>
        <v>6000</v>
      </c>
      <c r="Q539" s="16">
        <v>2</v>
      </c>
      <c r="R539" s="24">
        <f t="shared" si="115"/>
        <v>6.9559999999999997E-2</v>
      </c>
      <c r="S539" s="10"/>
      <c r="T539" s="24">
        <f t="shared" si="116"/>
        <v>2000</v>
      </c>
      <c r="U539" s="10"/>
    </row>
    <row r="540" spans="1:21" s="8" customFormat="1" ht="24" customHeight="1">
      <c r="A540" s="15">
        <v>44153</v>
      </c>
      <c r="B540" s="16">
        <v>13</v>
      </c>
      <c r="C540" s="17" t="s">
        <v>321</v>
      </c>
      <c r="D540" s="16" t="s">
        <v>307</v>
      </c>
      <c r="E540" s="10" t="s">
        <v>309</v>
      </c>
      <c r="F540" s="16" t="s">
        <v>293</v>
      </c>
      <c r="G540" s="18" t="s">
        <v>424</v>
      </c>
      <c r="H540" s="19" t="s">
        <v>435</v>
      </c>
      <c r="I540" s="16">
        <v>7000</v>
      </c>
      <c r="J540" s="16">
        <v>870</v>
      </c>
      <c r="K540" s="16"/>
      <c r="L540" s="16"/>
      <c r="M540" s="24">
        <v>12</v>
      </c>
      <c r="N540" s="24">
        <v>139.12</v>
      </c>
      <c r="O540" s="16">
        <v>870</v>
      </c>
      <c r="P540" s="16">
        <f t="shared" si="114"/>
        <v>6130</v>
      </c>
      <c r="Q540" s="16">
        <v>1</v>
      </c>
      <c r="R540" s="24">
        <f t="shared" si="115"/>
        <v>0.1599080459770115</v>
      </c>
      <c r="S540" s="10"/>
      <c r="T540" s="24">
        <f t="shared" si="116"/>
        <v>870</v>
      </c>
      <c r="U540" s="10"/>
    </row>
    <row r="541" spans="1:21" s="8" customFormat="1" ht="24" customHeight="1">
      <c r="A541" s="15">
        <v>44153</v>
      </c>
      <c r="B541" s="16">
        <v>14</v>
      </c>
      <c r="C541" s="17" t="s">
        <v>313</v>
      </c>
      <c r="D541" s="16" t="s">
        <v>307</v>
      </c>
      <c r="E541" s="10" t="s">
        <v>309</v>
      </c>
      <c r="F541" s="16" t="s">
        <v>293</v>
      </c>
      <c r="G541" s="18" t="s">
        <v>424</v>
      </c>
      <c r="H541" s="19" t="s">
        <v>435</v>
      </c>
      <c r="I541" s="16">
        <v>7000</v>
      </c>
      <c r="J541" s="16">
        <v>504</v>
      </c>
      <c r="K541" s="16"/>
      <c r="L541" s="16"/>
      <c r="M541" s="24">
        <v>12</v>
      </c>
      <c r="N541" s="24">
        <v>139.12</v>
      </c>
      <c r="O541" s="16">
        <v>1374</v>
      </c>
      <c r="P541" s="16">
        <f t="shared" si="114"/>
        <v>5626</v>
      </c>
      <c r="Q541" s="16">
        <v>1</v>
      </c>
      <c r="R541" s="24">
        <f t="shared" si="115"/>
        <v>0.27603174603174602</v>
      </c>
      <c r="S541" s="10"/>
      <c r="T541" s="24">
        <f t="shared" si="116"/>
        <v>504</v>
      </c>
      <c r="U541" s="10"/>
    </row>
    <row r="542" spans="1:21" s="8" customFormat="1" ht="24" customHeight="1">
      <c r="A542" s="15">
        <v>44153</v>
      </c>
      <c r="B542" s="16">
        <v>15</v>
      </c>
      <c r="C542" s="17" t="s">
        <v>402</v>
      </c>
      <c r="D542" s="16" t="s">
        <v>307</v>
      </c>
      <c r="E542" s="10" t="s">
        <v>309</v>
      </c>
      <c r="F542" s="16" t="s">
        <v>293</v>
      </c>
      <c r="G542" s="18" t="s">
        <v>424</v>
      </c>
      <c r="H542" s="19" t="s">
        <v>436</v>
      </c>
      <c r="I542" s="16">
        <v>7000</v>
      </c>
      <c r="J542" s="16">
        <v>1430</v>
      </c>
      <c r="K542" s="16"/>
      <c r="L542" s="16"/>
      <c r="M542" s="24">
        <v>12</v>
      </c>
      <c r="N542" s="24">
        <v>139.12</v>
      </c>
      <c r="O542" s="16">
        <v>1430</v>
      </c>
      <c r="P542" s="16">
        <f t="shared" si="114"/>
        <v>5570</v>
      </c>
      <c r="Q542" s="16">
        <v>1</v>
      </c>
      <c r="R542" s="24">
        <f t="shared" si="115"/>
        <v>9.7286713286713289E-2</v>
      </c>
      <c r="S542" s="10"/>
      <c r="T542" s="24">
        <f t="shared" si="116"/>
        <v>1430</v>
      </c>
      <c r="U542" s="10"/>
    </row>
    <row r="543" spans="1:21" s="8" customFormat="1" ht="24" customHeight="1">
      <c r="A543" s="15">
        <v>44153</v>
      </c>
      <c r="B543" s="16">
        <v>16</v>
      </c>
      <c r="C543" s="17" t="s">
        <v>410</v>
      </c>
      <c r="D543" s="16" t="s">
        <v>307</v>
      </c>
      <c r="E543" s="10" t="s">
        <v>308</v>
      </c>
      <c r="F543" s="16" t="s">
        <v>293</v>
      </c>
      <c r="G543" s="18" t="s">
        <v>424</v>
      </c>
      <c r="H543" s="19" t="s">
        <v>437</v>
      </c>
      <c r="I543" s="16">
        <v>7000</v>
      </c>
      <c r="J543" s="16">
        <v>800</v>
      </c>
      <c r="K543" s="16"/>
      <c r="L543" s="16"/>
      <c r="M543" s="24">
        <v>7</v>
      </c>
      <c r="N543" s="25">
        <f>M543*14</f>
        <v>98</v>
      </c>
      <c r="O543" s="16">
        <v>1300</v>
      </c>
      <c r="P543" s="16">
        <f t="shared" si="114"/>
        <v>5700</v>
      </c>
      <c r="Q543" s="16">
        <v>2</v>
      </c>
      <c r="R543" s="24">
        <f t="shared" si="115"/>
        <v>6.1249999999999999E-2</v>
      </c>
      <c r="S543" s="10"/>
      <c r="T543" s="24">
        <f t="shared" si="116"/>
        <v>1600</v>
      </c>
      <c r="U543" s="10"/>
    </row>
    <row r="544" spans="1:21" s="8" customFormat="1" ht="24" customHeight="1">
      <c r="A544" s="15">
        <v>44153</v>
      </c>
      <c r="B544" s="16">
        <v>17</v>
      </c>
      <c r="C544" s="17" t="s">
        <v>409</v>
      </c>
      <c r="D544" s="16" t="s">
        <v>307</v>
      </c>
      <c r="E544" s="10" t="s">
        <v>308</v>
      </c>
      <c r="F544" s="16" t="s">
        <v>293</v>
      </c>
      <c r="G544" s="18" t="s">
        <v>424</v>
      </c>
      <c r="H544" s="19" t="s">
        <v>438</v>
      </c>
      <c r="I544" s="16">
        <v>7000</v>
      </c>
      <c r="J544" s="16">
        <v>380</v>
      </c>
      <c r="K544" s="16"/>
      <c r="L544" s="16"/>
      <c r="M544" s="24">
        <v>7</v>
      </c>
      <c r="N544" s="25">
        <f>M544*14</f>
        <v>98</v>
      </c>
      <c r="O544" s="16">
        <v>880</v>
      </c>
      <c r="P544" s="16">
        <f t="shared" si="114"/>
        <v>6120</v>
      </c>
      <c r="Q544" s="16">
        <v>2</v>
      </c>
      <c r="R544" s="24">
        <f t="shared" si="115"/>
        <v>0.12894736842105264</v>
      </c>
      <c r="S544" s="10"/>
      <c r="T544" s="24">
        <f t="shared" si="116"/>
        <v>760</v>
      </c>
      <c r="U544" s="10"/>
    </row>
    <row r="545" spans="1:21" s="8" customFormat="1" ht="24" customHeight="1">
      <c r="A545" s="15">
        <v>44153</v>
      </c>
      <c r="B545" s="16">
        <v>18</v>
      </c>
      <c r="C545" s="17" t="s">
        <v>317</v>
      </c>
      <c r="D545" s="16" t="s">
        <v>307</v>
      </c>
      <c r="E545" s="10" t="s">
        <v>309</v>
      </c>
      <c r="F545" s="16" t="s">
        <v>293</v>
      </c>
      <c r="G545" s="18" t="s">
        <v>386</v>
      </c>
      <c r="H545" s="19" t="s">
        <v>354</v>
      </c>
      <c r="I545" s="16">
        <v>7000</v>
      </c>
      <c r="J545" s="16">
        <v>800</v>
      </c>
      <c r="K545" s="16"/>
      <c r="L545" s="16"/>
      <c r="M545" s="24">
        <v>12</v>
      </c>
      <c r="N545" s="24">
        <v>139.12</v>
      </c>
      <c r="O545" s="16">
        <v>4580</v>
      </c>
      <c r="P545" s="16">
        <f t="shared" ref="P545:P555" si="117">I545-O545</f>
        <v>2420</v>
      </c>
      <c r="Q545" s="16">
        <v>2</v>
      </c>
      <c r="R545" s="24">
        <f t="shared" ref="R545:R555" si="118">N545/T545</f>
        <v>8.695E-2</v>
      </c>
      <c r="S545" s="10"/>
      <c r="T545" s="24">
        <f t="shared" ref="T545:T555" si="119">J545*Q545</f>
        <v>1600</v>
      </c>
      <c r="U545" s="10"/>
    </row>
    <row r="546" spans="1:21" s="8" customFormat="1" ht="24" customHeight="1">
      <c r="A546" s="15">
        <v>44153</v>
      </c>
      <c r="B546" s="16">
        <v>19</v>
      </c>
      <c r="C546" s="17" t="s">
        <v>339</v>
      </c>
      <c r="D546" s="16" t="s">
        <v>307</v>
      </c>
      <c r="E546" s="10" t="s">
        <v>309</v>
      </c>
      <c r="F546" s="16" t="s">
        <v>293</v>
      </c>
      <c r="G546" s="18" t="s">
        <v>386</v>
      </c>
      <c r="H546" s="19" t="s">
        <v>354</v>
      </c>
      <c r="I546" s="16">
        <v>7000</v>
      </c>
      <c r="J546" s="16">
        <v>700</v>
      </c>
      <c r="K546" s="16"/>
      <c r="L546" s="16"/>
      <c r="M546" s="24">
        <v>12</v>
      </c>
      <c r="N546" s="24">
        <v>139.12</v>
      </c>
      <c r="O546" s="16">
        <v>5280</v>
      </c>
      <c r="P546" s="16">
        <f t="shared" si="117"/>
        <v>1720</v>
      </c>
      <c r="Q546" s="16">
        <v>2</v>
      </c>
      <c r="R546" s="24">
        <f t="shared" si="118"/>
        <v>9.9371428571428569E-2</v>
      </c>
      <c r="S546" s="10"/>
      <c r="T546" s="24">
        <f t="shared" si="119"/>
        <v>1400</v>
      </c>
      <c r="U546" s="10"/>
    </row>
    <row r="547" spans="1:21" s="8" customFormat="1" ht="24" customHeight="1">
      <c r="A547" s="15">
        <v>44153</v>
      </c>
      <c r="B547" s="16">
        <v>20</v>
      </c>
      <c r="C547" s="17" t="s">
        <v>325</v>
      </c>
      <c r="D547" s="16" t="s">
        <v>307</v>
      </c>
      <c r="E547" s="10" t="s">
        <v>309</v>
      </c>
      <c r="F547" s="16" t="s">
        <v>293</v>
      </c>
      <c r="G547" s="18" t="s">
        <v>386</v>
      </c>
      <c r="H547" s="19" t="s">
        <v>435</v>
      </c>
      <c r="I547" s="16">
        <v>7000</v>
      </c>
      <c r="J547" s="16">
        <v>1500</v>
      </c>
      <c r="K547" s="16"/>
      <c r="L547" s="16"/>
      <c r="M547" s="24">
        <v>12</v>
      </c>
      <c r="N547" s="24">
        <v>139.12</v>
      </c>
      <c r="O547" s="16">
        <v>4930</v>
      </c>
      <c r="P547" s="16">
        <f t="shared" si="117"/>
        <v>2070</v>
      </c>
      <c r="Q547" s="16">
        <v>1</v>
      </c>
      <c r="R547" s="24">
        <f t="shared" si="118"/>
        <v>9.2746666666666672E-2</v>
      </c>
      <c r="S547" s="10"/>
      <c r="T547" s="24">
        <f t="shared" si="119"/>
        <v>1500</v>
      </c>
      <c r="U547" s="10"/>
    </row>
    <row r="548" spans="1:21" s="8" customFormat="1" ht="24" customHeight="1">
      <c r="A548" s="15">
        <v>44153</v>
      </c>
      <c r="B548" s="16">
        <v>21</v>
      </c>
      <c r="C548" s="17" t="s">
        <v>394</v>
      </c>
      <c r="D548" s="16" t="s">
        <v>307</v>
      </c>
      <c r="E548" s="10" t="s">
        <v>309</v>
      </c>
      <c r="F548" s="16" t="s">
        <v>293</v>
      </c>
      <c r="G548" s="18" t="s">
        <v>386</v>
      </c>
      <c r="H548" s="19" t="s">
        <v>430</v>
      </c>
      <c r="I548" s="16">
        <v>7000</v>
      </c>
      <c r="J548" s="16">
        <v>2214</v>
      </c>
      <c r="K548" s="16"/>
      <c r="L548" s="16"/>
      <c r="M548" s="24">
        <v>12</v>
      </c>
      <c r="N548" s="24">
        <v>139.12</v>
      </c>
      <c r="O548" s="16">
        <v>6324</v>
      </c>
      <c r="P548" s="16">
        <f t="shared" si="117"/>
        <v>676</v>
      </c>
      <c r="Q548" s="16">
        <v>2</v>
      </c>
      <c r="R548" s="24">
        <f t="shared" si="118"/>
        <v>3.141824751580849E-2</v>
      </c>
      <c r="S548" s="10"/>
      <c r="T548" s="24">
        <f t="shared" si="119"/>
        <v>4428</v>
      </c>
      <c r="U548" s="10"/>
    </row>
    <row r="549" spans="1:21" s="8" customFormat="1" ht="24" customHeight="1">
      <c r="A549" s="15">
        <v>44153</v>
      </c>
      <c r="B549" s="16">
        <v>22</v>
      </c>
      <c r="C549" s="17" t="s">
        <v>329</v>
      </c>
      <c r="D549" s="16" t="s">
        <v>307</v>
      </c>
      <c r="E549" s="10" t="s">
        <v>309</v>
      </c>
      <c r="F549" s="16" t="s">
        <v>293</v>
      </c>
      <c r="G549" s="18" t="s">
        <v>386</v>
      </c>
      <c r="H549" s="19" t="s">
        <v>427</v>
      </c>
      <c r="I549" s="16">
        <v>7000</v>
      </c>
      <c r="J549" s="16">
        <v>2214</v>
      </c>
      <c r="K549" s="16"/>
      <c r="L549" s="16"/>
      <c r="M549" s="24">
        <v>12</v>
      </c>
      <c r="N549" s="24">
        <v>139.12</v>
      </c>
      <c r="O549" s="16">
        <v>6324</v>
      </c>
      <c r="P549" s="16">
        <f t="shared" si="117"/>
        <v>676</v>
      </c>
      <c r="Q549" s="16">
        <v>1</v>
      </c>
      <c r="R549" s="24">
        <f t="shared" si="118"/>
        <v>6.2836495031616979E-2</v>
      </c>
      <c r="S549" s="10"/>
      <c r="T549" s="24">
        <f t="shared" si="119"/>
        <v>2214</v>
      </c>
      <c r="U549" s="10"/>
    </row>
    <row r="550" spans="1:21" s="8" customFormat="1" ht="24" customHeight="1">
      <c r="A550" s="15">
        <v>44153</v>
      </c>
      <c r="B550" s="16">
        <v>23</v>
      </c>
      <c r="C550" s="17" t="s">
        <v>375</v>
      </c>
      <c r="D550" s="16" t="s">
        <v>307</v>
      </c>
      <c r="E550" s="10" t="s">
        <v>309</v>
      </c>
      <c r="F550" s="16" t="s">
        <v>293</v>
      </c>
      <c r="G550" s="18" t="s">
        <v>386</v>
      </c>
      <c r="H550" s="19" t="s">
        <v>428</v>
      </c>
      <c r="I550" s="16">
        <v>7000</v>
      </c>
      <c r="J550" s="16">
        <v>2214</v>
      </c>
      <c r="K550" s="16"/>
      <c r="L550" s="16"/>
      <c r="M550" s="24">
        <v>12</v>
      </c>
      <c r="N550" s="24">
        <v>139.12</v>
      </c>
      <c r="O550" s="16">
        <v>6324</v>
      </c>
      <c r="P550" s="16">
        <f t="shared" si="117"/>
        <v>676</v>
      </c>
      <c r="Q550" s="16">
        <v>1</v>
      </c>
      <c r="R550" s="24">
        <f t="shared" si="118"/>
        <v>6.2836495031616979E-2</v>
      </c>
      <c r="S550" s="10"/>
      <c r="T550" s="24">
        <f t="shared" si="119"/>
        <v>2214</v>
      </c>
      <c r="U550" s="10"/>
    </row>
    <row r="551" spans="1:21" s="8" customFormat="1" ht="24" customHeight="1">
      <c r="A551" s="15">
        <v>44153</v>
      </c>
      <c r="B551" s="16">
        <v>24</v>
      </c>
      <c r="C551" s="17" t="s">
        <v>370</v>
      </c>
      <c r="D551" s="16" t="s">
        <v>307</v>
      </c>
      <c r="E551" s="10" t="s">
        <v>309</v>
      </c>
      <c r="F551" s="16" t="s">
        <v>293</v>
      </c>
      <c r="G551" s="18" t="s">
        <v>371</v>
      </c>
      <c r="H551" s="19" t="s">
        <v>390</v>
      </c>
      <c r="I551" s="16">
        <v>7000</v>
      </c>
      <c r="J551" s="16">
        <v>1600</v>
      </c>
      <c r="K551" s="16"/>
      <c r="L551" s="16"/>
      <c r="M551" s="24">
        <v>12</v>
      </c>
      <c r="N551" s="24">
        <v>139.12</v>
      </c>
      <c r="O551" s="16">
        <v>1600</v>
      </c>
      <c r="P551" s="16">
        <f t="shared" si="117"/>
        <v>5400</v>
      </c>
      <c r="Q551" s="16">
        <v>1</v>
      </c>
      <c r="R551" s="24">
        <f t="shared" si="118"/>
        <v>8.695E-2</v>
      </c>
      <c r="S551" s="10"/>
      <c r="T551" s="24">
        <f t="shared" si="119"/>
        <v>1600</v>
      </c>
      <c r="U551" s="10"/>
    </row>
    <row r="552" spans="1:21" s="8" customFormat="1" ht="24" customHeight="1">
      <c r="A552" s="15">
        <v>44153</v>
      </c>
      <c r="B552" s="16">
        <v>25</v>
      </c>
      <c r="C552" s="17" t="s">
        <v>340</v>
      </c>
      <c r="D552" s="16" t="s">
        <v>307</v>
      </c>
      <c r="E552" s="10" t="s">
        <v>309</v>
      </c>
      <c r="F552" s="16" t="s">
        <v>293</v>
      </c>
      <c r="G552" s="18" t="s">
        <v>431</v>
      </c>
      <c r="H552" s="19" t="s">
        <v>390</v>
      </c>
      <c r="I552" s="16">
        <v>7000</v>
      </c>
      <c r="J552" s="16">
        <v>1500</v>
      </c>
      <c r="K552" s="16"/>
      <c r="L552" s="16"/>
      <c r="M552" s="24">
        <v>12</v>
      </c>
      <c r="N552" s="24">
        <v>139.12</v>
      </c>
      <c r="O552" s="16">
        <v>1500</v>
      </c>
      <c r="P552" s="16">
        <f t="shared" si="117"/>
        <v>5500</v>
      </c>
      <c r="Q552" s="16">
        <v>1</v>
      </c>
      <c r="R552" s="24">
        <f t="shared" si="118"/>
        <v>9.2746666666666672E-2</v>
      </c>
      <c r="S552" s="10"/>
      <c r="T552" s="24">
        <f t="shared" si="119"/>
        <v>1500</v>
      </c>
      <c r="U552" s="10"/>
    </row>
    <row r="553" spans="1:21" s="8" customFormat="1" ht="24" customHeight="1">
      <c r="A553" s="15">
        <v>44153</v>
      </c>
      <c r="B553" s="16">
        <v>26</v>
      </c>
      <c r="C553" s="17" t="s">
        <v>328</v>
      </c>
      <c r="D553" s="16" t="s">
        <v>307</v>
      </c>
      <c r="E553" s="10" t="s">
        <v>309</v>
      </c>
      <c r="F553" s="16" t="s">
        <v>293</v>
      </c>
      <c r="G553" s="18" t="s">
        <v>373</v>
      </c>
      <c r="H553" s="19" t="s">
        <v>360</v>
      </c>
      <c r="I553" s="16">
        <v>7500</v>
      </c>
      <c r="J553" s="16">
        <v>3170</v>
      </c>
      <c r="K553" s="16"/>
      <c r="L553" s="16"/>
      <c r="M553" s="24">
        <v>12</v>
      </c>
      <c r="N553" s="24">
        <v>139.12</v>
      </c>
      <c r="O553" s="16">
        <v>7500</v>
      </c>
      <c r="P553" s="16">
        <f t="shared" si="117"/>
        <v>0</v>
      </c>
      <c r="Q553" s="16">
        <v>2</v>
      </c>
      <c r="R553" s="24">
        <f t="shared" si="118"/>
        <v>2.1943217665615144E-2</v>
      </c>
      <c r="S553" s="10"/>
      <c r="T553" s="24">
        <f t="shared" si="119"/>
        <v>6340</v>
      </c>
      <c r="U553" s="10"/>
    </row>
    <row r="554" spans="1:21" s="8" customFormat="1" ht="24" customHeight="1">
      <c r="A554" s="15">
        <v>44153</v>
      </c>
      <c r="B554" s="16">
        <v>27</v>
      </c>
      <c r="C554" s="17" t="s">
        <v>331</v>
      </c>
      <c r="D554" s="16" t="s">
        <v>307</v>
      </c>
      <c r="E554" s="10" t="s">
        <v>309</v>
      </c>
      <c r="F554" s="16" t="s">
        <v>293</v>
      </c>
      <c r="G554" s="18" t="s">
        <v>386</v>
      </c>
      <c r="H554" s="19" t="s">
        <v>360</v>
      </c>
      <c r="I554" s="16">
        <v>7000</v>
      </c>
      <c r="J554" s="16">
        <v>3000</v>
      </c>
      <c r="K554" s="16"/>
      <c r="L554" s="16"/>
      <c r="M554" s="24">
        <v>12</v>
      </c>
      <c r="N554" s="24">
        <v>139.12</v>
      </c>
      <c r="O554" s="16">
        <v>4600</v>
      </c>
      <c r="P554" s="16">
        <f t="shared" si="117"/>
        <v>2400</v>
      </c>
      <c r="Q554" s="16">
        <v>2</v>
      </c>
      <c r="R554" s="24">
        <f t="shared" si="118"/>
        <v>2.3186666666666668E-2</v>
      </c>
      <c r="S554" s="10"/>
      <c r="T554" s="24">
        <f t="shared" si="119"/>
        <v>6000</v>
      </c>
      <c r="U554" s="10"/>
    </row>
    <row r="555" spans="1:21" s="8" customFormat="1" ht="24" customHeight="1">
      <c r="A555" s="15">
        <v>44153</v>
      </c>
      <c r="B555" s="16">
        <v>28</v>
      </c>
      <c r="C555" s="17" t="s">
        <v>338</v>
      </c>
      <c r="D555" s="16" t="s">
        <v>307</v>
      </c>
      <c r="E555" s="10" t="s">
        <v>309</v>
      </c>
      <c r="F555" s="16" t="s">
        <v>293</v>
      </c>
      <c r="G555" s="18" t="s">
        <v>398</v>
      </c>
      <c r="H555" s="19" t="s">
        <v>337</v>
      </c>
      <c r="I555" s="16">
        <v>12000</v>
      </c>
      <c r="J555" s="16">
        <v>1100</v>
      </c>
      <c r="K555" s="16"/>
      <c r="L555" s="16"/>
      <c r="M555" s="24">
        <v>12</v>
      </c>
      <c r="N555" s="24">
        <v>139.12</v>
      </c>
      <c r="O555" s="16">
        <v>3980</v>
      </c>
      <c r="P555" s="16">
        <f t="shared" si="117"/>
        <v>8020</v>
      </c>
      <c r="Q555" s="16">
        <v>1</v>
      </c>
      <c r="R555" s="24">
        <f t="shared" si="118"/>
        <v>0.12647272727272726</v>
      </c>
      <c r="S555" s="10"/>
      <c r="T555" s="24">
        <f t="shared" si="119"/>
        <v>1100</v>
      </c>
      <c r="U555" s="10"/>
    </row>
    <row r="556" spans="1:21" s="8" customFormat="1" ht="24" customHeight="1">
      <c r="A556" s="15">
        <v>44153</v>
      </c>
      <c r="B556" s="16">
        <v>29</v>
      </c>
      <c r="C556" s="17" t="s">
        <v>324</v>
      </c>
      <c r="D556" s="16" t="s">
        <v>307</v>
      </c>
      <c r="E556" s="10" t="s">
        <v>309</v>
      </c>
      <c r="F556" s="16"/>
      <c r="G556" s="18"/>
      <c r="H556" s="19" t="s">
        <v>345</v>
      </c>
      <c r="I556" s="16"/>
      <c r="J556" s="16"/>
      <c r="K556" s="16"/>
      <c r="L556" s="16"/>
      <c r="M556" s="24">
        <v>12</v>
      </c>
      <c r="N556" s="24">
        <v>139.12</v>
      </c>
      <c r="O556" s="16"/>
      <c r="P556" s="16"/>
      <c r="Q556" s="16"/>
      <c r="R556" s="24"/>
      <c r="S556" s="10"/>
      <c r="T556" s="24"/>
      <c r="U556" s="10"/>
    </row>
    <row r="557" spans="1:21" s="10" customFormat="1" ht="24" customHeight="1">
      <c r="A557" s="15">
        <v>44153</v>
      </c>
      <c r="B557" s="16">
        <v>30</v>
      </c>
      <c r="C557" s="16" t="s">
        <v>346</v>
      </c>
      <c r="D557" s="16" t="s">
        <v>307</v>
      </c>
      <c r="E557" s="10" t="s">
        <v>309</v>
      </c>
      <c r="F557" s="16"/>
      <c r="G557" s="18"/>
      <c r="H557" s="19" t="s">
        <v>347</v>
      </c>
      <c r="I557" s="16"/>
      <c r="J557" s="16"/>
      <c r="K557" s="16"/>
      <c r="L557" s="16"/>
      <c r="M557" s="24">
        <v>12</v>
      </c>
      <c r="N557" s="24">
        <v>139.12</v>
      </c>
      <c r="O557" s="16"/>
      <c r="P557" s="16"/>
      <c r="Q557" s="16"/>
      <c r="R557" s="24"/>
      <c r="T557" s="24"/>
    </row>
    <row r="558" spans="1:21" s="8" customFormat="1" ht="24" customHeight="1">
      <c r="A558" s="15">
        <v>44153</v>
      </c>
      <c r="B558" s="16">
        <v>31</v>
      </c>
      <c r="C558" s="16" t="s">
        <v>348</v>
      </c>
      <c r="D558" s="16" t="s">
        <v>307</v>
      </c>
      <c r="E558" s="10" t="s">
        <v>309</v>
      </c>
      <c r="F558" s="17"/>
      <c r="G558" s="16"/>
      <c r="H558" s="16" t="s">
        <v>349</v>
      </c>
      <c r="I558" s="16"/>
      <c r="J558" s="16"/>
      <c r="K558" s="16"/>
      <c r="L558" s="16"/>
      <c r="M558" s="24">
        <v>12</v>
      </c>
      <c r="N558" s="24">
        <v>139.12</v>
      </c>
      <c r="O558" s="16"/>
      <c r="P558" s="16">
        <f t="shared" ref="P558:P563" si="120">I558-O558</f>
        <v>0</v>
      </c>
      <c r="Q558" s="16"/>
      <c r="R558" s="24"/>
      <c r="S558" s="10"/>
      <c r="T558" s="24">
        <f t="shared" ref="T558:T563" si="121">J558*Q558</f>
        <v>0</v>
      </c>
      <c r="U558" s="10"/>
    </row>
    <row r="559" spans="1:21" s="8" customFormat="1" ht="24" customHeight="1">
      <c r="A559" s="15">
        <v>44154</v>
      </c>
      <c r="B559" s="16">
        <v>1</v>
      </c>
      <c r="C559" s="17" t="s">
        <v>310</v>
      </c>
      <c r="D559" s="16" t="s">
        <v>307</v>
      </c>
      <c r="E559" s="10" t="s">
        <v>309</v>
      </c>
      <c r="F559" s="16" t="s">
        <v>293</v>
      </c>
      <c r="G559" s="18" t="s">
        <v>371</v>
      </c>
      <c r="H559" s="19" t="s">
        <v>427</v>
      </c>
      <c r="I559" s="16">
        <v>7000</v>
      </c>
      <c r="J559" s="16">
        <v>3620</v>
      </c>
      <c r="K559" s="16"/>
      <c r="L559" s="16"/>
      <c r="M559" s="24">
        <v>12</v>
      </c>
      <c r="N559" s="24">
        <v>139.12</v>
      </c>
      <c r="O559" s="16">
        <v>7000</v>
      </c>
      <c r="P559" s="16">
        <f t="shared" si="120"/>
        <v>0</v>
      </c>
      <c r="Q559" s="16">
        <v>1</v>
      </c>
      <c r="R559" s="24">
        <f>N559/T559</f>
        <v>3.8430939226519335E-2</v>
      </c>
      <c r="S559" s="10"/>
      <c r="T559" s="24">
        <f t="shared" si="121"/>
        <v>3620</v>
      </c>
      <c r="U559" s="10"/>
    </row>
    <row r="560" spans="1:21" s="8" customFormat="1" ht="24" customHeight="1">
      <c r="A560" s="15">
        <v>44154</v>
      </c>
      <c r="B560" s="16">
        <v>2</v>
      </c>
      <c r="C560" s="17" t="s">
        <v>311</v>
      </c>
      <c r="D560" s="16" t="s">
        <v>307</v>
      </c>
      <c r="E560" s="10" t="s">
        <v>309</v>
      </c>
      <c r="F560" s="16" t="s">
        <v>293</v>
      </c>
      <c r="G560" s="18" t="s">
        <v>371</v>
      </c>
      <c r="H560" s="19" t="s">
        <v>428</v>
      </c>
      <c r="I560" s="16">
        <v>7000</v>
      </c>
      <c r="J560" s="16">
        <v>3620</v>
      </c>
      <c r="K560" s="16"/>
      <c r="L560" s="16"/>
      <c r="M560" s="24">
        <v>12</v>
      </c>
      <c r="N560" s="24">
        <v>139.12</v>
      </c>
      <c r="O560" s="16">
        <v>7000</v>
      </c>
      <c r="P560" s="16">
        <f t="shared" si="120"/>
        <v>0</v>
      </c>
      <c r="Q560" s="16">
        <v>1</v>
      </c>
      <c r="R560" s="24">
        <f>N560/T560</f>
        <v>3.8430939226519335E-2</v>
      </c>
      <c r="S560" s="10"/>
      <c r="T560" s="24">
        <f t="shared" si="121"/>
        <v>3620</v>
      </c>
      <c r="U560" s="10"/>
    </row>
    <row r="561" spans="1:21" s="8" customFormat="1" ht="24" customHeight="1">
      <c r="A561" s="15">
        <v>44154</v>
      </c>
      <c r="B561" s="16">
        <v>3</v>
      </c>
      <c r="C561" s="17" t="s">
        <v>323</v>
      </c>
      <c r="D561" s="16" t="s">
        <v>307</v>
      </c>
      <c r="E561" s="10" t="s">
        <v>308</v>
      </c>
      <c r="F561" s="16" t="s">
        <v>293</v>
      </c>
      <c r="G561" s="18" t="s">
        <v>371</v>
      </c>
      <c r="H561" s="19" t="s">
        <v>429</v>
      </c>
      <c r="I561" s="16">
        <v>7000</v>
      </c>
      <c r="J561" s="16">
        <v>3620</v>
      </c>
      <c r="K561" s="16"/>
      <c r="L561" s="16"/>
      <c r="M561" s="24">
        <v>12</v>
      </c>
      <c r="N561" s="24">
        <v>168</v>
      </c>
      <c r="O561" s="16">
        <v>7000</v>
      </c>
      <c r="P561" s="16">
        <f t="shared" si="120"/>
        <v>0</v>
      </c>
      <c r="Q561" s="16">
        <v>1</v>
      </c>
      <c r="R561" s="24">
        <f>N561/T561</f>
        <v>4.6408839779005527E-2</v>
      </c>
      <c r="S561" s="10"/>
      <c r="T561" s="24">
        <f t="shared" si="121"/>
        <v>3620</v>
      </c>
      <c r="U561" s="10"/>
    </row>
    <row r="562" spans="1:21" s="8" customFormat="1" ht="24" customHeight="1">
      <c r="A562" s="15">
        <v>44154</v>
      </c>
      <c r="B562" s="16">
        <v>5</v>
      </c>
      <c r="C562" s="17" t="s">
        <v>344</v>
      </c>
      <c r="D562" s="16" t="s">
        <v>307</v>
      </c>
      <c r="E562" s="10" t="s">
        <v>309</v>
      </c>
      <c r="F562" s="16" t="s">
        <v>293</v>
      </c>
      <c r="G562" s="18" t="s">
        <v>371</v>
      </c>
      <c r="H562" s="19" t="s">
        <v>354</v>
      </c>
      <c r="I562" s="16">
        <v>7000</v>
      </c>
      <c r="J562" s="16">
        <v>2900</v>
      </c>
      <c r="K562" s="16"/>
      <c r="L562" s="16"/>
      <c r="M562" s="24">
        <v>12</v>
      </c>
      <c r="N562" s="24">
        <v>139.12</v>
      </c>
      <c r="O562" s="16">
        <v>5200</v>
      </c>
      <c r="P562" s="16">
        <f t="shared" si="120"/>
        <v>1800</v>
      </c>
      <c r="Q562" s="16">
        <v>1</v>
      </c>
      <c r="R562" s="24">
        <f>N562/T562</f>
        <v>4.7972413793103449E-2</v>
      </c>
      <c r="S562" s="10"/>
      <c r="T562" s="24">
        <f t="shared" si="121"/>
        <v>2900</v>
      </c>
      <c r="U562" s="10"/>
    </row>
    <row r="563" spans="1:21" s="8" customFormat="1" ht="24" customHeight="1">
      <c r="A563" s="15">
        <v>44154</v>
      </c>
      <c r="B563" s="16">
        <v>4</v>
      </c>
      <c r="C563" s="17" t="s">
        <v>316</v>
      </c>
      <c r="D563" s="16" t="s">
        <v>307</v>
      </c>
      <c r="E563" s="10" t="s">
        <v>309</v>
      </c>
      <c r="F563" s="16" t="s">
        <v>293</v>
      </c>
      <c r="G563" s="18" t="s">
        <v>371</v>
      </c>
      <c r="H563" s="19" t="s">
        <v>430</v>
      </c>
      <c r="I563" s="16">
        <v>7000</v>
      </c>
      <c r="J563" s="16">
        <v>1800</v>
      </c>
      <c r="K563" s="16"/>
      <c r="L563" s="16"/>
      <c r="M563" s="24">
        <v>12</v>
      </c>
      <c r="N563" s="24">
        <v>139.12</v>
      </c>
      <c r="O563" s="16">
        <v>3500</v>
      </c>
      <c r="P563" s="16">
        <f t="shared" si="120"/>
        <v>3500</v>
      </c>
      <c r="Q563" s="16">
        <v>2</v>
      </c>
      <c r="R563" s="24">
        <f>N563/T563</f>
        <v>3.8644444444444447E-2</v>
      </c>
      <c r="S563" s="10"/>
      <c r="T563" s="24">
        <f t="shared" si="121"/>
        <v>3600</v>
      </c>
      <c r="U563" s="10"/>
    </row>
    <row r="564" spans="1:21" s="8" customFormat="1" ht="24" customHeight="1">
      <c r="A564" s="15">
        <v>44154</v>
      </c>
      <c r="B564" s="16">
        <v>6</v>
      </c>
      <c r="C564" s="17" t="s">
        <v>335</v>
      </c>
      <c r="D564" s="16" t="s">
        <v>307</v>
      </c>
      <c r="E564" s="10" t="s">
        <v>309</v>
      </c>
      <c r="F564" s="16" t="s">
        <v>293</v>
      </c>
      <c r="G564" s="18" t="s">
        <v>371</v>
      </c>
      <c r="H564" s="19" t="s">
        <v>337</v>
      </c>
      <c r="I564" s="16">
        <v>7000</v>
      </c>
      <c r="J564" s="16">
        <v>1300</v>
      </c>
      <c r="K564" s="16"/>
      <c r="L564" s="16"/>
      <c r="M564" s="24">
        <v>12</v>
      </c>
      <c r="N564" s="24">
        <v>139.12</v>
      </c>
      <c r="O564" s="16">
        <v>5660</v>
      </c>
      <c r="P564" s="16">
        <f t="shared" ref="P564:P580" si="122">I564-O564</f>
        <v>1340</v>
      </c>
      <c r="Q564" s="16">
        <v>1</v>
      </c>
      <c r="R564" s="24">
        <f t="shared" ref="R564:R580" si="123">N564/T564</f>
        <v>0.10701538461538462</v>
      </c>
      <c r="S564" s="10"/>
      <c r="T564" s="24">
        <f t="shared" ref="T564:T580" si="124">J564*Q564</f>
        <v>1300</v>
      </c>
      <c r="U564" s="10"/>
    </row>
    <row r="565" spans="1:21" s="8" customFormat="1" ht="24" customHeight="1">
      <c r="A565" s="15">
        <v>44154</v>
      </c>
      <c r="B565" s="16">
        <v>7</v>
      </c>
      <c r="C565" s="17" t="s">
        <v>388</v>
      </c>
      <c r="D565" s="16" t="s">
        <v>307</v>
      </c>
      <c r="E565" s="10" t="s">
        <v>309</v>
      </c>
      <c r="F565" s="16" t="s">
        <v>293</v>
      </c>
      <c r="G565" s="18" t="s">
        <v>371</v>
      </c>
      <c r="H565" s="19" t="s">
        <v>430</v>
      </c>
      <c r="I565" s="16">
        <v>7000</v>
      </c>
      <c r="J565" s="16">
        <v>550</v>
      </c>
      <c r="K565" s="16"/>
      <c r="L565" s="16"/>
      <c r="M565" s="24">
        <v>8</v>
      </c>
      <c r="N565" s="25">
        <f>M565*14</f>
        <v>112</v>
      </c>
      <c r="O565" s="16">
        <v>4050</v>
      </c>
      <c r="P565" s="16">
        <f t="shared" si="122"/>
        <v>2950</v>
      </c>
      <c r="Q565" s="16">
        <v>2</v>
      </c>
      <c r="R565" s="24">
        <f t="shared" si="123"/>
        <v>0.10181818181818182</v>
      </c>
      <c r="S565" s="10"/>
      <c r="T565" s="24">
        <f t="shared" si="124"/>
        <v>1100</v>
      </c>
      <c r="U565" s="10"/>
    </row>
    <row r="566" spans="1:21" s="8" customFormat="1" ht="24" customHeight="1">
      <c r="A566" s="15">
        <v>44154</v>
      </c>
      <c r="B566" s="16">
        <v>8</v>
      </c>
      <c r="C566" s="17" t="s">
        <v>375</v>
      </c>
      <c r="D566" s="16" t="s">
        <v>307</v>
      </c>
      <c r="E566" s="10" t="s">
        <v>309</v>
      </c>
      <c r="F566" s="16" t="s">
        <v>293</v>
      </c>
      <c r="G566" s="18" t="s">
        <v>431</v>
      </c>
      <c r="H566" s="19" t="s">
        <v>434</v>
      </c>
      <c r="I566" s="16">
        <v>7000</v>
      </c>
      <c r="J566" s="16">
        <v>2460</v>
      </c>
      <c r="K566" s="16"/>
      <c r="L566" s="16"/>
      <c r="M566" s="24">
        <v>12</v>
      </c>
      <c r="N566" s="24">
        <v>139.12</v>
      </c>
      <c r="O566" s="16">
        <v>3360</v>
      </c>
      <c r="P566" s="16">
        <f t="shared" si="122"/>
        <v>3640</v>
      </c>
      <c r="Q566" s="16">
        <v>1</v>
      </c>
      <c r="R566" s="24">
        <f t="shared" si="123"/>
        <v>5.6552845528455284E-2</v>
      </c>
      <c r="S566" s="10"/>
      <c r="T566" s="24">
        <f t="shared" si="124"/>
        <v>2460</v>
      </c>
      <c r="U566" s="10"/>
    </row>
    <row r="567" spans="1:21" s="8" customFormat="1" ht="24" customHeight="1">
      <c r="A567" s="15">
        <v>44154</v>
      </c>
      <c r="B567" s="16">
        <v>9</v>
      </c>
      <c r="C567" s="17" t="s">
        <v>364</v>
      </c>
      <c r="D567" s="16" t="s">
        <v>307</v>
      </c>
      <c r="E567" s="10" t="s">
        <v>309</v>
      </c>
      <c r="F567" s="16" t="s">
        <v>293</v>
      </c>
      <c r="G567" s="18" t="s">
        <v>431</v>
      </c>
      <c r="H567" s="19" t="s">
        <v>432</v>
      </c>
      <c r="I567" s="16">
        <v>7000</v>
      </c>
      <c r="J567" s="16">
        <v>1900</v>
      </c>
      <c r="K567" s="16"/>
      <c r="L567" s="16"/>
      <c r="M567" s="24">
        <v>12</v>
      </c>
      <c r="N567" s="24">
        <v>139.12</v>
      </c>
      <c r="O567" s="16">
        <v>2800</v>
      </c>
      <c r="P567" s="16">
        <f t="shared" si="122"/>
        <v>4200</v>
      </c>
      <c r="Q567" s="16">
        <v>1</v>
      </c>
      <c r="R567" s="24">
        <f t="shared" si="123"/>
        <v>7.3221052631578951E-2</v>
      </c>
      <c r="S567" s="10"/>
      <c r="T567" s="24">
        <f t="shared" si="124"/>
        <v>1900</v>
      </c>
      <c r="U567" s="10"/>
    </row>
    <row r="568" spans="1:21" s="8" customFormat="1" ht="24" customHeight="1">
      <c r="A568" s="15">
        <v>44154</v>
      </c>
      <c r="B568" s="16">
        <v>10</v>
      </c>
      <c r="C568" s="17" t="s">
        <v>395</v>
      </c>
      <c r="D568" s="16" t="s">
        <v>307</v>
      </c>
      <c r="E568" s="10" t="s">
        <v>308</v>
      </c>
      <c r="F568" s="16" t="s">
        <v>293</v>
      </c>
      <c r="G568" s="18" t="s">
        <v>431</v>
      </c>
      <c r="H568" s="19" t="s">
        <v>433</v>
      </c>
      <c r="I568" s="16">
        <v>7000</v>
      </c>
      <c r="J568" s="16">
        <v>1900</v>
      </c>
      <c r="K568" s="16"/>
      <c r="L568" s="16"/>
      <c r="M568" s="24">
        <v>12</v>
      </c>
      <c r="N568" s="24">
        <v>168</v>
      </c>
      <c r="O568" s="16">
        <v>2800</v>
      </c>
      <c r="P568" s="16">
        <f t="shared" si="122"/>
        <v>4200</v>
      </c>
      <c r="Q568" s="16">
        <v>1</v>
      </c>
      <c r="R568" s="24">
        <f t="shared" si="123"/>
        <v>8.8421052631578942E-2</v>
      </c>
      <c r="S568" s="10"/>
      <c r="T568" s="24">
        <f t="shared" si="124"/>
        <v>1900</v>
      </c>
      <c r="U568" s="10"/>
    </row>
    <row r="569" spans="1:21" s="8" customFormat="1" ht="24" customHeight="1">
      <c r="A569" s="15">
        <v>44154</v>
      </c>
      <c r="B569" s="16">
        <v>11</v>
      </c>
      <c r="C569" s="17" t="s">
        <v>410</v>
      </c>
      <c r="D569" s="16" t="s">
        <v>307</v>
      </c>
      <c r="E569" s="10" t="s">
        <v>308</v>
      </c>
      <c r="F569" s="16" t="s">
        <v>293</v>
      </c>
      <c r="G569" s="18" t="s">
        <v>424</v>
      </c>
      <c r="H569" s="19" t="s">
        <v>437</v>
      </c>
      <c r="I569" s="16">
        <v>7000</v>
      </c>
      <c r="J569" s="16">
        <v>1000</v>
      </c>
      <c r="K569" s="16"/>
      <c r="L569" s="16"/>
      <c r="M569" s="24">
        <v>8</v>
      </c>
      <c r="N569" s="25">
        <f>M569*14</f>
        <v>112</v>
      </c>
      <c r="O569" s="16">
        <v>2300</v>
      </c>
      <c r="P569" s="16">
        <f t="shared" si="122"/>
        <v>4700</v>
      </c>
      <c r="Q569" s="16">
        <v>2</v>
      </c>
      <c r="R569" s="24">
        <f t="shared" si="123"/>
        <v>5.6000000000000001E-2</v>
      </c>
      <c r="S569" s="10"/>
      <c r="T569" s="24">
        <f t="shared" si="124"/>
        <v>2000</v>
      </c>
      <c r="U569" s="10"/>
    </row>
    <row r="570" spans="1:21" s="8" customFormat="1" ht="24" customHeight="1">
      <c r="A570" s="15">
        <v>44154</v>
      </c>
      <c r="B570" s="16">
        <v>12</v>
      </c>
      <c r="C570" s="17" t="s">
        <v>313</v>
      </c>
      <c r="D570" s="16" t="s">
        <v>307</v>
      </c>
      <c r="E570" s="10" t="s">
        <v>309</v>
      </c>
      <c r="F570" s="16" t="s">
        <v>293</v>
      </c>
      <c r="G570" s="18" t="s">
        <v>424</v>
      </c>
      <c r="H570" s="19" t="s">
        <v>438</v>
      </c>
      <c r="I570" s="16">
        <v>7000</v>
      </c>
      <c r="J570" s="16">
        <v>1300</v>
      </c>
      <c r="K570" s="16"/>
      <c r="L570" s="16"/>
      <c r="M570" s="24">
        <v>12</v>
      </c>
      <c r="N570" s="24">
        <v>139.12</v>
      </c>
      <c r="O570" s="16">
        <v>2000</v>
      </c>
      <c r="P570" s="16">
        <f t="shared" si="122"/>
        <v>5000</v>
      </c>
      <c r="Q570" s="16">
        <v>1</v>
      </c>
      <c r="R570" s="24">
        <f t="shared" si="123"/>
        <v>0.10701538461538462</v>
      </c>
      <c r="S570" s="10"/>
      <c r="T570" s="24">
        <f t="shared" si="124"/>
        <v>1300</v>
      </c>
      <c r="U570" s="10"/>
    </row>
    <row r="571" spans="1:21" s="8" customFormat="1" ht="24" customHeight="1">
      <c r="A571" s="15">
        <v>44154</v>
      </c>
      <c r="B571" s="16">
        <v>13</v>
      </c>
      <c r="C571" s="17" t="s">
        <v>402</v>
      </c>
      <c r="D571" s="16" t="s">
        <v>307</v>
      </c>
      <c r="E571" s="10" t="s">
        <v>309</v>
      </c>
      <c r="F571" s="16" t="s">
        <v>293</v>
      </c>
      <c r="G571" s="18" t="s">
        <v>424</v>
      </c>
      <c r="H571" s="19" t="s">
        <v>436</v>
      </c>
      <c r="I571" s="16">
        <v>7000</v>
      </c>
      <c r="J571" s="16">
        <v>1600</v>
      </c>
      <c r="K571" s="16"/>
      <c r="L571" s="16"/>
      <c r="M571" s="24">
        <v>12</v>
      </c>
      <c r="N571" s="24">
        <v>139.12</v>
      </c>
      <c r="O571" s="16">
        <v>3030</v>
      </c>
      <c r="P571" s="16">
        <f t="shared" si="122"/>
        <v>3970</v>
      </c>
      <c r="Q571" s="16">
        <v>1</v>
      </c>
      <c r="R571" s="24">
        <f t="shared" si="123"/>
        <v>8.695E-2</v>
      </c>
      <c r="S571" s="10"/>
      <c r="T571" s="24">
        <f t="shared" si="124"/>
        <v>1600</v>
      </c>
      <c r="U571" s="10"/>
    </row>
    <row r="572" spans="1:21" s="8" customFormat="1" ht="24" customHeight="1">
      <c r="A572" s="15">
        <v>44154</v>
      </c>
      <c r="B572" s="16">
        <v>14</v>
      </c>
      <c r="C572" s="17" t="s">
        <v>321</v>
      </c>
      <c r="D572" s="16" t="s">
        <v>307</v>
      </c>
      <c r="E572" s="10" t="s">
        <v>309</v>
      </c>
      <c r="F572" s="16" t="s">
        <v>293</v>
      </c>
      <c r="G572" s="18" t="s">
        <v>424</v>
      </c>
      <c r="H572" s="19" t="s">
        <v>435</v>
      </c>
      <c r="I572" s="16">
        <v>7000</v>
      </c>
      <c r="J572" s="16">
        <v>1350</v>
      </c>
      <c r="K572" s="16"/>
      <c r="L572" s="16"/>
      <c r="M572" s="24">
        <v>12</v>
      </c>
      <c r="N572" s="24">
        <v>139.12</v>
      </c>
      <c r="O572" s="16">
        <v>2220</v>
      </c>
      <c r="P572" s="16">
        <f t="shared" si="122"/>
        <v>4780</v>
      </c>
      <c r="Q572" s="16">
        <v>1</v>
      </c>
      <c r="R572" s="24">
        <f t="shared" si="123"/>
        <v>0.10305185185185185</v>
      </c>
      <c r="S572" s="10"/>
      <c r="T572" s="24">
        <f t="shared" si="124"/>
        <v>1350</v>
      </c>
      <c r="U572" s="10"/>
    </row>
    <row r="573" spans="1:21" s="8" customFormat="1" ht="24" customHeight="1">
      <c r="A573" s="15">
        <v>44154</v>
      </c>
      <c r="B573" s="16">
        <v>15</v>
      </c>
      <c r="C573" s="17" t="s">
        <v>417</v>
      </c>
      <c r="D573" s="16" t="s">
        <v>307</v>
      </c>
      <c r="E573" s="10" t="s">
        <v>309</v>
      </c>
      <c r="F573" s="16" t="s">
        <v>293</v>
      </c>
      <c r="G573" s="18" t="s">
        <v>424</v>
      </c>
      <c r="H573" s="19" t="s">
        <v>430</v>
      </c>
      <c r="I573" s="16">
        <v>7000</v>
      </c>
      <c r="J573" s="16">
        <v>1800</v>
      </c>
      <c r="K573" s="16"/>
      <c r="L573" s="16"/>
      <c r="M573" s="24">
        <v>12</v>
      </c>
      <c r="N573" s="24">
        <v>139.12</v>
      </c>
      <c r="O573" s="16">
        <v>2800</v>
      </c>
      <c r="P573" s="16">
        <f t="shared" si="122"/>
        <v>4200</v>
      </c>
      <c r="Q573" s="16">
        <v>2</v>
      </c>
      <c r="R573" s="24">
        <f t="shared" si="123"/>
        <v>3.8644444444444447E-2</v>
      </c>
      <c r="S573" s="10"/>
      <c r="T573" s="24">
        <f t="shared" si="124"/>
        <v>3600</v>
      </c>
      <c r="U573" s="10"/>
    </row>
    <row r="574" spans="1:21" s="8" customFormat="1" ht="24" customHeight="1">
      <c r="A574" s="15">
        <v>44154</v>
      </c>
      <c r="B574" s="16">
        <v>16</v>
      </c>
      <c r="C574" s="17" t="s">
        <v>327</v>
      </c>
      <c r="D574" s="16" t="s">
        <v>307</v>
      </c>
      <c r="E574" s="10" t="s">
        <v>309</v>
      </c>
      <c r="F574" s="16" t="s">
        <v>293</v>
      </c>
      <c r="G574" s="18" t="s">
        <v>424</v>
      </c>
      <c r="H574" s="19" t="s">
        <v>427</v>
      </c>
      <c r="I574" s="16">
        <v>7000</v>
      </c>
      <c r="J574" s="16">
        <v>1800</v>
      </c>
      <c r="K574" s="16"/>
      <c r="L574" s="16"/>
      <c r="M574" s="24">
        <v>12</v>
      </c>
      <c r="N574" s="24">
        <v>139.12</v>
      </c>
      <c r="O574" s="16">
        <v>2800</v>
      </c>
      <c r="P574" s="16">
        <f t="shared" si="122"/>
        <v>4200</v>
      </c>
      <c r="Q574" s="16">
        <v>1</v>
      </c>
      <c r="R574" s="24">
        <f t="shared" si="123"/>
        <v>7.7288888888888893E-2</v>
      </c>
      <c r="S574" s="10"/>
      <c r="T574" s="24">
        <f t="shared" si="124"/>
        <v>1800</v>
      </c>
      <c r="U574" s="10"/>
    </row>
    <row r="575" spans="1:21" s="8" customFormat="1" ht="24" customHeight="1">
      <c r="A575" s="15">
        <v>44154</v>
      </c>
      <c r="B575" s="16">
        <v>17</v>
      </c>
      <c r="C575" s="17" t="s">
        <v>416</v>
      </c>
      <c r="D575" s="16" t="s">
        <v>307</v>
      </c>
      <c r="E575" s="10" t="s">
        <v>309</v>
      </c>
      <c r="F575" s="16" t="s">
        <v>293</v>
      </c>
      <c r="G575" s="18" t="s">
        <v>424</v>
      </c>
      <c r="H575" s="19" t="s">
        <v>428</v>
      </c>
      <c r="I575" s="16">
        <v>7000</v>
      </c>
      <c r="J575" s="16">
        <v>1800</v>
      </c>
      <c r="K575" s="16"/>
      <c r="L575" s="16"/>
      <c r="M575" s="24">
        <v>12</v>
      </c>
      <c r="N575" s="24">
        <v>139.12</v>
      </c>
      <c r="O575" s="16">
        <v>2800</v>
      </c>
      <c r="P575" s="16">
        <f t="shared" si="122"/>
        <v>4200</v>
      </c>
      <c r="Q575" s="16">
        <v>1</v>
      </c>
      <c r="R575" s="24">
        <f t="shared" si="123"/>
        <v>7.7288888888888893E-2</v>
      </c>
      <c r="S575" s="10"/>
      <c r="T575" s="24">
        <f t="shared" si="124"/>
        <v>1800</v>
      </c>
      <c r="U575" s="10"/>
    </row>
    <row r="576" spans="1:21" s="8" customFormat="1" ht="24" customHeight="1">
      <c r="A576" s="15">
        <v>44154</v>
      </c>
      <c r="B576" s="16">
        <v>18</v>
      </c>
      <c r="C576" s="17" t="s">
        <v>317</v>
      </c>
      <c r="D576" s="16" t="s">
        <v>307</v>
      </c>
      <c r="E576" s="10" t="s">
        <v>309</v>
      </c>
      <c r="F576" s="16" t="s">
        <v>293</v>
      </c>
      <c r="G576" s="18" t="s">
        <v>386</v>
      </c>
      <c r="H576" s="19" t="s">
        <v>354</v>
      </c>
      <c r="I576" s="16">
        <v>7000</v>
      </c>
      <c r="J576" s="16">
        <v>900</v>
      </c>
      <c r="K576" s="16"/>
      <c r="L576" s="16"/>
      <c r="M576" s="24">
        <v>12</v>
      </c>
      <c r="N576" s="24">
        <v>139.12</v>
      </c>
      <c r="O576" s="16">
        <v>6180</v>
      </c>
      <c r="P576" s="16">
        <f t="shared" si="122"/>
        <v>820</v>
      </c>
      <c r="Q576" s="16">
        <v>2</v>
      </c>
      <c r="R576" s="24">
        <f t="shared" si="123"/>
        <v>7.7288888888888893E-2</v>
      </c>
      <c r="S576" s="10"/>
      <c r="T576" s="24">
        <f t="shared" si="124"/>
        <v>1800</v>
      </c>
      <c r="U576" s="10"/>
    </row>
    <row r="577" spans="1:21" s="8" customFormat="1" ht="24" customHeight="1">
      <c r="A577" s="15">
        <v>44154</v>
      </c>
      <c r="B577" s="16">
        <v>19</v>
      </c>
      <c r="C577" s="17" t="s">
        <v>339</v>
      </c>
      <c r="D577" s="16" t="s">
        <v>307</v>
      </c>
      <c r="E577" s="10" t="s">
        <v>309</v>
      </c>
      <c r="F577" s="16" t="s">
        <v>293</v>
      </c>
      <c r="G577" s="18" t="s">
        <v>386</v>
      </c>
      <c r="H577" s="19" t="s">
        <v>354</v>
      </c>
      <c r="I577" s="16">
        <v>7000</v>
      </c>
      <c r="J577" s="16">
        <v>820</v>
      </c>
      <c r="K577" s="16"/>
      <c r="L577" s="16"/>
      <c r="M577" s="24">
        <v>12</v>
      </c>
      <c r="N577" s="24">
        <v>139.12</v>
      </c>
      <c r="O577" s="16">
        <v>7000</v>
      </c>
      <c r="P577" s="16">
        <f t="shared" si="122"/>
        <v>0</v>
      </c>
      <c r="Q577" s="16">
        <v>2</v>
      </c>
      <c r="R577" s="24">
        <f t="shared" si="123"/>
        <v>8.4829268292682933E-2</v>
      </c>
      <c r="S577" s="10"/>
      <c r="T577" s="24">
        <f t="shared" si="124"/>
        <v>1640</v>
      </c>
      <c r="U577" s="10"/>
    </row>
    <row r="578" spans="1:21" s="8" customFormat="1" ht="24" customHeight="1">
      <c r="A578" s="15">
        <v>44154</v>
      </c>
      <c r="B578" s="16">
        <v>20</v>
      </c>
      <c r="C578" s="17" t="s">
        <v>325</v>
      </c>
      <c r="D578" s="16" t="s">
        <v>307</v>
      </c>
      <c r="E578" s="10" t="s">
        <v>309</v>
      </c>
      <c r="F578" s="16" t="s">
        <v>293</v>
      </c>
      <c r="G578" s="18" t="s">
        <v>386</v>
      </c>
      <c r="H578" s="19" t="s">
        <v>435</v>
      </c>
      <c r="I578" s="16">
        <v>7000</v>
      </c>
      <c r="J578" s="16">
        <v>2070</v>
      </c>
      <c r="K578" s="16"/>
      <c r="L578" s="16"/>
      <c r="M578" s="24">
        <v>12</v>
      </c>
      <c r="N578" s="24">
        <v>139.12</v>
      </c>
      <c r="O578" s="16">
        <v>7000</v>
      </c>
      <c r="P578" s="16">
        <f t="shared" si="122"/>
        <v>0</v>
      </c>
      <c r="Q578" s="16">
        <v>1</v>
      </c>
      <c r="R578" s="24">
        <f t="shared" si="123"/>
        <v>6.7207729468599042E-2</v>
      </c>
      <c r="S578" s="10"/>
      <c r="T578" s="24">
        <f t="shared" si="124"/>
        <v>2070</v>
      </c>
      <c r="U578" s="10"/>
    </row>
    <row r="579" spans="1:21" s="8" customFormat="1" ht="24" customHeight="1">
      <c r="A579" s="15">
        <v>44154</v>
      </c>
      <c r="B579" s="16">
        <v>21</v>
      </c>
      <c r="C579" s="17" t="s">
        <v>394</v>
      </c>
      <c r="D579" s="16" t="s">
        <v>307</v>
      </c>
      <c r="E579" s="10" t="s">
        <v>309</v>
      </c>
      <c r="F579" s="16" t="s">
        <v>293</v>
      </c>
      <c r="G579" s="18" t="s">
        <v>386</v>
      </c>
      <c r="H579" s="19" t="s">
        <v>430</v>
      </c>
      <c r="I579" s="16">
        <v>7000</v>
      </c>
      <c r="J579" s="16">
        <v>676</v>
      </c>
      <c r="K579" s="16"/>
      <c r="L579" s="16"/>
      <c r="M579" s="24">
        <v>2</v>
      </c>
      <c r="N579" s="25">
        <f>M579*9.94</f>
        <v>19.88</v>
      </c>
      <c r="O579" s="16">
        <v>7000</v>
      </c>
      <c r="P579" s="16">
        <f t="shared" si="122"/>
        <v>0</v>
      </c>
      <c r="Q579" s="16">
        <v>2</v>
      </c>
      <c r="R579" s="24">
        <f t="shared" si="123"/>
        <v>1.4704142011834318E-2</v>
      </c>
      <c r="S579" s="10"/>
      <c r="T579" s="24">
        <f t="shared" si="124"/>
        <v>1352</v>
      </c>
      <c r="U579" s="10"/>
    </row>
    <row r="580" spans="1:21" s="8" customFormat="1" ht="24" customHeight="1">
      <c r="A580" s="15">
        <v>44154</v>
      </c>
      <c r="B580" s="16">
        <v>22</v>
      </c>
      <c r="C580" s="17" t="s">
        <v>329</v>
      </c>
      <c r="D580" s="16" t="s">
        <v>307</v>
      </c>
      <c r="E580" s="10" t="s">
        <v>309</v>
      </c>
      <c r="F580" s="16" t="s">
        <v>293</v>
      </c>
      <c r="G580" s="18" t="s">
        <v>386</v>
      </c>
      <c r="H580" s="19" t="s">
        <v>439</v>
      </c>
      <c r="I580" s="16">
        <v>7000</v>
      </c>
      <c r="J580" s="16">
        <v>676</v>
      </c>
      <c r="K580" s="16"/>
      <c r="L580" s="16"/>
      <c r="M580" s="24">
        <v>2</v>
      </c>
      <c r="N580" s="25">
        <f>M580*9.94</f>
        <v>19.88</v>
      </c>
      <c r="O580" s="16">
        <v>7000</v>
      </c>
      <c r="P580" s="16">
        <f t="shared" si="122"/>
        <v>0</v>
      </c>
      <c r="Q580" s="16">
        <v>2</v>
      </c>
      <c r="R580" s="24">
        <f t="shared" si="123"/>
        <v>1.4704142011834318E-2</v>
      </c>
      <c r="S580" s="10"/>
      <c r="T580" s="24">
        <f t="shared" si="124"/>
        <v>1352</v>
      </c>
      <c r="U580" s="10"/>
    </row>
    <row r="581" spans="1:21" s="8" customFormat="1" ht="24" customHeight="1">
      <c r="A581" s="15">
        <v>44154</v>
      </c>
      <c r="B581" s="16"/>
      <c r="C581" s="17" t="s">
        <v>394</v>
      </c>
      <c r="D581" s="16" t="s">
        <v>307</v>
      </c>
      <c r="E581" s="10" t="s">
        <v>309</v>
      </c>
      <c r="F581" s="16" t="s">
        <v>293</v>
      </c>
      <c r="G581" s="18" t="s">
        <v>424</v>
      </c>
      <c r="H581" s="19" t="s">
        <v>437</v>
      </c>
      <c r="I581" s="16">
        <v>7000</v>
      </c>
      <c r="J581" s="16">
        <v>840</v>
      </c>
      <c r="K581" s="16"/>
      <c r="L581" s="16"/>
      <c r="M581" s="24">
        <v>10</v>
      </c>
      <c r="N581" s="25">
        <f>139.12-19.88</f>
        <v>119.24000000000001</v>
      </c>
      <c r="O581" s="16">
        <v>3140</v>
      </c>
      <c r="P581" s="16">
        <f t="shared" ref="P581:P587" si="125">I581-O581</f>
        <v>3860</v>
      </c>
      <c r="Q581" s="16">
        <v>1</v>
      </c>
      <c r="R581" s="24">
        <f t="shared" ref="R581:R587" si="126">N581/T581</f>
        <v>0.14195238095238097</v>
      </c>
      <c r="S581" s="10"/>
      <c r="T581" s="24">
        <f t="shared" ref="T581:T587" si="127">J581*Q581</f>
        <v>840</v>
      </c>
      <c r="U581" s="10"/>
    </row>
    <row r="582" spans="1:21" s="8" customFormat="1" ht="24" customHeight="1">
      <c r="A582" s="15">
        <v>44154</v>
      </c>
      <c r="B582" s="16"/>
      <c r="C582" s="17" t="s">
        <v>329</v>
      </c>
      <c r="D582" s="16" t="s">
        <v>307</v>
      </c>
      <c r="E582" s="10" t="s">
        <v>309</v>
      </c>
      <c r="F582" s="16" t="s">
        <v>293</v>
      </c>
      <c r="G582" s="18" t="s">
        <v>424</v>
      </c>
      <c r="H582" s="19" t="s">
        <v>438</v>
      </c>
      <c r="I582" s="16">
        <v>7000</v>
      </c>
      <c r="J582" s="16">
        <v>840</v>
      </c>
      <c r="K582" s="16"/>
      <c r="L582" s="16"/>
      <c r="M582" s="24">
        <v>10</v>
      </c>
      <c r="N582" s="25">
        <f>139.12-19.88</f>
        <v>119.24000000000001</v>
      </c>
      <c r="O582" s="16">
        <v>2840</v>
      </c>
      <c r="P582" s="16">
        <f t="shared" si="125"/>
        <v>4160</v>
      </c>
      <c r="Q582" s="16">
        <v>1</v>
      </c>
      <c r="R582" s="24">
        <f t="shared" si="126"/>
        <v>0.14195238095238097</v>
      </c>
      <c r="S582" s="10"/>
      <c r="T582" s="24">
        <f t="shared" si="127"/>
        <v>840</v>
      </c>
      <c r="U582" s="10"/>
    </row>
    <row r="583" spans="1:21" s="8" customFormat="1" ht="24" customHeight="1">
      <c r="A583" s="15">
        <v>44154</v>
      </c>
      <c r="B583" s="16">
        <v>23</v>
      </c>
      <c r="C583" s="17" t="s">
        <v>340</v>
      </c>
      <c r="D583" s="16" t="s">
        <v>307</v>
      </c>
      <c r="E583" s="10" t="s">
        <v>309</v>
      </c>
      <c r="F583" s="16" t="s">
        <v>293</v>
      </c>
      <c r="G583" s="18" t="s">
        <v>431</v>
      </c>
      <c r="H583" s="19" t="s">
        <v>440</v>
      </c>
      <c r="I583" s="16">
        <v>7000</v>
      </c>
      <c r="J583" s="16">
        <v>2500</v>
      </c>
      <c r="K583" s="16"/>
      <c r="L583" s="16"/>
      <c r="M583" s="24">
        <v>12</v>
      </c>
      <c r="N583" s="24">
        <v>139.12</v>
      </c>
      <c r="O583" s="16">
        <v>4000</v>
      </c>
      <c r="P583" s="16">
        <f t="shared" si="125"/>
        <v>3000</v>
      </c>
      <c r="Q583" s="16">
        <v>1</v>
      </c>
      <c r="R583" s="24">
        <f t="shared" si="126"/>
        <v>5.5648000000000003E-2</v>
      </c>
      <c r="S583" s="10"/>
      <c r="T583" s="24">
        <f t="shared" si="127"/>
        <v>2500</v>
      </c>
      <c r="U583" s="10"/>
    </row>
    <row r="584" spans="1:21" s="8" customFormat="1" ht="24" customHeight="1">
      <c r="A584" s="15">
        <v>44154</v>
      </c>
      <c r="B584" s="16">
        <v>24</v>
      </c>
      <c r="C584" s="17" t="s">
        <v>370</v>
      </c>
      <c r="D584" s="16" t="s">
        <v>307</v>
      </c>
      <c r="E584" s="10" t="s">
        <v>309</v>
      </c>
      <c r="F584" s="16" t="s">
        <v>293</v>
      </c>
      <c r="G584" s="18" t="s">
        <v>431</v>
      </c>
      <c r="H584" s="19" t="s">
        <v>390</v>
      </c>
      <c r="I584" s="16">
        <v>7000</v>
      </c>
      <c r="J584" s="16">
        <v>2700</v>
      </c>
      <c r="K584" s="16"/>
      <c r="L584" s="16"/>
      <c r="M584" s="24">
        <v>12</v>
      </c>
      <c r="N584" s="24">
        <v>139.12</v>
      </c>
      <c r="O584" s="16">
        <v>3700</v>
      </c>
      <c r="P584" s="16">
        <f t="shared" si="125"/>
        <v>3300</v>
      </c>
      <c r="Q584" s="16">
        <v>1</v>
      </c>
      <c r="R584" s="24">
        <f t="shared" si="126"/>
        <v>5.1525925925925926E-2</v>
      </c>
      <c r="S584" s="10"/>
      <c r="T584" s="24">
        <f t="shared" si="127"/>
        <v>2700</v>
      </c>
      <c r="U584" s="10"/>
    </row>
    <row r="585" spans="1:21" s="8" customFormat="1" ht="24" customHeight="1">
      <c r="A585" s="15">
        <v>44154</v>
      </c>
      <c r="B585" s="16">
        <v>25</v>
      </c>
      <c r="C585" s="17" t="s">
        <v>328</v>
      </c>
      <c r="D585" s="16" t="s">
        <v>307</v>
      </c>
      <c r="E585" s="10" t="s">
        <v>309</v>
      </c>
      <c r="F585" s="16" t="s">
        <v>293</v>
      </c>
      <c r="G585" s="18" t="s">
        <v>371</v>
      </c>
      <c r="H585" s="19" t="s">
        <v>360</v>
      </c>
      <c r="I585" s="16">
        <v>7000</v>
      </c>
      <c r="J585" s="16">
        <v>3000</v>
      </c>
      <c r="K585" s="16"/>
      <c r="L585" s="16"/>
      <c r="M585" s="24">
        <v>12</v>
      </c>
      <c r="N585" s="24">
        <v>139.12</v>
      </c>
      <c r="O585" s="16">
        <v>3000</v>
      </c>
      <c r="P585" s="16">
        <f t="shared" si="125"/>
        <v>4000</v>
      </c>
      <c r="Q585" s="16">
        <v>2</v>
      </c>
      <c r="R585" s="24">
        <f t="shared" si="126"/>
        <v>2.3186666666666668E-2</v>
      </c>
      <c r="S585" s="10"/>
      <c r="T585" s="24">
        <f t="shared" si="127"/>
        <v>6000</v>
      </c>
      <c r="U585" s="10"/>
    </row>
    <row r="586" spans="1:21" s="8" customFormat="1" ht="24" customHeight="1">
      <c r="A586" s="15">
        <v>44154</v>
      </c>
      <c r="B586" s="16">
        <v>26</v>
      </c>
      <c r="C586" s="17" t="s">
        <v>331</v>
      </c>
      <c r="D586" s="16" t="s">
        <v>307</v>
      </c>
      <c r="E586" s="10" t="s">
        <v>309</v>
      </c>
      <c r="F586" s="16" t="s">
        <v>293</v>
      </c>
      <c r="G586" s="18" t="s">
        <v>386</v>
      </c>
      <c r="H586" s="19" t="s">
        <v>360</v>
      </c>
      <c r="I586" s="16">
        <v>7000</v>
      </c>
      <c r="J586" s="16">
        <v>2400</v>
      </c>
      <c r="K586" s="16"/>
      <c r="L586" s="16"/>
      <c r="M586" s="24">
        <v>12</v>
      </c>
      <c r="N586" s="24">
        <v>139.12</v>
      </c>
      <c r="O586" s="16">
        <v>7000</v>
      </c>
      <c r="P586" s="16">
        <f t="shared" si="125"/>
        <v>0</v>
      </c>
      <c r="Q586" s="16">
        <v>2</v>
      </c>
      <c r="R586" s="24">
        <f t="shared" si="126"/>
        <v>2.8983333333333333E-2</v>
      </c>
      <c r="S586" s="10"/>
      <c r="T586" s="24">
        <f t="shared" si="127"/>
        <v>4800</v>
      </c>
      <c r="U586" s="10"/>
    </row>
    <row r="587" spans="1:21" s="8" customFormat="1" ht="24" customHeight="1">
      <c r="A587" s="15">
        <v>44154</v>
      </c>
      <c r="B587" s="16">
        <v>27</v>
      </c>
      <c r="C587" s="17" t="s">
        <v>338</v>
      </c>
      <c r="D587" s="16" t="s">
        <v>307</v>
      </c>
      <c r="E587" s="10" t="s">
        <v>309</v>
      </c>
      <c r="F587" s="16" t="s">
        <v>293</v>
      </c>
      <c r="G587" s="18" t="s">
        <v>398</v>
      </c>
      <c r="H587" s="19" t="s">
        <v>337</v>
      </c>
      <c r="I587" s="16">
        <v>12000</v>
      </c>
      <c r="J587" s="16">
        <v>1100</v>
      </c>
      <c r="K587" s="16"/>
      <c r="L587" s="16"/>
      <c r="M587" s="24">
        <v>12</v>
      </c>
      <c r="N587" s="24">
        <v>139.12</v>
      </c>
      <c r="O587" s="16">
        <v>3980</v>
      </c>
      <c r="P587" s="16">
        <f t="shared" si="125"/>
        <v>8020</v>
      </c>
      <c r="Q587" s="16">
        <v>1</v>
      </c>
      <c r="R587" s="24">
        <f t="shared" si="126"/>
        <v>0.12647272727272726</v>
      </c>
      <c r="S587" s="10"/>
      <c r="T587" s="24">
        <f t="shared" si="127"/>
        <v>1100</v>
      </c>
      <c r="U587" s="10"/>
    </row>
    <row r="588" spans="1:21" s="8" customFormat="1" ht="24" customHeight="1">
      <c r="A588" s="15">
        <v>44154</v>
      </c>
      <c r="B588" s="16">
        <v>28</v>
      </c>
      <c r="C588" s="17" t="s">
        <v>324</v>
      </c>
      <c r="D588" s="16" t="s">
        <v>307</v>
      </c>
      <c r="E588" s="10" t="s">
        <v>309</v>
      </c>
      <c r="F588" s="16"/>
      <c r="G588" s="18"/>
      <c r="H588" s="19" t="s">
        <v>345</v>
      </c>
      <c r="I588" s="16"/>
      <c r="J588" s="16"/>
      <c r="K588" s="16"/>
      <c r="L588" s="16"/>
      <c r="M588" s="24">
        <v>12</v>
      </c>
      <c r="N588" s="24">
        <v>139.12</v>
      </c>
      <c r="O588" s="16"/>
      <c r="P588" s="16"/>
      <c r="Q588" s="16"/>
      <c r="R588" s="24"/>
      <c r="S588" s="10"/>
      <c r="T588" s="24"/>
      <c r="U588" s="10"/>
    </row>
    <row r="589" spans="1:21" s="10" customFormat="1" ht="24" customHeight="1">
      <c r="A589" s="15">
        <v>44154</v>
      </c>
      <c r="B589" s="16">
        <v>29</v>
      </c>
      <c r="C589" s="16" t="s">
        <v>346</v>
      </c>
      <c r="D589" s="16" t="s">
        <v>307</v>
      </c>
      <c r="E589" s="10" t="s">
        <v>309</v>
      </c>
      <c r="F589" s="16"/>
      <c r="G589" s="18"/>
      <c r="H589" s="19" t="s">
        <v>347</v>
      </c>
      <c r="I589" s="16"/>
      <c r="J589" s="16"/>
      <c r="K589" s="16"/>
      <c r="L589" s="16"/>
      <c r="M589" s="24">
        <v>12</v>
      </c>
      <c r="N589" s="24">
        <v>139.12</v>
      </c>
      <c r="O589" s="16"/>
      <c r="P589" s="16"/>
      <c r="Q589" s="16"/>
      <c r="R589" s="24"/>
      <c r="T589" s="24"/>
    </row>
    <row r="590" spans="1:21" s="9" customFormat="1" ht="24" customHeight="1">
      <c r="A590" s="15">
        <v>44154</v>
      </c>
      <c r="B590" s="25">
        <v>30</v>
      </c>
      <c r="C590" s="25" t="s">
        <v>409</v>
      </c>
      <c r="D590" s="25" t="s">
        <v>307</v>
      </c>
      <c r="E590" s="9" t="s">
        <v>308</v>
      </c>
      <c r="F590" s="25"/>
      <c r="G590" s="32"/>
      <c r="H590" s="30" t="s">
        <v>268</v>
      </c>
      <c r="I590" s="25"/>
      <c r="J590" s="25"/>
      <c r="K590" s="25"/>
      <c r="L590" s="25"/>
      <c r="M590" s="29"/>
      <c r="N590" s="29"/>
      <c r="O590" s="25"/>
      <c r="P590" s="25"/>
      <c r="Q590" s="25"/>
      <c r="R590" s="29"/>
      <c r="T590" s="29"/>
    </row>
    <row r="591" spans="1:21" s="9" customFormat="1" ht="24" customHeight="1">
      <c r="A591" s="15">
        <v>44154</v>
      </c>
      <c r="B591" s="25">
        <v>31</v>
      </c>
      <c r="C591" s="25" t="s">
        <v>348</v>
      </c>
      <c r="D591" s="25" t="s">
        <v>307</v>
      </c>
      <c r="E591" s="9" t="s">
        <v>309</v>
      </c>
      <c r="F591" s="25"/>
      <c r="G591" s="25"/>
      <c r="H591" s="30" t="s">
        <v>268</v>
      </c>
      <c r="I591" s="25"/>
      <c r="J591" s="25"/>
      <c r="K591" s="25"/>
      <c r="L591" s="25"/>
      <c r="M591" s="29"/>
      <c r="N591" s="29"/>
      <c r="O591" s="25"/>
      <c r="P591" s="25"/>
      <c r="Q591" s="25"/>
      <c r="R591" s="29"/>
      <c r="T591" s="29"/>
    </row>
    <row r="592" spans="1:21" s="8" customFormat="1" ht="24" customHeight="1">
      <c r="A592" s="15">
        <v>44155</v>
      </c>
      <c r="B592" s="16">
        <v>1</v>
      </c>
      <c r="C592" s="17" t="s">
        <v>311</v>
      </c>
      <c r="D592" s="16" t="s">
        <v>307</v>
      </c>
      <c r="E592" s="10" t="s">
        <v>309</v>
      </c>
      <c r="F592" s="16" t="s">
        <v>293</v>
      </c>
      <c r="G592" s="18" t="s">
        <v>431</v>
      </c>
      <c r="H592" s="19" t="s">
        <v>434</v>
      </c>
      <c r="I592" s="16">
        <v>7000</v>
      </c>
      <c r="J592" s="16">
        <v>900</v>
      </c>
      <c r="K592" s="16"/>
      <c r="L592" s="16"/>
      <c r="M592" s="24">
        <v>4</v>
      </c>
      <c r="N592" s="25">
        <f>M592*9.94</f>
        <v>39.76</v>
      </c>
      <c r="O592" s="16">
        <v>4700</v>
      </c>
      <c r="P592" s="16">
        <f>I592-O592</f>
        <v>2300</v>
      </c>
      <c r="Q592" s="16">
        <v>1</v>
      </c>
      <c r="R592" s="24">
        <f>N592/T592</f>
        <v>4.4177777777777774E-2</v>
      </c>
      <c r="S592" s="10"/>
      <c r="T592" s="24">
        <f t="shared" ref="T592:T600" si="128">J592*Q592</f>
        <v>900</v>
      </c>
      <c r="U592" s="10"/>
    </row>
    <row r="593" spans="1:21" s="8" customFormat="1" ht="24" customHeight="1">
      <c r="A593" s="15">
        <v>44155</v>
      </c>
      <c r="B593" s="16"/>
      <c r="C593" s="17" t="s">
        <v>311</v>
      </c>
      <c r="D593" s="16" t="s">
        <v>307</v>
      </c>
      <c r="E593" s="10" t="s">
        <v>309</v>
      </c>
      <c r="F593" s="16" t="s">
        <v>293</v>
      </c>
      <c r="G593" s="18" t="s">
        <v>431</v>
      </c>
      <c r="H593" s="19" t="s">
        <v>441</v>
      </c>
      <c r="I593" s="16">
        <v>7000</v>
      </c>
      <c r="J593" s="16">
        <v>650</v>
      </c>
      <c r="K593" s="16"/>
      <c r="L593" s="16"/>
      <c r="M593" s="24">
        <v>8</v>
      </c>
      <c r="N593" s="25">
        <f>139.12-39.76</f>
        <v>99.360000000000014</v>
      </c>
      <c r="O593" s="16">
        <v>650</v>
      </c>
      <c r="P593" s="16"/>
      <c r="Q593" s="16">
        <v>1</v>
      </c>
      <c r="R593" s="24">
        <f t="shared" ref="R593:R604" si="129">N593/T593</f>
        <v>0.15286153846153849</v>
      </c>
      <c r="S593" s="10"/>
      <c r="T593" s="24">
        <f t="shared" si="128"/>
        <v>650</v>
      </c>
      <c r="U593" s="10"/>
    </row>
    <row r="594" spans="1:21" s="8" customFormat="1" ht="24" customHeight="1">
      <c r="A594" s="15">
        <v>44155</v>
      </c>
      <c r="B594" s="16">
        <v>2</v>
      </c>
      <c r="C594" s="17" t="s">
        <v>323</v>
      </c>
      <c r="D594" s="16" t="s">
        <v>307</v>
      </c>
      <c r="E594" s="10" t="s">
        <v>308</v>
      </c>
      <c r="F594" s="16" t="s">
        <v>293</v>
      </c>
      <c r="G594" s="18" t="s">
        <v>431</v>
      </c>
      <c r="H594" s="19" t="s">
        <v>442</v>
      </c>
      <c r="I594" s="16">
        <v>7000</v>
      </c>
      <c r="J594" s="16">
        <v>1440</v>
      </c>
      <c r="K594" s="16"/>
      <c r="L594" s="16"/>
      <c r="M594" s="24">
        <v>12</v>
      </c>
      <c r="N594" s="24">
        <v>168</v>
      </c>
      <c r="O594" s="16">
        <v>4240</v>
      </c>
      <c r="P594" s="16">
        <f t="shared" ref="P594:P599" si="130">I594-O594</f>
        <v>2760</v>
      </c>
      <c r="Q594" s="16">
        <v>1</v>
      </c>
      <c r="R594" s="24">
        <f t="shared" si="129"/>
        <v>0.11666666666666667</v>
      </c>
      <c r="S594" s="10"/>
      <c r="T594" s="24">
        <f t="shared" si="128"/>
        <v>1440</v>
      </c>
      <c r="U594" s="10"/>
    </row>
    <row r="595" spans="1:21" s="8" customFormat="1" ht="24" customHeight="1">
      <c r="A595" s="15">
        <v>44155</v>
      </c>
      <c r="B595" s="16">
        <v>3</v>
      </c>
      <c r="C595" s="17" t="s">
        <v>310</v>
      </c>
      <c r="D595" s="16" t="s">
        <v>307</v>
      </c>
      <c r="E595" s="10" t="s">
        <v>309</v>
      </c>
      <c r="F595" s="16" t="s">
        <v>293</v>
      </c>
      <c r="G595" s="18" t="s">
        <v>431</v>
      </c>
      <c r="H595" s="19" t="s">
        <v>443</v>
      </c>
      <c r="I595" s="16">
        <v>7000</v>
      </c>
      <c r="J595" s="16">
        <v>1440</v>
      </c>
      <c r="K595" s="16"/>
      <c r="L595" s="16"/>
      <c r="M595" s="24">
        <v>12</v>
      </c>
      <c r="N595" s="24">
        <v>139.12</v>
      </c>
      <c r="O595" s="16">
        <v>4240</v>
      </c>
      <c r="P595" s="16">
        <f t="shared" si="130"/>
        <v>2760</v>
      </c>
      <c r="Q595" s="16">
        <v>1</v>
      </c>
      <c r="R595" s="24">
        <f t="shared" si="129"/>
        <v>9.661111111111112E-2</v>
      </c>
      <c r="S595" s="10"/>
      <c r="T595" s="24">
        <f t="shared" si="128"/>
        <v>1440</v>
      </c>
      <c r="U595" s="10"/>
    </row>
    <row r="596" spans="1:21" s="8" customFormat="1" ht="24" customHeight="1">
      <c r="A596" s="15">
        <v>44155</v>
      </c>
      <c r="B596" s="16">
        <v>4</v>
      </c>
      <c r="C596" s="17" t="s">
        <v>375</v>
      </c>
      <c r="D596" s="16" t="s">
        <v>307</v>
      </c>
      <c r="E596" s="10" t="s">
        <v>309</v>
      </c>
      <c r="F596" s="16" t="s">
        <v>293</v>
      </c>
      <c r="G596" s="18" t="s">
        <v>431</v>
      </c>
      <c r="H596" s="19" t="s">
        <v>434</v>
      </c>
      <c r="I596" s="16">
        <v>7000</v>
      </c>
      <c r="J596" s="16">
        <v>2400</v>
      </c>
      <c r="K596" s="16"/>
      <c r="L596" s="16"/>
      <c r="M596" s="24">
        <v>12</v>
      </c>
      <c r="N596" s="24">
        <v>139.12</v>
      </c>
      <c r="O596" s="16">
        <v>6600</v>
      </c>
      <c r="P596" s="16">
        <f t="shared" si="130"/>
        <v>400</v>
      </c>
      <c r="Q596" s="16">
        <v>1</v>
      </c>
      <c r="R596" s="24">
        <f t="shared" si="129"/>
        <v>5.7966666666666666E-2</v>
      </c>
      <c r="S596" s="10"/>
      <c r="T596" s="24">
        <f t="shared" si="128"/>
        <v>2400</v>
      </c>
      <c r="U596" s="10"/>
    </row>
    <row r="597" spans="1:21" s="8" customFormat="1" ht="24" customHeight="1">
      <c r="A597" s="15">
        <v>44155</v>
      </c>
      <c r="B597" s="16">
        <v>5</v>
      </c>
      <c r="C597" s="17" t="s">
        <v>364</v>
      </c>
      <c r="D597" s="16" t="s">
        <v>307</v>
      </c>
      <c r="E597" s="10" t="s">
        <v>309</v>
      </c>
      <c r="F597" s="16" t="s">
        <v>293</v>
      </c>
      <c r="G597" s="18" t="s">
        <v>431</v>
      </c>
      <c r="H597" s="19" t="s">
        <v>442</v>
      </c>
      <c r="I597" s="16">
        <v>7000</v>
      </c>
      <c r="J597" s="16">
        <v>1900</v>
      </c>
      <c r="K597" s="16"/>
      <c r="L597" s="16"/>
      <c r="M597" s="24">
        <v>12</v>
      </c>
      <c r="N597" s="24">
        <v>139.12</v>
      </c>
      <c r="O597" s="16">
        <v>6140</v>
      </c>
      <c r="P597" s="16">
        <f t="shared" si="130"/>
        <v>860</v>
      </c>
      <c r="Q597" s="16">
        <v>1</v>
      </c>
      <c r="R597" s="24">
        <f t="shared" si="129"/>
        <v>7.3221052631578951E-2</v>
      </c>
      <c r="S597" s="10"/>
      <c r="T597" s="24">
        <f t="shared" si="128"/>
        <v>1900</v>
      </c>
      <c r="U597" s="10"/>
    </row>
    <row r="598" spans="1:21" s="8" customFormat="1" ht="24" customHeight="1">
      <c r="A598" s="15">
        <v>44155</v>
      </c>
      <c r="B598" s="16">
        <v>6</v>
      </c>
      <c r="C598" s="17" t="s">
        <v>395</v>
      </c>
      <c r="D598" s="16" t="s">
        <v>307</v>
      </c>
      <c r="E598" s="10" t="s">
        <v>308</v>
      </c>
      <c r="F598" s="16" t="s">
        <v>293</v>
      </c>
      <c r="G598" s="18" t="s">
        <v>431</v>
      </c>
      <c r="H598" s="19" t="s">
        <v>443</v>
      </c>
      <c r="I598" s="16">
        <v>7000</v>
      </c>
      <c r="J598" s="16">
        <v>1900</v>
      </c>
      <c r="K598" s="16"/>
      <c r="L598" s="16"/>
      <c r="M598" s="24">
        <v>12</v>
      </c>
      <c r="N598" s="24">
        <v>168</v>
      </c>
      <c r="O598" s="16">
        <v>6140</v>
      </c>
      <c r="P598" s="16">
        <f t="shared" si="130"/>
        <v>860</v>
      </c>
      <c r="Q598" s="16">
        <v>1</v>
      </c>
      <c r="R598" s="24">
        <f t="shared" si="129"/>
        <v>8.8421052631578942E-2</v>
      </c>
      <c r="S598" s="10"/>
      <c r="T598" s="24">
        <f t="shared" si="128"/>
        <v>1900</v>
      </c>
      <c r="U598" s="10"/>
    </row>
    <row r="599" spans="1:21" s="8" customFormat="1" ht="24" customHeight="1">
      <c r="A599" s="15">
        <v>44155</v>
      </c>
      <c r="B599" s="16">
        <v>7</v>
      </c>
      <c r="C599" s="17" t="s">
        <v>344</v>
      </c>
      <c r="D599" s="16" t="s">
        <v>307</v>
      </c>
      <c r="E599" s="10" t="s">
        <v>309</v>
      </c>
      <c r="F599" s="16" t="s">
        <v>293</v>
      </c>
      <c r="G599" s="18" t="s">
        <v>371</v>
      </c>
      <c r="H599" s="19" t="s">
        <v>354</v>
      </c>
      <c r="I599" s="16">
        <v>7000</v>
      </c>
      <c r="J599" s="16">
        <v>1000</v>
      </c>
      <c r="K599" s="16"/>
      <c r="L599" s="16"/>
      <c r="M599" s="24">
        <v>6</v>
      </c>
      <c r="N599" s="25">
        <f t="shared" ref="N599:N601" si="131">M599*9.94</f>
        <v>59.64</v>
      </c>
      <c r="O599" s="16">
        <v>6200</v>
      </c>
      <c r="P599" s="16">
        <f t="shared" si="130"/>
        <v>800</v>
      </c>
      <c r="Q599" s="16">
        <v>1</v>
      </c>
      <c r="R599" s="24">
        <f t="shared" si="129"/>
        <v>5.9639999999999999E-2</v>
      </c>
      <c r="S599" s="10"/>
      <c r="T599" s="24">
        <f t="shared" si="128"/>
        <v>1000</v>
      </c>
      <c r="U599" s="10"/>
    </row>
    <row r="600" spans="1:21" s="8" customFormat="1" ht="24" customHeight="1">
      <c r="A600" s="15">
        <v>44155</v>
      </c>
      <c r="B600" s="16"/>
      <c r="C600" s="17" t="s">
        <v>344</v>
      </c>
      <c r="D600" s="16" t="s">
        <v>307</v>
      </c>
      <c r="E600" s="10" t="s">
        <v>309</v>
      </c>
      <c r="F600" s="16" t="s">
        <v>293</v>
      </c>
      <c r="G600" s="18" t="s">
        <v>67</v>
      </c>
      <c r="H600" s="19" t="s">
        <v>444</v>
      </c>
      <c r="I600" s="16">
        <v>7000</v>
      </c>
      <c r="J600" s="16">
        <v>1050</v>
      </c>
      <c r="K600" s="16"/>
      <c r="L600" s="16"/>
      <c r="M600" s="24">
        <v>6</v>
      </c>
      <c r="N600" s="25">
        <f>139.12-59.64</f>
        <v>79.48</v>
      </c>
      <c r="O600" s="16">
        <v>1050</v>
      </c>
      <c r="P600" s="16"/>
      <c r="Q600" s="16">
        <v>1</v>
      </c>
      <c r="R600" s="24">
        <f t="shared" si="129"/>
        <v>7.5695238095238093E-2</v>
      </c>
      <c r="S600" s="10"/>
      <c r="T600" s="24">
        <f t="shared" si="128"/>
        <v>1050</v>
      </c>
      <c r="U600" s="10"/>
    </row>
    <row r="601" spans="1:21" s="8" customFormat="1" ht="24" customHeight="1">
      <c r="A601" s="15">
        <v>44155</v>
      </c>
      <c r="B601" s="16">
        <v>8</v>
      </c>
      <c r="C601" s="17" t="s">
        <v>316</v>
      </c>
      <c r="D601" s="16" t="s">
        <v>307</v>
      </c>
      <c r="E601" s="10" t="s">
        <v>309</v>
      </c>
      <c r="F601" s="16" t="s">
        <v>293</v>
      </c>
      <c r="G601" s="18" t="s">
        <v>371</v>
      </c>
      <c r="H601" s="19" t="s">
        <v>430</v>
      </c>
      <c r="I601" s="16">
        <v>7000</v>
      </c>
      <c r="J601" s="16">
        <v>1170</v>
      </c>
      <c r="K601" s="16"/>
      <c r="L601" s="16"/>
      <c r="M601" s="24">
        <v>7</v>
      </c>
      <c r="N601" s="25">
        <f t="shared" si="131"/>
        <v>69.58</v>
      </c>
      <c r="O601" s="16">
        <v>5220</v>
      </c>
      <c r="P601" s="16">
        <f t="shared" ref="P601:P606" si="132">I601-O601</f>
        <v>1780</v>
      </c>
      <c r="Q601" s="16">
        <v>2</v>
      </c>
      <c r="R601" s="24">
        <f t="shared" si="129"/>
        <v>2.9735042735042735E-2</v>
      </c>
      <c r="S601" s="10"/>
      <c r="T601" s="24">
        <f t="shared" ref="T601:T604" si="133">J601*Q601</f>
        <v>2340</v>
      </c>
      <c r="U601" s="10"/>
    </row>
    <row r="602" spans="1:21" s="8" customFormat="1" ht="24" customHeight="1">
      <c r="A602" s="15">
        <v>44155</v>
      </c>
      <c r="B602" s="16"/>
      <c r="C602" s="17" t="s">
        <v>316</v>
      </c>
      <c r="D602" s="16" t="s">
        <v>307</v>
      </c>
      <c r="E602" s="10" t="s">
        <v>309</v>
      </c>
      <c r="F602" s="16" t="s">
        <v>293</v>
      </c>
      <c r="G602" s="18" t="s">
        <v>431</v>
      </c>
      <c r="H602" s="19" t="s">
        <v>444</v>
      </c>
      <c r="I602" s="16">
        <v>7000</v>
      </c>
      <c r="J602" s="16">
        <v>1160</v>
      </c>
      <c r="K602" s="16"/>
      <c r="L602" s="16"/>
      <c r="M602" s="24">
        <v>5</v>
      </c>
      <c r="N602" s="25">
        <f>139.12-69.58</f>
        <v>69.540000000000006</v>
      </c>
      <c r="O602" s="16">
        <v>1160</v>
      </c>
      <c r="P602" s="16"/>
      <c r="Q602" s="16">
        <v>1</v>
      </c>
      <c r="R602" s="24">
        <f t="shared" si="129"/>
        <v>5.9948275862068974E-2</v>
      </c>
      <c r="S602" s="10"/>
      <c r="T602" s="24">
        <f t="shared" si="133"/>
        <v>1160</v>
      </c>
      <c r="U602" s="10"/>
    </row>
    <row r="603" spans="1:21" s="8" customFormat="1" ht="24" customHeight="1">
      <c r="A603" s="15">
        <v>44155</v>
      </c>
      <c r="B603" s="16">
        <v>9</v>
      </c>
      <c r="C603" s="17" t="s">
        <v>388</v>
      </c>
      <c r="D603" s="16" t="s">
        <v>307</v>
      </c>
      <c r="E603" s="10" t="s">
        <v>308</v>
      </c>
      <c r="F603" s="16" t="s">
        <v>293</v>
      </c>
      <c r="G603" s="18" t="s">
        <v>371</v>
      </c>
      <c r="H603" s="19" t="s">
        <v>430</v>
      </c>
      <c r="I603" s="16">
        <v>7000</v>
      </c>
      <c r="J603" s="16">
        <v>800</v>
      </c>
      <c r="K603" s="16"/>
      <c r="L603" s="16"/>
      <c r="M603" s="24">
        <v>8</v>
      </c>
      <c r="N603" s="25">
        <f t="shared" ref="N603:N606" si="134">M603*14</f>
        <v>112</v>
      </c>
      <c r="O603" s="16">
        <v>6020</v>
      </c>
      <c r="P603" s="16">
        <f t="shared" si="132"/>
        <v>980</v>
      </c>
      <c r="Q603" s="16">
        <v>2</v>
      </c>
      <c r="R603" s="24">
        <f t="shared" si="129"/>
        <v>7.0000000000000007E-2</v>
      </c>
      <c r="S603" s="10"/>
      <c r="T603" s="24">
        <f t="shared" si="133"/>
        <v>1600</v>
      </c>
      <c r="U603" s="10"/>
    </row>
    <row r="604" spans="1:21" s="8" customFormat="1" ht="24" customHeight="1">
      <c r="A604" s="15">
        <v>44155</v>
      </c>
      <c r="B604" s="16"/>
      <c r="C604" s="17" t="s">
        <v>388</v>
      </c>
      <c r="D604" s="16" t="s">
        <v>307</v>
      </c>
      <c r="E604" s="10" t="s">
        <v>308</v>
      </c>
      <c r="F604" s="16" t="s">
        <v>293</v>
      </c>
      <c r="G604" s="18" t="s">
        <v>445</v>
      </c>
      <c r="H604" s="19" t="s">
        <v>383</v>
      </c>
      <c r="I604" s="16">
        <v>12000</v>
      </c>
      <c r="J604" s="16">
        <v>600</v>
      </c>
      <c r="K604" s="16"/>
      <c r="L604" s="16"/>
      <c r="M604" s="24">
        <v>4</v>
      </c>
      <c r="N604" s="25">
        <f t="shared" si="134"/>
        <v>56</v>
      </c>
      <c r="O604" s="16">
        <v>600</v>
      </c>
      <c r="P604" s="16">
        <f t="shared" si="132"/>
        <v>11400</v>
      </c>
      <c r="Q604" s="16">
        <v>1</v>
      </c>
      <c r="R604" s="24">
        <f t="shared" si="129"/>
        <v>9.3333333333333338E-2</v>
      </c>
      <c r="S604" s="10"/>
      <c r="T604" s="24">
        <f t="shared" si="133"/>
        <v>600</v>
      </c>
      <c r="U604" s="10"/>
    </row>
    <row r="605" spans="1:21" s="8" customFormat="1" ht="24" customHeight="1">
      <c r="A605" s="15">
        <v>44155</v>
      </c>
      <c r="B605" s="16">
        <v>10</v>
      </c>
      <c r="C605" s="17" t="s">
        <v>335</v>
      </c>
      <c r="D605" s="16" t="s">
        <v>307</v>
      </c>
      <c r="E605" s="10" t="s">
        <v>309</v>
      </c>
      <c r="F605" s="16" t="s">
        <v>293</v>
      </c>
      <c r="G605" s="18" t="s">
        <v>431</v>
      </c>
      <c r="H605" s="19" t="s">
        <v>441</v>
      </c>
      <c r="I605" s="16">
        <v>7000</v>
      </c>
      <c r="J605" s="16">
        <v>830</v>
      </c>
      <c r="K605" s="16"/>
      <c r="L605" s="16"/>
      <c r="M605" s="24">
        <v>12</v>
      </c>
      <c r="N605" s="24">
        <v>139.12</v>
      </c>
      <c r="O605" s="16"/>
      <c r="P605" s="16"/>
      <c r="Q605" s="16">
        <v>1</v>
      </c>
      <c r="R605" s="24">
        <f t="shared" ref="R605:R611" si="135">N605/T605</f>
        <v>0.16761445783132531</v>
      </c>
      <c r="S605" s="10"/>
      <c r="T605" s="24">
        <f t="shared" ref="T605:T611" si="136">J605*Q605</f>
        <v>830</v>
      </c>
      <c r="U605" s="10"/>
    </row>
    <row r="606" spans="1:21" s="8" customFormat="1" ht="24" customHeight="1">
      <c r="A606" s="15">
        <v>44155</v>
      </c>
      <c r="B606" s="16">
        <v>11</v>
      </c>
      <c r="C606" s="17" t="s">
        <v>410</v>
      </c>
      <c r="D606" s="16" t="s">
        <v>307</v>
      </c>
      <c r="E606" s="10" t="s">
        <v>308</v>
      </c>
      <c r="F606" s="16" t="s">
        <v>293</v>
      </c>
      <c r="G606" s="18" t="s">
        <v>445</v>
      </c>
      <c r="H606" s="19" t="s">
        <v>383</v>
      </c>
      <c r="I606" s="16">
        <v>12000</v>
      </c>
      <c r="J606" s="16">
        <v>2000</v>
      </c>
      <c r="K606" s="16"/>
      <c r="L606" s="16"/>
      <c r="M606" s="24">
        <v>7.5</v>
      </c>
      <c r="N606" s="25">
        <f t="shared" si="134"/>
        <v>105</v>
      </c>
      <c r="O606" s="16">
        <v>2600</v>
      </c>
      <c r="P606" s="16">
        <f t="shared" si="132"/>
        <v>9400</v>
      </c>
      <c r="Q606" s="16">
        <v>1</v>
      </c>
      <c r="R606" s="24">
        <f t="shared" si="135"/>
        <v>5.2499999999999998E-2</v>
      </c>
      <c r="S606" s="10"/>
      <c r="T606" s="24">
        <f t="shared" si="136"/>
        <v>2000</v>
      </c>
      <c r="U606" s="10"/>
    </row>
    <row r="607" spans="1:21" s="8" customFormat="1" ht="24" customHeight="1">
      <c r="A607" s="15">
        <v>44155</v>
      </c>
      <c r="B607" s="16">
        <v>12</v>
      </c>
      <c r="C607" s="17" t="s">
        <v>394</v>
      </c>
      <c r="D607" s="16" t="s">
        <v>307</v>
      </c>
      <c r="E607" s="10" t="s">
        <v>309</v>
      </c>
      <c r="F607" s="16" t="s">
        <v>293</v>
      </c>
      <c r="G607" s="18" t="s">
        <v>424</v>
      </c>
      <c r="H607" s="19" t="s">
        <v>437</v>
      </c>
      <c r="I607" s="16">
        <v>7000</v>
      </c>
      <c r="J607" s="16">
        <v>1900</v>
      </c>
      <c r="K607" s="16"/>
      <c r="L607" s="16"/>
      <c r="M607" s="24">
        <v>12</v>
      </c>
      <c r="N607" s="24">
        <v>139.12</v>
      </c>
      <c r="O607" s="16">
        <v>5000</v>
      </c>
      <c r="P607" s="16">
        <f t="shared" ref="P607:P612" si="137">I607-O607</f>
        <v>2000</v>
      </c>
      <c r="Q607" s="16">
        <v>1</v>
      </c>
      <c r="R607" s="24">
        <f t="shared" si="135"/>
        <v>7.3221052631578951E-2</v>
      </c>
      <c r="S607" s="10"/>
      <c r="T607" s="24">
        <f t="shared" si="136"/>
        <v>1900</v>
      </c>
      <c r="U607" s="10"/>
    </row>
    <row r="608" spans="1:21" s="8" customFormat="1" ht="24" customHeight="1">
      <c r="A608" s="15">
        <v>44155</v>
      </c>
      <c r="B608" s="16">
        <v>13</v>
      </c>
      <c r="C608" s="17" t="s">
        <v>313</v>
      </c>
      <c r="D608" s="16" t="s">
        <v>307</v>
      </c>
      <c r="E608" s="10" t="s">
        <v>309</v>
      </c>
      <c r="F608" s="16" t="s">
        <v>293</v>
      </c>
      <c r="G608" s="18" t="s">
        <v>424</v>
      </c>
      <c r="H608" s="19" t="s">
        <v>438</v>
      </c>
      <c r="I608" s="16">
        <v>7000</v>
      </c>
      <c r="J608" s="16">
        <v>1900</v>
      </c>
      <c r="K608" s="16"/>
      <c r="L608" s="16"/>
      <c r="M608" s="24">
        <v>12</v>
      </c>
      <c r="N608" s="24">
        <v>139.12</v>
      </c>
      <c r="O608" s="16">
        <v>4700</v>
      </c>
      <c r="P608" s="16">
        <f t="shared" si="137"/>
        <v>2300</v>
      </c>
      <c r="Q608" s="16">
        <v>1</v>
      </c>
      <c r="R608" s="24">
        <f t="shared" si="135"/>
        <v>7.3221052631578951E-2</v>
      </c>
      <c r="S608" s="10"/>
      <c r="T608" s="24">
        <f t="shared" si="136"/>
        <v>1900</v>
      </c>
      <c r="U608" s="10"/>
    </row>
    <row r="609" spans="1:21" s="8" customFormat="1" ht="24" customHeight="1">
      <c r="A609" s="15">
        <v>44155</v>
      </c>
      <c r="B609" s="16">
        <v>14</v>
      </c>
      <c r="C609" s="17" t="s">
        <v>329</v>
      </c>
      <c r="D609" s="16" t="s">
        <v>307</v>
      </c>
      <c r="E609" s="10" t="s">
        <v>309</v>
      </c>
      <c r="F609" s="16" t="s">
        <v>293</v>
      </c>
      <c r="G609" s="18" t="s">
        <v>424</v>
      </c>
      <c r="H609" s="19" t="s">
        <v>438</v>
      </c>
      <c r="I609" s="16">
        <v>7000</v>
      </c>
      <c r="J609" s="16">
        <v>1800</v>
      </c>
      <c r="K609" s="16"/>
      <c r="L609" s="16"/>
      <c r="M609" s="24">
        <v>12</v>
      </c>
      <c r="N609" s="24">
        <v>139.12</v>
      </c>
      <c r="O609" s="16">
        <v>6500</v>
      </c>
      <c r="P609" s="16">
        <f t="shared" si="137"/>
        <v>500</v>
      </c>
      <c r="Q609" s="16">
        <v>1</v>
      </c>
      <c r="R609" s="24">
        <f t="shared" si="135"/>
        <v>7.7288888888888893E-2</v>
      </c>
      <c r="S609" s="10"/>
      <c r="T609" s="24">
        <f t="shared" si="136"/>
        <v>1800</v>
      </c>
      <c r="U609" s="10"/>
    </row>
    <row r="610" spans="1:21" s="8" customFormat="1" ht="24" customHeight="1">
      <c r="A610" s="15">
        <v>44155</v>
      </c>
      <c r="B610" s="16">
        <v>15</v>
      </c>
      <c r="C610" s="17" t="s">
        <v>402</v>
      </c>
      <c r="D610" s="16" t="s">
        <v>307</v>
      </c>
      <c r="E610" s="10" t="s">
        <v>309</v>
      </c>
      <c r="F610" s="16" t="s">
        <v>293</v>
      </c>
      <c r="G610" s="18" t="s">
        <v>424</v>
      </c>
      <c r="H610" s="19" t="s">
        <v>436</v>
      </c>
      <c r="I610" s="16">
        <v>7000</v>
      </c>
      <c r="J610" s="16">
        <v>1800</v>
      </c>
      <c r="K610" s="16"/>
      <c r="L610" s="16"/>
      <c r="M610" s="24">
        <v>12</v>
      </c>
      <c r="N610" s="24">
        <v>139.12</v>
      </c>
      <c r="O610" s="16">
        <v>4830</v>
      </c>
      <c r="P610" s="16">
        <f t="shared" si="137"/>
        <v>2170</v>
      </c>
      <c r="Q610" s="16">
        <v>1</v>
      </c>
      <c r="R610" s="24">
        <f t="shared" si="135"/>
        <v>7.7288888888888893E-2</v>
      </c>
      <c r="S610" s="10"/>
      <c r="T610" s="24">
        <f t="shared" si="136"/>
        <v>1800</v>
      </c>
      <c r="U610" s="10"/>
    </row>
    <row r="611" spans="1:21" s="8" customFormat="1" ht="24" customHeight="1">
      <c r="A611" s="15">
        <v>44155</v>
      </c>
      <c r="B611" s="16">
        <v>16</v>
      </c>
      <c r="C611" s="17" t="s">
        <v>321</v>
      </c>
      <c r="D611" s="16" t="s">
        <v>307</v>
      </c>
      <c r="E611" s="10" t="s">
        <v>309</v>
      </c>
      <c r="F611" s="16" t="s">
        <v>293</v>
      </c>
      <c r="G611" s="18" t="s">
        <v>424</v>
      </c>
      <c r="H611" s="19" t="s">
        <v>435</v>
      </c>
      <c r="I611" s="16">
        <v>7000</v>
      </c>
      <c r="J611" s="16">
        <v>1400</v>
      </c>
      <c r="K611" s="16"/>
      <c r="L611" s="16"/>
      <c r="M611" s="24">
        <v>12</v>
      </c>
      <c r="N611" s="24">
        <v>139.12</v>
      </c>
      <c r="O611" s="16">
        <v>3620</v>
      </c>
      <c r="P611" s="16">
        <f t="shared" si="137"/>
        <v>3380</v>
      </c>
      <c r="Q611" s="16">
        <v>1</v>
      </c>
      <c r="R611" s="24">
        <f t="shared" si="135"/>
        <v>9.9371428571428569E-2</v>
      </c>
      <c r="S611" s="10"/>
      <c r="T611" s="24">
        <f t="shared" si="136"/>
        <v>1400</v>
      </c>
      <c r="U611" s="10"/>
    </row>
    <row r="612" spans="1:21" s="8" customFormat="1" ht="24" customHeight="1">
      <c r="A612" s="15">
        <v>44155</v>
      </c>
      <c r="B612" s="16">
        <v>17</v>
      </c>
      <c r="C612" s="17" t="s">
        <v>325</v>
      </c>
      <c r="D612" s="16" t="s">
        <v>307</v>
      </c>
      <c r="E612" s="10" t="s">
        <v>309</v>
      </c>
      <c r="F612" s="16" t="s">
        <v>293</v>
      </c>
      <c r="G612" s="18" t="s">
        <v>424</v>
      </c>
      <c r="H612" s="19" t="s">
        <v>435</v>
      </c>
      <c r="I612" s="16">
        <v>7000</v>
      </c>
      <c r="J612" s="16">
        <v>960</v>
      </c>
      <c r="K612" s="16"/>
      <c r="L612" s="16"/>
      <c r="M612" s="24">
        <v>12</v>
      </c>
      <c r="N612" s="24">
        <v>139.12</v>
      </c>
      <c r="O612" s="16">
        <v>4580</v>
      </c>
      <c r="P612" s="16">
        <f t="shared" si="137"/>
        <v>2420</v>
      </c>
      <c r="Q612" s="16">
        <v>1</v>
      </c>
      <c r="R612" s="24">
        <f t="shared" ref="R612:R622" si="138">N612/T612</f>
        <v>0.14491666666666667</v>
      </c>
      <c r="S612" s="10"/>
      <c r="T612" s="24">
        <f t="shared" ref="T612:T622" si="139">J612*Q612</f>
        <v>960</v>
      </c>
      <c r="U612" s="10"/>
    </row>
    <row r="613" spans="1:21" s="8" customFormat="1" ht="24" customHeight="1">
      <c r="A613" s="15">
        <v>44155</v>
      </c>
      <c r="B613" s="16">
        <v>18</v>
      </c>
      <c r="C613" s="17" t="s">
        <v>417</v>
      </c>
      <c r="D613" s="16" t="s">
        <v>307</v>
      </c>
      <c r="E613" s="10" t="s">
        <v>309</v>
      </c>
      <c r="F613" s="16" t="s">
        <v>293</v>
      </c>
      <c r="G613" s="18" t="s">
        <v>424</v>
      </c>
      <c r="H613" s="19" t="s">
        <v>430</v>
      </c>
      <c r="I613" s="16">
        <v>7000</v>
      </c>
      <c r="J613" s="16">
        <v>2000</v>
      </c>
      <c r="K613" s="16"/>
      <c r="L613" s="16"/>
      <c r="M613" s="24">
        <v>12</v>
      </c>
      <c r="N613" s="24">
        <v>139.12</v>
      </c>
      <c r="O613" s="16">
        <v>4800</v>
      </c>
      <c r="P613" s="16">
        <f t="shared" ref="P613:P622" si="140">I613-O613</f>
        <v>2200</v>
      </c>
      <c r="Q613" s="16">
        <v>2</v>
      </c>
      <c r="R613" s="24">
        <f t="shared" si="138"/>
        <v>3.4779999999999998E-2</v>
      </c>
      <c r="S613" s="10"/>
      <c r="T613" s="24">
        <f t="shared" si="139"/>
        <v>4000</v>
      </c>
      <c r="U613" s="10"/>
    </row>
    <row r="614" spans="1:21" s="8" customFormat="1" ht="24" customHeight="1">
      <c r="A614" s="15">
        <v>44155</v>
      </c>
      <c r="B614" s="16">
        <v>19</v>
      </c>
      <c r="C614" s="17" t="s">
        <v>327</v>
      </c>
      <c r="D614" s="16" t="s">
        <v>307</v>
      </c>
      <c r="E614" s="10" t="s">
        <v>309</v>
      </c>
      <c r="F614" s="16" t="s">
        <v>293</v>
      </c>
      <c r="G614" s="18" t="s">
        <v>424</v>
      </c>
      <c r="H614" s="19" t="s">
        <v>427</v>
      </c>
      <c r="I614" s="16">
        <v>7000</v>
      </c>
      <c r="J614" s="16">
        <v>1800</v>
      </c>
      <c r="K614" s="16"/>
      <c r="L614" s="16"/>
      <c r="M614" s="24">
        <v>12</v>
      </c>
      <c r="N614" s="24">
        <v>139.12</v>
      </c>
      <c r="O614" s="16">
        <v>4600</v>
      </c>
      <c r="P614" s="16">
        <f t="shared" si="140"/>
        <v>2400</v>
      </c>
      <c r="Q614" s="16">
        <v>1</v>
      </c>
      <c r="R614" s="24">
        <f t="shared" si="138"/>
        <v>7.7288888888888893E-2</v>
      </c>
      <c r="S614" s="10"/>
      <c r="T614" s="24">
        <f t="shared" si="139"/>
        <v>1800</v>
      </c>
      <c r="U614" s="10"/>
    </row>
    <row r="615" spans="1:21" s="8" customFormat="1" ht="24" customHeight="1">
      <c r="A615" s="15">
        <v>44155</v>
      </c>
      <c r="B615" s="16">
        <v>20</v>
      </c>
      <c r="C615" s="17" t="s">
        <v>416</v>
      </c>
      <c r="D615" s="16" t="s">
        <v>307</v>
      </c>
      <c r="E615" s="10" t="s">
        <v>309</v>
      </c>
      <c r="F615" s="16" t="s">
        <v>293</v>
      </c>
      <c r="G615" s="18" t="s">
        <v>424</v>
      </c>
      <c r="H615" s="19" t="s">
        <v>428</v>
      </c>
      <c r="I615" s="16">
        <v>7000</v>
      </c>
      <c r="J615" s="16">
        <v>1800</v>
      </c>
      <c r="K615" s="16"/>
      <c r="L615" s="16"/>
      <c r="M615" s="24">
        <v>12</v>
      </c>
      <c r="N615" s="24">
        <v>139.12</v>
      </c>
      <c r="O615" s="16">
        <v>4600</v>
      </c>
      <c r="P615" s="16">
        <f t="shared" si="140"/>
        <v>2400</v>
      </c>
      <c r="Q615" s="16">
        <v>1</v>
      </c>
      <c r="R615" s="24">
        <f t="shared" si="138"/>
        <v>7.7288888888888893E-2</v>
      </c>
      <c r="S615" s="10"/>
      <c r="T615" s="24">
        <f t="shared" si="139"/>
        <v>1800</v>
      </c>
      <c r="U615" s="10"/>
    </row>
    <row r="616" spans="1:21" s="8" customFormat="1" ht="24" customHeight="1">
      <c r="A616" s="15">
        <v>44155</v>
      </c>
      <c r="B616" s="16">
        <v>21</v>
      </c>
      <c r="C616" s="17" t="s">
        <v>340</v>
      </c>
      <c r="D616" s="16" t="s">
        <v>307</v>
      </c>
      <c r="E616" s="10" t="s">
        <v>309</v>
      </c>
      <c r="F616" s="16" t="s">
        <v>293</v>
      </c>
      <c r="G616" s="18" t="s">
        <v>431</v>
      </c>
      <c r="H616" s="19" t="s">
        <v>440</v>
      </c>
      <c r="I616" s="16">
        <v>7000</v>
      </c>
      <c r="J616" s="16">
        <v>2500</v>
      </c>
      <c r="K616" s="16"/>
      <c r="L616" s="16"/>
      <c r="M616" s="24">
        <v>12</v>
      </c>
      <c r="N616" s="24">
        <v>139.12</v>
      </c>
      <c r="O616" s="16">
        <v>6500</v>
      </c>
      <c r="P616" s="16">
        <f t="shared" si="140"/>
        <v>500</v>
      </c>
      <c r="Q616" s="16">
        <v>1</v>
      </c>
      <c r="R616" s="24">
        <f t="shared" si="138"/>
        <v>5.5648000000000003E-2</v>
      </c>
      <c r="S616" s="10"/>
      <c r="T616" s="24">
        <f t="shared" si="139"/>
        <v>2500</v>
      </c>
      <c r="U616" s="10"/>
    </row>
    <row r="617" spans="1:21" s="8" customFormat="1" ht="24" customHeight="1">
      <c r="A617" s="15">
        <v>44155</v>
      </c>
      <c r="B617" s="16">
        <v>22</v>
      </c>
      <c r="C617" s="17" t="s">
        <v>317</v>
      </c>
      <c r="D617" s="16" t="s">
        <v>307</v>
      </c>
      <c r="E617" s="10" t="s">
        <v>309</v>
      </c>
      <c r="F617" s="16" t="s">
        <v>293</v>
      </c>
      <c r="G617" s="18" t="s">
        <v>445</v>
      </c>
      <c r="H617" s="19" t="s">
        <v>440</v>
      </c>
      <c r="I617" s="16">
        <v>7600</v>
      </c>
      <c r="J617" s="16">
        <v>2500</v>
      </c>
      <c r="K617" s="16"/>
      <c r="L617" s="16"/>
      <c r="M617" s="24">
        <v>12</v>
      </c>
      <c r="N617" s="24">
        <v>139.12</v>
      </c>
      <c r="O617" s="16">
        <v>2500</v>
      </c>
      <c r="P617" s="16">
        <f t="shared" si="140"/>
        <v>5100</v>
      </c>
      <c r="Q617" s="16">
        <v>1</v>
      </c>
      <c r="R617" s="24">
        <f t="shared" si="138"/>
        <v>5.5648000000000003E-2</v>
      </c>
      <c r="S617" s="10"/>
      <c r="T617" s="24">
        <f t="shared" si="139"/>
        <v>2500</v>
      </c>
      <c r="U617" s="10"/>
    </row>
    <row r="618" spans="1:21" s="8" customFormat="1" ht="24" customHeight="1">
      <c r="A618" s="15">
        <v>44155</v>
      </c>
      <c r="B618" s="16">
        <v>23</v>
      </c>
      <c r="C618" s="17" t="s">
        <v>339</v>
      </c>
      <c r="D618" s="16" t="s">
        <v>307</v>
      </c>
      <c r="E618" s="10" t="s">
        <v>309</v>
      </c>
      <c r="F618" s="16" t="s">
        <v>293</v>
      </c>
      <c r="G618" s="18" t="s">
        <v>398</v>
      </c>
      <c r="H618" s="19" t="s">
        <v>440</v>
      </c>
      <c r="I618" s="16">
        <v>12000</v>
      </c>
      <c r="J618" s="16">
        <v>2380</v>
      </c>
      <c r="K618" s="16"/>
      <c r="L618" s="16"/>
      <c r="M618" s="24">
        <v>12</v>
      </c>
      <c r="N618" s="24">
        <v>139.12</v>
      </c>
      <c r="O618" s="16">
        <v>2380</v>
      </c>
      <c r="P618" s="16">
        <f t="shared" si="140"/>
        <v>9620</v>
      </c>
      <c r="Q618" s="16">
        <v>1</v>
      </c>
      <c r="R618" s="24">
        <f t="shared" si="138"/>
        <v>5.8453781512605045E-2</v>
      </c>
      <c r="S618" s="10"/>
      <c r="T618" s="24">
        <f t="shared" si="139"/>
        <v>2380</v>
      </c>
      <c r="U618" s="10"/>
    </row>
    <row r="619" spans="1:21" s="8" customFormat="1" ht="24" customHeight="1">
      <c r="A619" s="15">
        <v>44155</v>
      </c>
      <c r="B619" s="16">
        <v>24</v>
      </c>
      <c r="C619" s="17" t="s">
        <v>370</v>
      </c>
      <c r="D619" s="16" t="s">
        <v>307</v>
      </c>
      <c r="E619" s="10" t="s">
        <v>309</v>
      </c>
      <c r="F619" s="16" t="s">
        <v>293</v>
      </c>
      <c r="G619" s="18" t="s">
        <v>431</v>
      </c>
      <c r="H619" s="19" t="s">
        <v>390</v>
      </c>
      <c r="I619" s="16">
        <v>7000</v>
      </c>
      <c r="J619" s="16">
        <v>2800</v>
      </c>
      <c r="K619" s="16"/>
      <c r="L619" s="16"/>
      <c r="M619" s="24">
        <v>12</v>
      </c>
      <c r="N619" s="24">
        <v>139.12</v>
      </c>
      <c r="O619" s="16">
        <v>6500</v>
      </c>
      <c r="P619" s="16">
        <f t="shared" si="140"/>
        <v>500</v>
      </c>
      <c r="Q619" s="16">
        <v>1</v>
      </c>
      <c r="R619" s="24">
        <f t="shared" si="138"/>
        <v>4.9685714285714284E-2</v>
      </c>
      <c r="S619" s="10"/>
      <c r="T619" s="24">
        <f t="shared" si="139"/>
        <v>2800</v>
      </c>
      <c r="U619" s="10"/>
    </row>
    <row r="620" spans="1:21" s="8" customFormat="1" ht="24" customHeight="1">
      <c r="A620" s="15">
        <v>44155</v>
      </c>
      <c r="B620" s="16">
        <v>25</v>
      </c>
      <c r="C620" s="17" t="s">
        <v>338</v>
      </c>
      <c r="D620" s="16" t="s">
        <v>307</v>
      </c>
      <c r="E620" s="10" t="s">
        <v>309</v>
      </c>
      <c r="F620" s="16" t="s">
        <v>293</v>
      </c>
      <c r="G620" s="18" t="s">
        <v>398</v>
      </c>
      <c r="H620" s="19" t="s">
        <v>337</v>
      </c>
      <c r="I620" s="16">
        <v>12000</v>
      </c>
      <c r="J620" s="16">
        <v>1250</v>
      </c>
      <c r="K620" s="16"/>
      <c r="L620" s="16"/>
      <c r="M620" s="24">
        <v>12</v>
      </c>
      <c r="N620" s="24">
        <v>139.12</v>
      </c>
      <c r="O620" s="16">
        <v>6430</v>
      </c>
      <c r="P620" s="16">
        <f t="shared" si="140"/>
        <v>5570</v>
      </c>
      <c r="Q620" s="16">
        <v>1</v>
      </c>
      <c r="R620" s="24">
        <f t="shared" si="138"/>
        <v>0.11129600000000001</v>
      </c>
      <c r="S620" s="10"/>
      <c r="T620" s="24">
        <f t="shared" si="139"/>
        <v>1250</v>
      </c>
      <c r="U620" s="10"/>
    </row>
    <row r="621" spans="1:21" s="8" customFormat="1" ht="24" customHeight="1">
      <c r="A621" s="15">
        <v>44155</v>
      </c>
      <c r="B621" s="16">
        <v>26</v>
      </c>
      <c r="C621" s="17" t="s">
        <v>328</v>
      </c>
      <c r="D621" s="16" t="s">
        <v>307</v>
      </c>
      <c r="E621" s="10" t="s">
        <v>309</v>
      </c>
      <c r="F621" s="16" t="s">
        <v>293</v>
      </c>
      <c r="G621" s="18" t="s">
        <v>371</v>
      </c>
      <c r="H621" s="19" t="s">
        <v>360</v>
      </c>
      <c r="I621" s="16">
        <v>7000</v>
      </c>
      <c r="J621" s="16">
        <v>3000</v>
      </c>
      <c r="K621" s="16"/>
      <c r="L621" s="16"/>
      <c r="M621" s="24">
        <v>12</v>
      </c>
      <c r="N621" s="24">
        <v>139.12</v>
      </c>
      <c r="O621" s="16">
        <v>6000</v>
      </c>
      <c r="P621" s="16">
        <f t="shared" si="140"/>
        <v>1000</v>
      </c>
      <c r="Q621" s="16">
        <v>2</v>
      </c>
      <c r="R621" s="24">
        <f t="shared" si="138"/>
        <v>2.3186666666666668E-2</v>
      </c>
      <c r="S621" s="10"/>
      <c r="T621" s="24">
        <f t="shared" si="139"/>
        <v>6000</v>
      </c>
      <c r="U621" s="10"/>
    </row>
    <row r="622" spans="1:21" s="8" customFormat="1" ht="24" customHeight="1">
      <c r="A622" s="15">
        <v>44155</v>
      </c>
      <c r="B622" s="16">
        <v>27</v>
      </c>
      <c r="C622" s="17" t="s">
        <v>331</v>
      </c>
      <c r="D622" s="16" t="s">
        <v>307</v>
      </c>
      <c r="E622" s="10" t="s">
        <v>309</v>
      </c>
      <c r="F622" s="16" t="s">
        <v>293</v>
      </c>
      <c r="G622" s="18" t="s">
        <v>424</v>
      </c>
      <c r="H622" s="19" t="s">
        <v>360</v>
      </c>
      <c r="I622" s="16">
        <v>7000</v>
      </c>
      <c r="J622" s="16">
        <v>3000</v>
      </c>
      <c r="K622" s="16"/>
      <c r="L622" s="16"/>
      <c r="M622" s="24">
        <v>12</v>
      </c>
      <c r="N622" s="24">
        <v>139.12</v>
      </c>
      <c r="O622" s="16">
        <v>3000</v>
      </c>
      <c r="P622" s="16">
        <f t="shared" si="140"/>
        <v>4000</v>
      </c>
      <c r="Q622" s="16">
        <v>2</v>
      </c>
      <c r="R622" s="24">
        <f t="shared" si="138"/>
        <v>2.3186666666666668E-2</v>
      </c>
      <c r="S622" s="10"/>
      <c r="T622" s="24">
        <f t="shared" si="139"/>
        <v>6000</v>
      </c>
      <c r="U622" s="10"/>
    </row>
    <row r="623" spans="1:21" s="8" customFormat="1" ht="24" customHeight="1">
      <c r="A623" s="15">
        <v>44155</v>
      </c>
      <c r="B623" s="16">
        <v>28</v>
      </c>
      <c r="C623" s="17" t="s">
        <v>324</v>
      </c>
      <c r="D623" s="16" t="s">
        <v>307</v>
      </c>
      <c r="E623" s="10" t="s">
        <v>309</v>
      </c>
      <c r="F623" s="16"/>
      <c r="G623" s="18"/>
      <c r="H623" s="19" t="s">
        <v>345</v>
      </c>
      <c r="I623" s="16"/>
      <c r="J623" s="16"/>
      <c r="K623" s="16"/>
      <c r="L623" s="16"/>
      <c r="M623" s="24">
        <v>12</v>
      </c>
      <c r="N623" s="24">
        <v>139.12</v>
      </c>
      <c r="O623" s="16"/>
      <c r="P623" s="16"/>
      <c r="Q623" s="16"/>
      <c r="R623" s="24"/>
      <c r="S623" s="10"/>
      <c r="T623" s="24"/>
      <c r="U623" s="10"/>
    </row>
    <row r="624" spans="1:21" s="10" customFormat="1" ht="24" customHeight="1">
      <c r="A624" s="15">
        <v>44155</v>
      </c>
      <c r="B624" s="16">
        <v>29</v>
      </c>
      <c r="C624" s="16" t="s">
        <v>346</v>
      </c>
      <c r="D624" s="16" t="s">
        <v>307</v>
      </c>
      <c r="E624" s="10" t="s">
        <v>309</v>
      </c>
      <c r="F624" s="16"/>
      <c r="G624" s="18"/>
      <c r="H624" s="19" t="s">
        <v>347</v>
      </c>
      <c r="I624" s="16"/>
      <c r="J624" s="16"/>
      <c r="K624" s="16"/>
      <c r="L624" s="16"/>
      <c r="M624" s="24">
        <v>12</v>
      </c>
      <c r="N624" s="24">
        <v>139.12</v>
      </c>
      <c r="O624" s="16"/>
      <c r="P624" s="16"/>
      <c r="Q624" s="16"/>
      <c r="R624" s="24"/>
      <c r="T624" s="24"/>
    </row>
    <row r="625" spans="1:21" s="9" customFormat="1" ht="24" customHeight="1">
      <c r="A625" s="15">
        <v>44155</v>
      </c>
      <c r="B625" s="16">
        <v>30</v>
      </c>
      <c r="C625" s="25" t="s">
        <v>409</v>
      </c>
      <c r="D625" s="25" t="s">
        <v>307</v>
      </c>
      <c r="E625" s="9" t="s">
        <v>308</v>
      </c>
      <c r="F625" s="25"/>
      <c r="G625" s="32"/>
      <c r="H625" s="30" t="s">
        <v>268</v>
      </c>
      <c r="I625" s="25"/>
      <c r="J625" s="25"/>
      <c r="K625" s="25"/>
      <c r="L625" s="25"/>
      <c r="M625" s="29"/>
      <c r="N625" s="29"/>
      <c r="O625" s="25"/>
      <c r="P625" s="25"/>
      <c r="Q625" s="25"/>
      <c r="R625" s="29"/>
      <c r="T625" s="29"/>
    </row>
    <row r="626" spans="1:21" s="9" customFormat="1" ht="24" customHeight="1">
      <c r="A626" s="15">
        <v>44155</v>
      </c>
      <c r="B626" s="16">
        <v>31</v>
      </c>
      <c r="C626" s="25" t="s">
        <v>348</v>
      </c>
      <c r="D626" s="25" t="s">
        <v>307</v>
      </c>
      <c r="E626" s="9" t="s">
        <v>309</v>
      </c>
      <c r="F626" s="25"/>
      <c r="G626" s="25"/>
      <c r="H626" s="30" t="s">
        <v>268</v>
      </c>
      <c r="I626" s="25"/>
      <c r="J626" s="25"/>
      <c r="K626" s="25"/>
      <c r="L626" s="25"/>
      <c r="M626" s="29"/>
      <c r="N626" s="29"/>
      <c r="O626" s="25"/>
      <c r="P626" s="25"/>
      <c r="Q626" s="25"/>
      <c r="R626" s="29"/>
      <c r="T626" s="29"/>
    </row>
    <row r="627" spans="1:21" s="8" customFormat="1" ht="24" customHeight="1">
      <c r="A627" s="15">
        <v>44156</v>
      </c>
      <c r="B627" s="16">
        <v>1</v>
      </c>
      <c r="C627" s="17" t="s">
        <v>316</v>
      </c>
      <c r="D627" s="16" t="s">
        <v>307</v>
      </c>
      <c r="E627" s="10" t="s">
        <v>309</v>
      </c>
      <c r="F627" s="16" t="s">
        <v>293</v>
      </c>
      <c r="G627" s="18" t="s">
        <v>67</v>
      </c>
      <c r="H627" s="19" t="s">
        <v>446</v>
      </c>
      <c r="I627" s="16">
        <v>7500</v>
      </c>
      <c r="J627" s="16">
        <v>1790</v>
      </c>
      <c r="K627" s="16"/>
      <c r="L627" s="16"/>
      <c r="M627" s="24">
        <v>12</v>
      </c>
      <c r="N627" s="24">
        <v>238.56</v>
      </c>
      <c r="O627" s="16">
        <v>1790</v>
      </c>
      <c r="P627" s="16">
        <f t="shared" ref="P627:P635" si="141">I627-O627</f>
        <v>5710</v>
      </c>
      <c r="Q627" s="16">
        <v>1</v>
      </c>
      <c r="R627" s="24">
        <f t="shared" ref="R627:R648" si="142">N627/T627</f>
        <v>0.13327374301675979</v>
      </c>
      <c r="S627" s="10"/>
      <c r="T627" s="24">
        <f t="shared" ref="T627:T648" si="143">J627*Q627</f>
        <v>1790</v>
      </c>
      <c r="U627" s="10"/>
    </row>
    <row r="628" spans="1:21" s="8" customFormat="1" ht="24" customHeight="1">
      <c r="A628" s="15">
        <v>44156</v>
      </c>
      <c r="B628" s="16">
        <v>2</v>
      </c>
      <c r="C628" s="17" t="s">
        <v>402</v>
      </c>
      <c r="D628" s="16" t="s">
        <v>307</v>
      </c>
      <c r="E628" s="10" t="s">
        <v>309</v>
      </c>
      <c r="F628" s="16" t="s">
        <v>293</v>
      </c>
      <c r="G628" s="18" t="s">
        <v>67</v>
      </c>
      <c r="H628" s="19" t="s">
        <v>430</v>
      </c>
      <c r="I628" s="16">
        <v>7500</v>
      </c>
      <c r="J628" s="16">
        <v>1790</v>
      </c>
      <c r="K628" s="16"/>
      <c r="L628" s="16"/>
      <c r="M628" s="24">
        <v>12</v>
      </c>
      <c r="N628" s="24">
        <v>238.56</v>
      </c>
      <c r="O628" s="16">
        <v>1790</v>
      </c>
      <c r="P628" s="16">
        <f t="shared" si="141"/>
        <v>5710</v>
      </c>
      <c r="Q628" s="16">
        <v>2</v>
      </c>
      <c r="R628" s="24">
        <f t="shared" si="142"/>
        <v>6.6636871508379894E-2</v>
      </c>
      <c r="S628" s="10"/>
      <c r="T628" s="24">
        <f t="shared" si="143"/>
        <v>3580</v>
      </c>
      <c r="U628" s="10"/>
    </row>
    <row r="629" spans="1:21" s="8" customFormat="1" ht="24" customHeight="1">
      <c r="A629" s="15">
        <v>44156</v>
      </c>
      <c r="B629" s="16">
        <v>3</v>
      </c>
      <c r="C629" s="17" t="s">
        <v>325</v>
      </c>
      <c r="D629" s="16" t="s">
        <v>307</v>
      </c>
      <c r="E629" s="10" t="s">
        <v>309</v>
      </c>
      <c r="F629" s="16" t="s">
        <v>293</v>
      </c>
      <c r="G629" s="18" t="s">
        <v>67</v>
      </c>
      <c r="H629" s="19" t="s">
        <v>447</v>
      </c>
      <c r="I629" s="16">
        <v>7500</v>
      </c>
      <c r="J629" s="16">
        <v>1790</v>
      </c>
      <c r="K629" s="16"/>
      <c r="L629" s="16"/>
      <c r="M629" s="24">
        <v>12</v>
      </c>
      <c r="N629" s="24">
        <v>238.56</v>
      </c>
      <c r="O629" s="16">
        <v>1790</v>
      </c>
      <c r="P629" s="16">
        <f t="shared" si="141"/>
        <v>5710</v>
      </c>
      <c r="Q629" s="16">
        <v>1</v>
      </c>
      <c r="R629" s="24">
        <f t="shared" si="142"/>
        <v>0.13327374301675979</v>
      </c>
      <c r="S629" s="10"/>
      <c r="T629" s="24">
        <f t="shared" si="143"/>
        <v>1790</v>
      </c>
      <c r="U629" s="10"/>
    </row>
    <row r="630" spans="1:21" s="8" customFormat="1" ht="24" customHeight="1">
      <c r="A630" s="15">
        <v>44156</v>
      </c>
      <c r="B630" s="16">
        <v>4</v>
      </c>
      <c r="C630" s="17" t="s">
        <v>344</v>
      </c>
      <c r="D630" s="16" t="s">
        <v>307</v>
      </c>
      <c r="E630" s="10" t="s">
        <v>309</v>
      </c>
      <c r="F630" s="16" t="s">
        <v>293</v>
      </c>
      <c r="G630" s="18" t="s">
        <v>67</v>
      </c>
      <c r="H630" s="19" t="s">
        <v>444</v>
      </c>
      <c r="I630" s="16">
        <v>7500</v>
      </c>
      <c r="J630" s="16">
        <v>600</v>
      </c>
      <c r="K630" s="16"/>
      <c r="L630" s="16"/>
      <c r="M630" s="24">
        <v>12</v>
      </c>
      <c r="N630" s="24">
        <v>238.56</v>
      </c>
      <c r="O630" s="16">
        <v>600</v>
      </c>
      <c r="P630" s="16">
        <f t="shared" si="141"/>
        <v>6900</v>
      </c>
      <c r="Q630" s="16">
        <v>3</v>
      </c>
      <c r="R630" s="24">
        <f t="shared" si="142"/>
        <v>0.13253333333333334</v>
      </c>
      <c r="S630" s="10"/>
      <c r="T630" s="24">
        <f t="shared" si="143"/>
        <v>1800</v>
      </c>
      <c r="U630" s="10"/>
    </row>
    <row r="631" spans="1:21" s="8" customFormat="1" ht="24" customHeight="1">
      <c r="A631" s="15">
        <v>44156</v>
      </c>
      <c r="B631" s="16">
        <v>5</v>
      </c>
      <c r="C631" s="17" t="s">
        <v>364</v>
      </c>
      <c r="D631" s="16" t="s">
        <v>307</v>
      </c>
      <c r="E631" s="10" t="s">
        <v>309</v>
      </c>
      <c r="F631" s="16" t="s">
        <v>293</v>
      </c>
      <c r="G631" s="18" t="s">
        <v>67</v>
      </c>
      <c r="H631" s="19" t="s">
        <v>444</v>
      </c>
      <c r="I631" s="16">
        <v>7500</v>
      </c>
      <c r="J631" s="16">
        <v>600</v>
      </c>
      <c r="K631" s="16"/>
      <c r="L631" s="16"/>
      <c r="M631" s="24">
        <v>12</v>
      </c>
      <c r="N631" s="24">
        <v>238.56</v>
      </c>
      <c r="O631" s="16">
        <v>1200</v>
      </c>
      <c r="P631" s="16">
        <f t="shared" si="141"/>
        <v>6300</v>
      </c>
      <c r="Q631" s="16">
        <v>3</v>
      </c>
      <c r="R631" s="24">
        <f t="shared" si="142"/>
        <v>0.13253333333333334</v>
      </c>
      <c r="S631" s="10"/>
      <c r="T631" s="24">
        <f t="shared" si="143"/>
        <v>1800</v>
      </c>
      <c r="U631" s="10"/>
    </row>
    <row r="632" spans="1:21" s="8" customFormat="1" ht="24" customHeight="1">
      <c r="A632" s="15">
        <v>44156</v>
      </c>
      <c r="B632" s="16">
        <v>6</v>
      </c>
      <c r="C632" s="17" t="s">
        <v>394</v>
      </c>
      <c r="D632" s="16" t="s">
        <v>307</v>
      </c>
      <c r="E632" s="10" t="s">
        <v>309</v>
      </c>
      <c r="F632" s="16" t="s">
        <v>293</v>
      </c>
      <c r="G632" s="18" t="s">
        <v>424</v>
      </c>
      <c r="H632" s="19" t="s">
        <v>437</v>
      </c>
      <c r="I632" s="16">
        <v>7000</v>
      </c>
      <c r="J632" s="16">
        <v>2000</v>
      </c>
      <c r="K632" s="16"/>
      <c r="L632" s="16"/>
      <c r="M632" s="24">
        <v>12</v>
      </c>
      <c r="N632" s="24">
        <v>238.56</v>
      </c>
      <c r="O632" s="16">
        <v>7000</v>
      </c>
      <c r="P632" s="16">
        <f t="shared" si="141"/>
        <v>0</v>
      </c>
      <c r="Q632" s="16">
        <v>1</v>
      </c>
      <c r="R632" s="24">
        <f t="shared" si="142"/>
        <v>0.11928</v>
      </c>
      <c r="S632" s="10"/>
      <c r="T632" s="24">
        <f t="shared" si="143"/>
        <v>2000</v>
      </c>
      <c r="U632" s="10"/>
    </row>
    <row r="633" spans="1:21" s="8" customFormat="1" ht="24" customHeight="1">
      <c r="A633" s="15">
        <v>44156</v>
      </c>
      <c r="B633" s="16">
        <v>7</v>
      </c>
      <c r="C633" s="17" t="s">
        <v>329</v>
      </c>
      <c r="D633" s="16" t="s">
        <v>307</v>
      </c>
      <c r="E633" s="10" t="s">
        <v>309</v>
      </c>
      <c r="F633" s="16" t="s">
        <v>293</v>
      </c>
      <c r="G633" s="18" t="s">
        <v>424</v>
      </c>
      <c r="H633" s="19" t="s">
        <v>438</v>
      </c>
      <c r="I633" s="16">
        <v>7000</v>
      </c>
      <c r="J633" s="16">
        <v>500</v>
      </c>
      <c r="K633" s="16"/>
      <c r="L633" s="16"/>
      <c r="M633" s="24">
        <v>4</v>
      </c>
      <c r="N633" s="25">
        <f t="shared" ref="N633:N637" si="144">M633*19.88</f>
        <v>79.52</v>
      </c>
      <c r="O633" s="16">
        <v>7000</v>
      </c>
      <c r="P633" s="16">
        <f t="shared" si="141"/>
        <v>0</v>
      </c>
      <c r="Q633" s="16">
        <v>1</v>
      </c>
      <c r="R633" s="24">
        <f t="shared" si="142"/>
        <v>0.15903999999999999</v>
      </c>
      <c r="S633" s="10"/>
      <c r="T633" s="24">
        <f t="shared" si="143"/>
        <v>500</v>
      </c>
      <c r="U633" s="10"/>
    </row>
    <row r="634" spans="1:21" s="8" customFormat="1" ht="24" customHeight="1">
      <c r="A634" s="15">
        <v>44156</v>
      </c>
      <c r="B634" s="16"/>
      <c r="C634" s="17" t="s">
        <v>329</v>
      </c>
      <c r="D634" s="16" t="s">
        <v>307</v>
      </c>
      <c r="E634" s="10" t="s">
        <v>309</v>
      </c>
      <c r="F634" s="16" t="s">
        <v>293</v>
      </c>
      <c r="G634" s="18" t="s">
        <v>424</v>
      </c>
      <c r="H634" s="19" t="s">
        <v>436</v>
      </c>
      <c r="I634" s="16">
        <v>7000</v>
      </c>
      <c r="J634" s="16">
        <v>1400</v>
      </c>
      <c r="K634" s="16"/>
      <c r="L634" s="16"/>
      <c r="M634" s="24">
        <v>8</v>
      </c>
      <c r="N634" s="25">
        <f>238.56-79.52</f>
        <v>159.04000000000002</v>
      </c>
      <c r="O634" s="16">
        <v>6230</v>
      </c>
      <c r="P634" s="16">
        <f t="shared" si="141"/>
        <v>770</v>
      </c>
      <c r="Q634" s="16">
        <v>1</v>
      </c>
      <c r="R634" s="24">
        <f t="shared" si="142"/>
        <v>0.11360000000000002</v>
      </c>
      <c r="S634" s="10"/>
      <c r="T634" s="24">
        <f t="shared" si="143"/>
        <v>1400</v>
      </c>
      <c r="U634" s="10"/>
    </row>
    <row r="635" spans="1:21" s="8" customFormat="1" ht="24" customHeight="1">
      <c r="A635" s="15">
        <v>44156</v>
      </c>
      <c r="B635" s="16">
        <v>8</v>
      </c>
      <c r="C635" s="17" t="s">
        <v>321</v>
      </c>
      <c r="D635" s="16" t="s">
        <v>307</v>
      </c>
      <c r="E635" s="10" t="s">
        <v>309</v>
      </c>
      <c r="F635" s="16" t="s">
        <v>293</v>
      </c>
      <c r="G635" s="18" t="s">
        <v>424</v>
      </c>
      <c r="H635" s="19" t="s">
        <v>435</v>
      </c>
      <c r="I635" s="16">
        <v>7000</v>
      </c>
      <c r="J635" s="16">
        <v>1400</v>
      </c>
      <c r="K635" s="16"/>
      <c r="L635" s="16"/>
      <c r="M635" s="24">
        <v>12</v>
      </c>
      <c r="N635" s="24">
        <v>238.56</v>
      </c>
      <c r="O635" s="16">
        <v>5980</v>
      </c>
      <c r="P635" s="16">
        <f t="shared" si="141"/>
        <v>1020</v>
      </c>
      <c r="Q635" s="16">
        <v>1</v>
      </c>
      <c r="R635" s="24">
        <f t="shared" si="142"/>
        <v>0.1704</v>
      </c>
      <c r="S635" s="10"/>
      <c r="T635" s="24">
        <f t="shared" si="143"/>
        <v>1400</v>
      </c>
      <c r="U635" s="10"/>
    </row>
    <row r="636" spans="1:21" s="8" customFormat="1" ht="24" customHeight="1">
      <c r="A636" s="15">
        <v>44156</v>
      </c>
      <c r="B636" s="16">
        <v>9</v>
      </c>
      <c r="C636" s="17" t="s">
        <v>311</v>
      </c>
      <c r="D636" s="16" t="s">
        <v>307</v>
      </c>
      <c r="E636" s="10" t="s">
        <v>309</v>
      </c>
      <c r="F636" s="16" t="s">
        <v>293</v>
      </c>
      <c r="G636" s="18" t="s">
        <v>424</v>
      </c>
      <c r="H636" s="19" t="s">
        <v>435</v>
      </c>
      <c r="I636" s="16">
        <v>7000</v>
      </c>
      <c r="J636" s="16">
        <v>1020</v>
      </c>
      <c r="K636" s="16"/>
      <c r="L636" s="16"/>
      <c r="M636" s="24">
        <v>8</v>
      </c>
      <c r="N636" s="25">
        <f t="shared" si="144"/>
        <v>159.04</v>
      </c>
      <c r="O636" s="16">
        <v>7000</v>
      </c>
      <c r="P636" s="16">
        <f t="shared" ref="P636:P642" si="145">I636-O636</f>
        <v>0</v>
      </c>
      <c r="Q636" s="16">
        <v>1</v>
      </c>
      <c r="R636" s="24">
        <f t="shared" si="142"/>
        <v>0.15592156862745096</v>
      </c>
      <c r="S636" s="10"/>
      <c r="T636" s="24">
        <f t="shared" si="143"/>
        <v>1020</v>
      </c>
      <c r="U636" s="10"/>
    </row>
    <row r="637" spans="1:21" s="8" customFormat="1" ht="24" customHeight="1">
      <c r="A637" s="15">
        <v>44156</v>
      </c>
      <c r="B637" s="16"/>
      <c r="C637" s="17" t="s">
        <v>311</v>
      </c>
      <c r="D637" s="16" t="s">
        <v>307</v>
      </c>
      <c r="E637" s="10" t="s">
        <v>309</v>
      </c>
      <c r="F637" s="16" t="s">
        <v>293</v>
      </c>
      <c r="G637" s="18" t="s">
        <v>371</v>
      </c>
      <c r="H637" s="19" t="s">
        <v>444</v>
      </c>
      <c r="I637" s="16">
        <v>7000</v>
      </c>
      <c r="J637" s="16">
        <v>120</v>
      </c>
      <c r="K637" s="16"/>
      <c r="L637" s="16"/>
      <c r="M637" s="24">
        <v>4</v>
      </c>
      <c r="N637" s="25">
        <f t="shared" si="144"/>
        <v>79.52</v>
      </c>
      <c r="O637" s="16">
        <v>7000</v>
      </c>
      <c r="P637" s="16">
        <f t="shared" si="145"/>
        <v>0</v>
      </c>
      <c r="Q637" s="16">
        <v>5</v>
      </c>
      <c r="R637" s="24">
        <f t="shared" si="142"/>
        <v>0.13253333333333334</v>
      </c>
      <c r="S637" s="10"/>
      <c r="T637" s="24">
        <f t="shared" si="143"/>
        <v>600</v>
      </c>
      <c r="U637" s="10"/>
    </row>
    <row r="638" spans="1:21" s="8" customFormat="1" ht="24" customHeight="1">
      <c r="A638" s="15">
        <v>44156</v>
      </c>
      <c r="B638" s="16">
        <v>10</v>
      </c>
      <c r="C638" s="17" t="s">
        <v>417</v>
      </c>
      <c r="D638" s="16" t="s">
        <v>307</v>
      </c>
      <c r="E638" s="10" t="s">
        <v>309</v>
      </c>
      <c r="F638" s="16" t="s">
        <v>293</v>
      </c>
      <c r="G638" s="18" t="s">
        <v>424</v>
      </c>
      <c r="H638" s="19" t="s">
        <v>430</v>
      </c>
      <c r="I638" s="16">
        <v>7000</v>
      </c>
      <c r="J638" s="16">
        <v>2200</v>
      </c>
      <c r="K638" s="16"/>
      <c r="L638" s="16"/>
      <c r="M638" s="24">
        <v>12</v>
      </c>
      <c r="N638" s="24">
        <v>238.56</v>
      </c>
      <c r="O638" s="16">
        <v>7000</v>
      </c>
      <c r="P638" s="16">
        <f t="shared" si="145"/>
        <v>0</v>
      </c>
      <c r="Q638" s="16">
        <v>2</v>
      </c>
      <c r="R638" s="24">
        <f t="shared" si="142"/>
        <v>5.4218181818181818E-2</v>
      </c>
      <c r="S638" s="10"/>
      <c r="T638" s="24">
        <f t="shared" si="143"/>
        <v>4400</v>
      </c>
      <c r="U638" s="10"/>
    </row>
    <row r="639" spans="1:21" s="8" customFormat="1" ht="24" customHeight="1">
      <c r="A639" s="15">
        <v>44156</v>
      </c>
      <c r="B639" s="16">
        <v>11</v>
      </c>
      <c r="C639" s="17" t="s">
        <v>327</v>
      </c>
      <c r="D639" s="16" t="s">
        <v>307</v>
      </c>
      <c r="E639" s="10" t="s">
        <v>309</v>
      </c>
      <c r="F639" s="16" t="s">
        <v>293</v>
      </c>
      <c r="G639" s="18" t="s">
        <v>424</v>
      </c>
      <c r="H639" s="19" t="s">
        <v>427</v>
      </c>
      <c r="I639" s="16">
        <v>7000</v>
      </c>
      <c r="J639" s="16">
        <v>1800</v>
      </c>
      <c r="K639" s="16"/>
      <c r="L639" s="16"/>
      <c r="M639" s="24">
        <v>12</v>
      </c>
      <c r="N639" s="24">
        <v>238.56</v>
      </c>
      <c r="O639" s="16">
        <v>6400</v>
      </c>
      <c r="P639" s="16">
        <f t="shared" si="145"/>
        <v>600</v>
      </c>
      <c r="Q639" s="16">
        <v>1</v>
      </c>
      <c r="R639" s="24">
        <f t="shared" si="142"/>
        <v>0.13253333333333334</v>
      </c>
      <c r="S639" s="10"/>
      <c r="T639" s="24">
        <f t="shared" si="143"/>
        <v>1800</v>
      </c>
      <c r="U639" s="10"/>
    </row>
    <row r="640" spans="1:21" s="8" customFormat="1" ht="24" customHeight="1">
      <c r="A640" s="15">
        <v>44156</v>
      </c>
      <c r="B640" s="16">
        <v>12</v>
      </c>
      <c r="C640" s="17" t="s">
        <v>416</v>
      </c>
      <c r="D640" s="16" t="s">
        <v>307</v>
      </c>
      <c r="E640" s="10" t="s">
        <v>309</v>
      </c>
      <c r="F640" s="16" t="s">
        <v>293</v>
      </c>
      <c r="G640" s="18" t="s">
        <v>424</v>
      </c>
      <c r="H640" s="19" t="s">
        <v>428</v>
      </c>
      <c r="I640" s="16">
        <v>7000</v>
      </c>
      <c r="J640" s="16">
        <v>1800</v>
      </c>
      <c r="K640" s="16"/>
      <c r="L640" s="16"/>
      <c r="M640" s="24">
        <v>12</v>
      </c>
      <c r="N640" s="24">
        <v>238.56</v>
      </c>
      <c r="O640" s="16">
        <v>6400</v>
      </c>
      <c r="P640" s="16">
        <f t="shared" si="145"/>
        <v>600</v>
      </c>
      <c r="Q640" s="16">
        <v>1</v>
      </c>
      <c r="R640" s="24">
        <f t="shared" si="142"/>
        <v>0.13253333333333334</v>
      </c>
      <c r="S640" s="10"/>
      <c r="T640" s="24">
        <f t="shared" si="143"/>
        <v>1800</v>
      </c>
      <c r="U640" s="10"/>
    </row>
    <row r="641" spans="1:21" s="8" customFormat="1" ht="24" customHeight="1">
      <c r="A641" s="15">
        <v>44156</v>
      </c>
      <c r="B641" s="16">
        <v>13</v>
      </c>
      <c r="C641" s="17" t="s">
        <v>395</v>
      </c>
      <c r="D641" s="16" t="s">
        <v>307</v>
      </c>
      <c r="E641" s="10" t="s">
        <v>308</v>
      </c>
      <c r="F641" s="16" t="s">
        <v>293</v>
      </c>
      <c r="G641" s="18" t="s">
        <v>424</v>
      </c>
      <c r="H641" s="19" t="s">
        <v>427</v>
      </c>
      <c r="I641" s="16">
        <v>7000</v>
      </c>
      <c r="J641" s="16">
        <v>600</v>
      </c>
      <c r="K641" s="16"/>
      <c r="L641" s="16"/>
      <c r="M641" s="24">
        <v>4</v>
      </c>
      <c r="N641" s="25">
        <f>M641*14</f>
        <v>56</v>
      </c>
      <c r="O641" s="16">
        <v>7000</v>
      </c>
      <c r="P641" s="16">
        <f t="shared" si="145"/>
        <v>0</v>
      </c>
      <c r="Q641" s="16">
        <v>1</v>
      </c>
      <c r="R641" s="24">
        <f t="shared" si="142"/>
        <v>9.3333333333333338E-2</v>
      </c>
      <c r="S641" s="10"/>
      <c r="T641" s="24">
        <f t="shared" si="143"/>
        <v>600</v>
      </c>
      <c r="U641" s="10"/>
    </row>
    <row r="642" spans="1:21" s="8" customFormat="1" ht="24" customHeight="1">
      <c r="A642" s="15">
        <v>44156</v>
      </c>
      <c r="B642" s="16"/>
      <c r="C642" s="17" t="s">
        <v>395</v>
      </c>
      <c r="D642" s="16" t="s">
        <v>307</v>
      </c>
      <c r="E642" s="10" t="s">
        <v>308</v>
      </c>
      <c r="F642" s="16" t="s">
        <v>293</v>
      </c>
      <c r="G642" s="18" t="s">
        <v>133</v>
      </c>
      <c r="H642" s="19" t="s">
        <v>448</v>
      </c>
      <c r="I642" s="16">
        <v>7000</v>
      </c>
      <c r="J642" s="16">
        <v>720</v>
      </c>
      <c r="K642" s="16"/>
      <c r="L642" s="16"/>
      <c r="M642" s="24">
        <v>8</v>
      </c>
      <c r="N642" s="25">
        <f>M642*14</f>
        <v>112</v>
      </c>
      <c r="O642" s="16">
        <v>2520</v>
      </c>
      <c r="P642" s="16">
        <f t="shared" si="145"/>
        <v>4480</v>
      </c>
      <c r="Q642" s="16">
        <v>1</v>
      </c>
      <c r="R642" s="24">
        <f t="shared" si="142"/>
        <v>0.15555555555555556</v>
      </c>
      <c r="S642" s="10"/>
      <c r="T642" s="24">
        <f t="shared" si="143"/>
        <v>720</v>
      </c>
      <c r="U642" s="10"/>
    </row>
    <row r="643" spans="1:21" s="8" customFormat="1" ht="24" customHeight="1">
      <c r="A643" s="15">
        <v>44156</v>
      </c>
      <c r="B643" s="16">
        <v>14</v>
      </c>
      <c r="C643" s="17" t="s">
        <v>323</v>
      </c>
      <c r="D643" s="16" t="s">
        <v>307</v>
      </c>
      <c r="E643" s="10" t="s">
        <v>308</v>
      </c>
      <c r="F643" s="16" t="s">
        <v>293</v>
      </c>
      <c r="G643" s="18" t="s">
        <v>424</v>
      </c>
      <c r="H643" s="19" t="s">
        <v>428</v>
      </c>
      <c r="I643" s="16">
        <v>7000</v>
      </c>
      <c r="J643" s="16">
        <v>600</v>
      </c>
      <c r="K643" s="16"/>
      <c r="L643" s="16"/>
      <c r="M643" s="24">
        <v>8</v>
      </c>
      <c r="N643" s="25">
        <f>M643*14</f>
        <v>112</v>
      </c>
      <c r="O643" s="16">
        <v>7000</v>
      </c>
      <c r="P643" s="16">
        <f t="shared" ref="P643:P649" si="146">I643-O643</f>
        <v>0</v>
      </c>
      <c r="Q643" s="16">
        <v>1</v>
      </c>
      <c r="R643" s="24">
        <f t="shared" si="142"/>
        <v>0.18666666666666668</v>
      </c>
      <c r="S643" s="10"/>
      <c r="T643" s="24">
        <f t="shared" si="143"/>
        <v>600</v>
      </c>
      <c r="U643" s="10"/>
    </row>
    <row r="644" spans="1:21" s="8" customFormat="1" ht="24" customHeight="1">
      <c r="A644" s="15">
        <v>44156</v>
      </c>
      <c r="B644" s="16"/>
      <c r="C644" s="17" t="s">
        <v>323</v>
      </c>
      <c r="D644" s="16" t="s">
        <v>307</v>
      </c>
      <c r="E644" s="10" t="s">
        <v>308</v>
      </c>
      <c r="F644" s="16" t="s">
        <v>293</v>
      </c>
      <c r="G644" s="18" t="s">
        <v>133</v>
      </c>
      <c r="H644" s="19" t="s">
        <v>430</v>
      </c>
      <c r="I644" s="16">
        <v>7000</v>
      </c>
      <c r="J644" s="16">
        <v>1200</v>
      </c>
      <c r="K644" s="16"/>
      <c r="L644" s="16"/>
      <c r="M644" s="24">
        <v>8</v>
      </c>
      <c r="N644" s="25">
        <f>M644*14</f>
        <v>112</v>
      </c>
      <c r="O644" s="16">
        <v>1200</v>
      </c>
      <c r="P644" s="16">
        <f t="shared" si="146"/>
        <v>5800</v>
      </c>
      <c r="Q644" s="16">
        <v>2</v>
      </c>
      <c r="R644" s="24">
        <f t="shared" si="142"/>
        <v>4.6666666666666669E-2</v>
      </c>
      <c r="S644" s="10"/>
      <c r="T644" s="24">
        <f t="shared" si="143"/>
        <v>2400</v>
      </c>
      <c r="U644" s="10"/>
    </row>
    <row r="645" spans="1:21" s="8" customFormat="1" ht="24" customHeight="1">
      <c r="A645" s="15">
        <v>44156</v>
      </c>
      <c r="B645" s="16">
        <v>15</v>
      </c>
      <c r="C645" s="17" t="s">
        <v>335</v>
      </c>
      <c r="D645" s="16" t="s">
        <v>307</v>
      </c>
      <c r="E645" s="10" t="s">
        <v>309</v>
      </c>
      <c r="F645" s="16" t="s">
        <v>293</v>
      </c>
      <c r="G645" s="18" t="s">
        <v>431</v>
      </c>
      <c r="H645" s="19" t="s">
        <v>441</v>
      </c>
      <c r="I645" s="16">
        <v>7000</v>
      </c>
      <c r="J645" s="16">
        <v>413</v>
      </c>
      <c r="K645" s="16"/>
      <c r="L645" s="16"/>
      <c r="M645" s="24">
        <v>6</v>
      </c>
      <c r="N645" s="25">
        <f>M645*19.88</f>
        <v>119.28</v>
      </c>
      <c r="O645" s="16"/>
      <c r="P645" s="16"/>
      <c r="Q645" s="16">
        <v>1</v>
      </c>
      <c r="R645" s="24">
        <f t="shared" si="142"/>
        <v>0.2888135593220339</v>
      </c>
      <c r="S645" s="10"/>
      <c r="T645" s="24">
        <f t="shared" si="143"/>
        <v>413</v>
      </c>
      <c r="U645" s="10"/>
    </row>
    <row r="646" spans="1:21" s="8" customFormat="1" ht="24" customHeight="1">
      <c r="A646" s="15">
        <v>44156</v>
      </c>
      <c r="B646" s="16"/>
      <c r="C646" s="17" t="s">
        <v>335</v>
      </c>
      <c r="D646" s="16" t="s">
        <v>307</v>
      </c>
      <c r="E646" s="10" t="s">
        <v>309</v>
      </c>
      <c r="F646" s="16" t="s">
        <v>293</v>
      </c>
      <c r="G646" s="18" t="s">
        <v>61</v>
      </c>
      <c r="H646" s="19" t="s">
        <v>337</v>
      </c>
      <c r="I646" s="16">
        <v>12000</v>
      </c>
      <c r="J646" s="16">
        <v>1200</v>
      </c>
      <c r="K646" s="16"/>
      <c r="L646" s="16"/>
      <c r="M646" s="24">
        <v>6</v>
      </c>
      <c r="N646" s="25">
        <f>M646*19.88</f>
        <v>119.28</v>
      </c>
      <c r="O646" s="16">
        <v>1200</v>
      </c>
      <c r="P646" s="16">
        <f t="shared" si="146"/>
        <v>10800</v>
      </c>
      <c r="Q646" s="16">
        <v>1</v>
      </c>
      <c r="R646" s="24">
        <f t="shared" si="142"/>
        <v>9.9400000000000002E-2</v>
      </c>
      <c r="S646" s="10"/>
      <c r="T646" s="24">
        <f t="shared" si="143"/>
        <v>1200</v>
      </c>
      <c r="U646" s="10"/>
    </row>
    <row r="647" spans="1:21" s="8" customFormat="1" ht="24" customHeight="1">
      <c r="A647" s="15">
        <v>44156</v>
      </c>
      <c r="B647" s="16">
        <v>16</v>
      </c>
      <c r="C647" s="17" t="s">
        <v>338</v>
      </c>
      <c r="D647" s="16" t="s">
        <v>307</v>
      </c>
      <c r="E647" s="10" t="s">
        <v>309</v>
      </c>
      <c r="F647" s="16" t="s">
        <v>293</v>
      </c>
      <c r="G647" s="18" t="s">
        <v>398</v>
      </c>
      <c r="H647" s="19" t="s">
        <v>337</v>
      </c>
      <c r="I647" s="16">
        <v>12000</v>
      </c>
      <c r="J647" s="16">
        <v>1250</v>
      </c>
      <c r="K647" s="16"/>
      <c r="L647" s="16"/>
      <c r="M647" s="24">
        <v>12</v>
      </c>
      <c r="N647" s="24">
        <v>238.56</v>
      </c>
      <c r="O647" s="16"/>
      <c r="P647" s="16">
        <f t="shared" si="146"/>
        <v>12000</v>
      </c>
      <c r="Q647" s="16">
        <v>1</v>
      </c>
      <c r="R647" s="24">
        <f t="shared" si="142"/>
        <v>0.19084799999999999</v>
      </c>
      <c r="S647" s="10"/>
      <c r="T647" s="24">
        <f t="shared" si="143"/>
        <v>1250</v>
      </c>
      <c r="U647" s="10"/>
    </row>
    <row r="648" spans="1:21" s="8" customFormat="1" ht="24" customHeight="1">
      <c r="A648" s="15">
        <v>44156</v>
      </c>
      <c r="B648" s="16">
        <v>17</v>
      </c>
      <c r="C648" s="17" t="s">
        <v>313</v>
      </c>
      <c r="D648" s="16" t="s">
        <v>307</v>
      </c>
      <c r="E648" s="10" t="s">
        <v>309</v>
      </c>
      <c r="F648" s="16" t="s">
        <v>293</v>
      </c>
      <c r="G648" s="18" t="s">
        <v>445</v>
      </c>
      <c r="H648" s="19" t="s">
        <v>449</v>
      </c>
      <c r="I648" s="16">
        <v>7500</v>
      </c>
      <c r="J648" s="16">
        <v>2500</v>
      </c>
      <c r="K648" s="16"/>
      <c r="L648" s="16"/>
      <c r="M648" s="24">
        <v>12</v>
      </c>
      <c r="N648" s="24">
        <v>238.56</v>
      </c>
      <c r="O648" s="16">
        <v>2500</v>
      </c>
      <c r="P648" s="16">
        <f t="shared" si="146"/>
        <v>5000</v>
      </c>
      <c r="Q648" s="16">
        <v>1</v>
      </c>
      <c r="R648" s="24">
        <f t="shared" si="142"/>
        <v>9.5423999999999995E-2</v>
      </c>
      <c r="S648" s="10"/>
      <c r="T648" s="24">
        <f t="shared" si="143"/>
        <v>2500</v>
      </c>
      <c r="U648" s="10"/>
    </row>
    <row r="649" spans="1:21" s="8" customFormat="1" ht="24" customHeight="1">
      <c r="A649" s="15">
        <v>44156</v>
      </c>
      <c r="B649" s="16">
        <v>18</v>
      </c>
      <c r="C649" s="17" t="s">
        <v>388</v>
      </c>
      <c r="D649" s="16" t="s">
        <v>307</v>
      </c>
      <c r="E649" s="10" t="s">
        <v>308</v>
      </c>
      <c r="F649" s="16" t="s">
        <v>293</v>
      </c>
      <c r="G649" s="18" t="s">
        <v>445</v>
      </c>
      <c r="H649" s="19" t="s">
        <v>383</v>
      </c>
      <c r="I649" s="16">
        <v>7500</v>
      </c>
      <c r="J649" s="16">
        <v>2250</v>
      </c>
      <c r="K649" s="16"/>
      <c r="L649" s="16"/>
      <c r="M649" s="24">
        <v>12</v>
      </c>
      <c r="N649" s="25">
        <f>M649*14</f>
        <v>168</v>
      </c>
      <c r="O649" s="16">
        <v>4850</v>
      </c>
      <c r="P649" s="16">
        <f t="shared" si="146"/>
        <v>2650</v>
      </c>
      <c r="Q649" s="16">
        <v>1</v>
      </c>
      <c r="R649" s="24">
        <f t="shared" ref="R649:R658" si="147">N649/T649</f>
        <v>7.4666666666666673E-2</v>
      </c>
      <c r="S649" s="10"/>
      <c r="T649" s="24">
        <f t="shared" ref="T649:T658" si="148">J649*Q649</f>
        <v>2250</v>
      </c>
      <c r="U649" s="10"/>
    </row>
    <row r="650" spans="1:21" s="8" customFormat="1" ht="24" customHeight="1">
      <c r="A650" s="15">
        <v>44156</v>
      </c>
      <c r="B650" s="16">
        <v>19</v>
      </c>
      <c r="C650" s="17" t="s">
        <v>375</v>
      </c>
      <c r="D650" s="16" t="s">
        <v>307</v>
      </c>
      <c r="E650" s="10" t="s">
        <v>309</v>
      </c>
      <c r="F650" s="16" t="s">
        <v>293</v>
      </c>
      <c r="G650" s="18" t="s">
        <v>450</v>
      </c>
      <c r="H650" s="19" t="s">
        <v>451</v>
      </c>
      <c r="I650" s="16">
        <v>7000</v>
      </c>
      <c r="J650" s="16">
        <v>1600</v>
      </c>
      <c r="K650" s="16"/>
      <c r="L650" s="16"/>
      <c r="M650" s="24">
        <v>12</v>
      </c>
      <c r="N650" s="24">
        <v>238.56</v>
      </c>
      <c r="O650" s="16">
        <v>1600</v>
      </c>
      <c r="P650" s="16">
        <f t="shared" ref="P650:P658" si="149">I650-O650</f>
        <v>5400</v>
      </c>
      <c r="Q650" s="16">
        <v>1</v>
      </c>
      <c r="R650" s="24">
        <f t="shared" si="147"/>
        <v>0.14910000000000001</v>
      </c>
      <c r="S650" s="10"/>
      <c r="T650" s="24">
        <f t="shared" si="148"/>
        <v>1600</v>
      </c>
      <c r="U650" s="10"/>
    </row>
    <row r="651" spans="1:21" s="8" customFormat="1" ht="24" customHeight="1">
      <c r="A651" s="15">
        <v>44156</v>
      </c>
      <c r="B651" s="16">
        <v>20</v>
      </c>
      <c r="C651" s="17" t="s">
        <v>310</v>
      </c>
      <c r="D651" s="16" t="s">
        <v>307</v>
      </c>
      <c r="E651" s="10" t="s">
        <v>309</v>
      </c>
      <c r="F651" s="16" t="s">
        <v>293</v>
      </c>
      <c r="G651" s="18" t="s">
        <v>371</v>
      </c>
      <c r="H651" s="19" t="s">
        <v>444</v>
      </c>
      <c r="I651" s="16">
        <v>7000</v>
      </c>
      <c r="J651" s="16">
        <v>560</v>
      </c>
      <c r="K651" s="16"/>
      <c r="L651" s="16"/>
      <c r="M651" s="24">
        <v>12</v>
      </c>
      <c r="N651" s="24">
        <v>238.56</v>
      </c>
      <c r="O651" s="16"/>
      <c r="P651" s="16"/>
      <c r="Q651" s="16">
        <v>5</v>
      </c>
      <c r="R651" s="24">
        <f t="shared" si="147"/>
        <v>8.5199999999999998E-2</v>
      </c>
      <c r="S651" s="10"/>
      <c r="T651" s="24">
        <f t="shared" si="148"/>
        <v>2800</v>
      </c>
      <c r="U651" s="10"/>
    </row>
    <row r="652" spans="1:21" s="8" customFormat="1" ht="24" customHeight="1">
      <c r="A652" s="15">
        <v>44156</v>
      </c>
      <c r="B652" s="16">
        <v>21</v>
      </c>
      <c r="C652" s="17" t="s">
        <v>340</v>
      </c>
      <c r="D652" s="16" t="s">
        <v>307</v>
      </c>
      <c r="E652" s="10" t="s">
        <v>309</v>
      </c>
      <c r="F652" s="16" t="s">
        <v>293</v>
      </c>
      <c r="G652" s="18" t="s">
        <v>67</v>
      </c>
      <c r="H652" s="19" t="s">
        <v>452</v>
      </c>
      <c r="I652" s="16">
        <v>7000</v>
      </c>
      <c r="J652" s="16">
        <v>2400</v>
      </c>
      <c r="K652" s="16"/>
      <c r="L652" s="16"/>
      <c r="M652" s="24">
        <v>12</v>
      </c>
      <c r="N652" s="24">
        <v>238.56</v>
      </c>
      <c r="O652" s="16">
        <v>2460</v>
      </c>
      <c r="P652" s="16">
        <f t="shared" si="149"/>
        <v>4540</v>
      </c>
      <c r="Q652" s="16">
        <v>1</v>
      </c>
      <c r="R652" s="24">
        <f t="shared" si="147"/>
        <v>9.9400000000000002E-2</v>
      </c>
      <c r="S652" s="10"/>
      <c r="T652" s="24">
        <f t="shared" si="148"/>
        <v>2400</v>
      </c>
      <c r="U652" s="10"/>
    </row>
    <row r="653" spans="1:21" s="8" customFormat="1" ht="24" customHeight="1">
      <c r="A653" s="15">
        <v>44156</v>
      </c>
      <c r="B653" s="16">
        <v>22</v>
      </c>
      <c r="C653" s="17" t="s">
        <v>339</v>
      </c>
      <c r="D653" s="16" t="s">
        <v>307</v>
      </c>
      <c r="E653" s="10" t="s">
        <v>309</v>
      </c>
      <c r="F653" s="16" t="s">
        <v>293</v>
      </c>
      <c r="G653" s="18" t="s">
        <v>398</v>
      </c>
      <c r="H653" s="19" t="s">
        <v>452</v>
      </c>
      <c r="I653" s="16">
        <v>12000</v>
      </c>
      <c r="J653" s="16">
        <v>2550</v>
      </c>
      <c r="K653" s="16"/>
      <c r="L653" s="16"/>
      <c r="M653" s="24">
        <v>12</v>
      </c>
      <c r="N653" s="24">
        <v>238.56</v>
      </c>
      <c r="O653" s="16">
        <v>4880</v>
      </c>
      <c r="P653" s="16">
        <f t="shared" si="149"/>
        <v>7120</v>
      </c>
      <c r="Q653" s="16">
        <v>1</v>
      </c>
      <c r="R653" s="24">
        <f t="shared" si="147"/>
        <v>9.3552941176470589E-2</v>
      </c>
      <c r="S653" s="10"/>
      <c r="T653" s="24">
        <f t="shared" si="148"/>
        <v>2550</v>
      </c>
      <c r="U653" s="10"/>
    </row>
    <row r="654" spans="1:21" s="8" customFormat="1" ht="24" customHeight="1">
      <c r="A654" s="15">
        <v>44156</v>
      </c>
      <c r="B654" s="16">
        <v>23</v>
      </c>
      <c r="C654" s="17" t="s">
        <v>370</v>
      </c>
      <c r="D654" s="16" t="s">
        <v>307</v>
      </c>
      <c r="E654" s="10" t="s">
        <v>309</v>
      </c>
      <c r="F654" s="16" t="s">
        <v>293</v>
      </c>
      <c r="G654" s="18" t="s">
        <v>67</v>
      </c>
      <c r="H654" s="19" t="s">
        <v>390</v>
      </c>
      <c r="I654" s="16">
        <v>7000</v>
      </c>
      <c r="J654" s="16">
        <v>2400</v>
      </c>
      <c r="K654" s="16"/>
      <c r="L654" s="16"/>
      <c r="M654" s="24">
        <v>12</v>
      </c>
      <c r="N654" s="24">
        <v>238.56</v>
      </c>
      <c r="O654" s="16">
        <v>2400</v>
      </c>
      <c r="P654" s="16">
        <f t="shared" si="149"/>
        <v>4600</v>
      </c>
      <c r="Q654" s="16">
        <v>1</v>
      </c>
      <c r="R654" s="24">
        <f t="shared" si="147"/>
        <v>9.9400000000000002E-2</v>
      </c>
      <c r="S654" s="10"/>
      <c r="T654" s="24">
        <f t="shared" si="148"/>
        <v>2400</v>
      </c>
      <c r="U654" s="10"/>
    </row>
    <row r="655" spans="1:21" s="8" customFormat="1" ht="24" customHeight="1">
      <c r="A655" s="15">
        <v>44156</v>
      </c>
      <c r="B655" s="16">
        <v>24</v>
      </c>
      <c r="C655" s="17" t="s">
        <v>317</v>
      </c>
      <c r="D655" s="16" t="s">
        <v>307</v>
      </c>
      <c r="E655" s="10" t="s">
        <v>309</v>
      </c>
      <c r="F655" s="16" t="s">
        <v>293</v>
      </c>
      <c r="G655" s="18" t="s">
        <v>445</v>
      </c>
      <c r="H655" s="19" t="s">
        <v>452</v>
      </c>
      <c r="I655" s="16">
        <v>7500</v>
      </c>
      <c r="J655" s="16">
        <v>2800</v>
      </c>
      <c r="K655" s="16"/>
      <c r="L655" s="16"/>
      <c r="M655" s="24">
        <v>12</v>
      </c>
      <c r="N655" s="24">
        <v>238.56</v>
      </c>
      <c r="O655" s="16">
        <v>5300</v>
      </c>
      <c r="P655" s="16">
        <f t="shared" si="149"/>
        <v>2200</v>
      </c>
      <c r="Q655" s="16">
        <v>1</v>
      </c>
      <c r="R655" s="24">
        <f t="shared" si="147"/>
        <v>8.5199999999999998E-2</v>
      </c>
      <c r="S655" s="10"/>
      <c r="T655" s="24">
        <f t="shared" si="148"/>
        <v>2800</v>
      </c>
      <c r="U655" s="10"/>
    </row>
    <row r="656" spans="1:21" s="8" customFormat="1" ht="24" customHeight="1">
      <c r="A656" s="15">
        <v>44156</v>
      </c>
      <c r="B656" s="16">
        <v>25</v>
      </c>
      <c r="C656" s="17" t="s">
        <v>328</v>
      </c>
      <c r="D656" s="16" t="s">
        <v>307</v>
      </c>
      <c r="E656" s="10" t="s">
        <v>309</v>
      </c>
      <c r="F656" s="16" t="s">
        <v>293</v>
      </c>
      <c r="G656" s="18" t="s">
        <v>371</v>
      </c>
      <c r="H656" s="19" t="s">
        <v>360</v>
      </c>
      <c r="I656" s="16">
        <v>7000</v>
      </c>
      <c r="J656" s="16">
        <v>3000</v>
      </c>
      <c r="K656" s="16"/>
      <c r="L656" s="16"/>
      <c r="M656" s="24">
        <v>12</v>
      </c>
      <c r="N656" s="24">
        <v>238.56</v>
      </c>
      <c r="O656" s="16">
        <v>6000</v>
      </c>
      <c r="P656" s="16">
        <f t="shared" si="149"/>
        <v>1000</v>
      </c>
      <c r="Q656" s="16">
        <v>2</v>
      </c>
      <c r="R656" s="24">
        <f t="shared" si="147"/>
        <v>3.9760000000000004E-2</v>
      </c>
      <c r="S656" s="10"/>
      <c r="T656" s="24">
        <f t="shared" si="148"/>
        <v>6000</v>
      </c>
      <c r="U656" s="10"/>
    </row>
    <row r="657" spans="1:21" s="8" customFormat="1" ht="24" customHeight="1">
      <c r="A657" s="15">
        <v>44156</v>
      </c>
      <c r="B657" s="16">
        <v>26</v>
      </c>
      <c r="C657" s="17" t="s">
        <v>331</v>
      </c>
      <c r="D657" s="16" t="s">
        <v>307</v>
      </c>
      <c r="E657" s="10" t="s">
        <v>309</v>
      </c>
      <c r="F657" s="16" t="s">
        <v>124</v>
      </c>
      <c r="G657" s="18" t="s">
        <v>453</v>
      </c>
      <c r="H657" s="19" t="s">
        <v>422</v>
      </c>
      <c r="I657" s="16">
        <v>2000</v>
      </c>
      <c r="J657" s="16">
        <v>2000</v>
      </c>
      <c r="K657" s="16"/>
      <c r="L657" s="16"/>
      <c r="M657" s="24">
        <v>6</v>
      </c>
      <c r="N657" s="25">
        <f>M657*19.88</f>
        <v>119.28</v>
      </c>
      <c r="O657" s="16">
        <v>2000</v>
      </c>
      <c r="P657" s="16">
        <f t="shared" si="149"/>
        <v>0</v>
      </c>
      <c r="Q657" s="16">
        <v>1</v>
      </c>
      <c r="R657" s="24">
        <f t="shared" si="147"/>
        <v>5.9639999999999999E-2</v>
      </c>
      <c r="S657" s="10"/>
      <c r="T657" s="24">
        <f t="shared" si="148"/>
        <v>2000</v>
      </c>
      <c r="U657" s="10"/>
    </row>
    <row r="658" spans="1:21" s="8" customFormat="1" ht="24" customHeight="1">
      <c r="A658" s="15">
        <v>44156</v>
      </c>
      <c r="B658" s="16"/>
      <c r="C658" s="17" t="s">
        <v>331</v>
      </c>
      <c r="D658" s="16" t="s">
        <v>307</v>
      </c>
      <c r="E658" s="10" t="s">
        <v>309</v>
      </c>
      <c r="F658" s="16" t="s">
        <v>124</v>
      </c>
      <c r="G658" s="18" t="s">
        <v>454</v>
      </c>
      <c r="H658" s="19" t="s">
        <v>422</v>
      </c>
      <c r="I658" s="16">
        <v>2000</v>
      </c>
      <c r="J658" s="16">
        <v>2000</v>
      </c>
      <c r="K658" s="16"/>
      <c r="L658" s="16"/>
      <c r="M658" s="24">
        <v>6</v>
      </c>
      <c r="N658" s="25">
        <f>M658*19.88</f>
        <v>119.28</v>
      </c>
      <c r="O658" s="16">
        <v>2000</v>
      </c>
      <c r="P658" s="16">
        <f t="shared" si="149"/>
        <v>0</v>
      </c>
      <c r="Q658" s="16">
        <v>1</v>
      </c>
      <c r="R658" s="24">
        <f t="shared" si="147"/>
        <v>5.9639999999999999E-2</v>
      </c>
      <c r="S658" s="10"/>
      <c r="T658" s="24">
        <f t="shared" si="148"/>
        <v>2000</v>
      </c>
      <c r="U658" s="10"/>
    </row>
    <row r="659" spans="1:21" s="8" customFormat="1" ht="24" customHeight="1">
      <c r="A659" s="15">
        <v>44156</v>
      </c>
      <c r="B659" s="16">
        <v>27</v>
      </c>
      <c r="C659" s="17" t="s">
        <v>324</v>
      </c>
      <c r="D659" s="16" t="s">
        <v>307</v>
      </c>
      <c r="E659" s="10" t="s">
        <v>309</v>
      </c>
      <c r="F659" s="16"/>
      <c r="G659" s="18"/>
      <c r="H659" s="19" t="s">
        <v>345</v>
      </c>
      <c r="I659" s="16"/>
      <c r="J659" s="16"/>
      <c r="K659" s="16"/>
      <c r="L659" s="16"/>
      <c r="M659" s="24">
        <v>12</v>
      </c>
      <c r="N659" s="24">
        <v>238.56</v>
      </c>
      <c r="O659" s="16"/>
      <c r="P659" s="16"/>
      <c r="Q659" s="16"/>
      <c r="R659" s="24"/>
      <c r="S659" s="10"/>
      <c r="T659" s="24"/>
      <c r="U659" s="10"/>
    </row>
    <row r="660" spans="1:21" s="10" customFormat="1" ht="24" customHeight="1">
      <c r="A660" s="15">
        <v>44156</v>
      </c>
      <c r="B660" s="16">
        <v>28</v>
      </c>
      <c r="C660" s="16" t="s">
        <v>346</v>
      </c>
      <c r="D660" s="16" t="s">
        <v>307</v>
      </c>
      <c r="E660" s="10" t="s">
        <v>309</v>
      </c>
      <c r="F660" s="16"/>
      <c r="G660" s="18"/>
      <c r="H660" s="19" t="s">
        <v>347</v>
      </c>
      <c r="I660" s="16"/>
      <c r="J660" s="16"/>
      <c r="K660" s="16"/>
      <c r="L660" s="16"/>
      <c r="M660" s="24">
        <v>12</v>
      </c>
      <c r="N660" s="24">
        <v>238.56</v>
      </c>
      <c r="O660" s="16"/>
      <c r="P660" s="16"/>
      <c r="Q660" s="16"/>
      <c r="R660" s="24"/>
      <c r="T660" s="24"/>
    </row>
    <row r="661" spans="1:21" s="9" customFormat="1" ht="24" customHeight="1">
      <c r="A661" s="15">
        <v>44156</v>
      </c>
      <c r="B661" s="16">
        <v>29</v>
      </c>
      <c r="C661" s="25" t="s">
        <v>409</v>
      </c>
      <c r="D661" s="25" t="s">
        <v>307</v>
      </c>
      <c r="E661" s="9" t="s">
        <v>308</v>
      </c>
      <c r="F661" s="25"/>
      <c r="G661" s="32"/>
      <c r="H661" s="30" t="s">
        <v>268</v>
      </c>
      <c r="I661" s="25"/>
      <c r="J661" s="25"/>
      <c r="K661" s="25"/>
      <c r="L661" s="25"/>
      <c r="M661" s="29"/>
      <c r="N661" s="29"/>
      <c r="O661" s="25"/>
      <c r="P661" s="25"/>
      <c r="Q661" s="25"/>
      <c r="R661" s="29"/>
      <c r="T661" s="29"/>
    </row>
    <row r="662" spans="1:21" s="9" customFormat="1" ht="24" customHeight="1">
      <c r="A662" s="15">
        <v>44156</v>
      </c>
      <c r="B662" s="16">
        <v>30</v>
      </c>
      <c r="C662" s="25" t="s">
        <v>410</v>
      </c>
      <c r="D662" s="25" t="s">
        <v>307</v>
      </c>
      <c r="E662" s="9" t="s">
        <v>308</v>
      </c>
      <c r="F662" s="25"/>
      <c r="G662" s="32"/>
      <c r="H662" s="30" t="s">
        <v>268</v>
      </c>
      <c r="I662" s="25"/>
      <c r="J662" s="25"/>
      <c r="K662" s="25"/>
      <c r="L662" s="25"/>
      <c r="M662" s="29"/>
      <c r="N662" s="29"/>
      <c r="O662" s="25"/>
      <c r="P662" s="25"/>
      <c r="Q662" s="25"/>
      <c r="R662" s="29"/>
      <c r="T662" s="29"/>
    </row>
    <row r="663" spans="1:21" s="9" customFormat="1" ht="24" customHeight="1">
      <c r="A663" s="15">
        <v>44156</v>
      </c>
      <c r="B663" s="16">
        <v>31</v>
      </c>
      <c r="C663" s="25" t="s">
        <v>348</v>
      </c>
      <c r="D663" s="25" t="s">
        <v>307</v>
      </c>
      <c r="E663" s="9" t="s">
        <v>309</v>
      </c>
      <c r="F663" s="25"/>
      <c r="G663" s="25"/>
      <c r="H663" s="30" t="s">
        <v>268</v>
      </c>
      <c r="I663" s="25"/>
      <c r="J663" s="25"/>
      <c r="K663" s="25"/>
      <c r="L663" s="25"/>
      <c r="M663" s="29"/>
      <c r="N663" s="29"/>
      <c r="O663" s="25"/>
      <c r="P663" s="25"/>
      <c r="Q663" s="25"/>
      <c r="R663" s="29"/>
      <c r="T663" s="29"/>
    </row>
    <row r="664" spans="1:21" s="8" customFormat="1" ht="24" customHeight="1">
      <c r="A664" s="15">
        <v>44157</v>
      </c>
      <c r="B664" s="16">
        <v>1</v>
      </c>
      <c r="C664" s="17" t="s">
        <v>316</v>
      </c>
      <c r="D664" s="16" t="s">
        <v>307</v>
      </c>
      <c r="E664" s="10" t="s">
        <v>309</v>
      </c>
      <c r="F664" s="16" t="s">
        <v>293</v>
      </c>
      <c r="G664" s="18" t="s">
        <v>67</v>
      </c>
      <c r="H664" s="19" t="s">
        <v>446</v>
      </c>
      <c r="I664" s="16">
        <v>7500</v>
      </c>
      <c r="J664" s="16">
        <v>1800</v>
      </c>
      <c r="K664" s="16"/>
      <c r="L664" s="16"/>
      <c r="M664" s="24">
        <v>8</v>
      </c>
      <c r="N664" s="25">
        <f>M664*19.88</f>
        <v>159.04</v>
      </c>
      <c r="O664" s="16">
        <v>3590</v>
      </c>
      <c r="P664" s="16">
        <f t="shared" ref="P664:P676" si="150">I664-O664</f>
        <v>3910</v>
      </c>
      <c r="Q664" s="16">
        <v>1</v>
      </c>
      <c r="R664" s="24">
        <f t="shared" ref="R664:R686" si="151">N664/T664</f>
        <v>8.8355555555555548E-2</v>
      </c>
      <c r="S664" s="10"/>
      <c r="T664" s="24">
        <f t="shared" ref="T664:T686" si="152">J664*Q664</f>
        <v>1800</v>
      </c>
      <c r="U664" s="10"/>
    </row>
    <row r="665" spans="1:21" s="8" customFormat="1" ht="24" customHeight="1">
      <c r="A665" s="15">
        <v>44157</v>
      </c>
      <c r="B665" s="16">
        <v>2</v>
      </c>
      <c r="C665" s="17" t="s">
        <v>402</v>
      </c>
      <c r="D665" s="16" t="s">
        <v>307</v>
      </c>
      <c r="E665" s="10" t="s">
        <v>309</v>
      </c>
      <c r="F665" s="16" t="s">
        <v>293</v>
      </c>
      <c r="G665" s="18" t="s">
        <v>67</v>
      </c>
      <c r="H665" s="19" t="s">
        <v>430</v>
      </c>
      <c r="I665" s="16">
        <v>7500</v>
      </c>
      <c r="J665" s="16">
        <v>1800</v>
      </c>
      <c r="K665" s="16"/>
      <c r="L665" s="16"/>
      <c r="M665" s="24">
        <v>8</v>
      </c>
      <c r="N665" s="25">
        <f t="shared" ref="N665:N671" si="153">M665*19.88</f>
        <v>159.04</v>
      </c>
      <c r="O665" s="16">
        <v>3590</v>
      </c>
      <c r="P665" s="16">
        <f t="shared" si="150"/>
        <v>3910</v>
      </c>
      <c r="Q665" s="16">
        <v>2</v>
      </c>
      <c r="R665" s="24">
        <f t="shared" si="151"/>
        <v>4.4177777777777774E-2</v>
      </c>
      <c r="S665" s="10"/>
      <c r="T665" s="24">
        <f t="shared" si="152"/>
        <v>3600</v>
      </c>
      <c r="U665" s="10"/>
    </row>
    <row r="666" spans="1:21" s="8" customFormat="1" ht="24" customHeight="1">
      <c r="A666" s="15">
        <v>44157</v>
      </c>
      <c r="B666" s="16">
        <v>3</v>
      </c>
      <c r="C666" s="17" t="s">
        <v>325</v>
      </c>
      <c r="D666" s="16" t="s">
        <v>307</v>
      </c>
      <c r="E666" s="10" t="s">
        <v>309</v>
      </c>
      <c r="F666" s="16" t="s">
        <v>293</v>
      </c>
      <c r="G666" s="18" t="s">
        <v>67</v>
      </c>
      <c r="H666" s="19" t="s">
        <v>447</v>
      </c>
      <c r="I666" s="16">
        <v>7500</v>
      </c>
      <c r="J666" s="16">
        <v>1800</v>
      </c>
      <c r="K666" s="16"/>
      <c r="L666" s="16"/>
      <c r="M666" s="24">
        <v>8</v>
      </c>
      <c r="N666" s="25">
        <f t="shared" si="153"/>
        <v>159.04</v>
      </c>
      <c r="O666" s="16">
        <v>3590</v>
      </c>
      <c r="P666" s="16">
        <f t="shared" si="150"/>
        <v>3910</v>
      </c>
      <c r="Q666" s="16">
        <v>2</v>
      </c>
      <c r="R666" s="24">
        <f t="shared" si="151"/>
        <v>4.4177777777777774E-2</v>
      </c>
      <c r="S666" s="10"/>
      <c r="T666" s="24">
        <f t="shared" si="152"/>
        <v>3600</v>
      </c>
      <c r="U666" s="10"/>
    </row>
    <row r="667" spans="1:21" s="8" customFormat="1" ht="24" customHeight="1">
      <c r="A667" s="15">
        <v>44157</v>
      </c>
      <c r="B667" s="16">
        <v>4</v>
      </c>
      <c r="C667" s="17" t="s">
        <v>344</v>
      </c>
      <c r="D667" s="16" t="s">
        <v>307</v>
      </c>
      <c r="E667" s="10" t="s">
        <v>309</v>
      </c>
      <c r="F667" s="16" t="s">
        <v>293</v>
      </c>
      <c r="G667" s="18" t="s">
        <v>67</v>
      </c>
      <c r="H667" s="19" t="s">
        <v>444</v>
      </c>
      <c r="I667" s="16">
        <v>7500</v>
      </c>
      <c r="J667" s="16">
        <v>440</v>
      </c>
      <c r="K667" s="16"/>
      <c r="L667" s="16"/>
      <c r="M667" s="24">
        <v>8</v>
      </c>
      <c r="N667" s="25">
        <f t="shared" si="153"/>
        <v>159.04</v>
      </c>
      <c r="O667" s="16">
        <v>1640</v>
      </c>
      <c r="P667" s="16">
        <f t="shared" si="150"/>
        <v>5860</v>
      </c>
      <c r="Q667" s="16">
        <v>1</v>
      </c>
      <c r="R667" s="24">
        <f t="shared" si="151"/>
        <v>0.36145454545454542</v>
      </c>
      <c r="S667" s="10"/>
      <c r="T667" s="24">
        <f t="shared" si="152"/>
        <v>440</v>
      </c>
      <c r="U667" s="10"/>
    </row>
    <row r="668" spans="1:21" s="8" customFormat="1" ht="24" customHeight="1">
      <c r="A668" s="15">
        <v>44157</v>
      </c>
      <c r="B668" s="16">
        <v>5</v>
      </c>
      <c r="C668" s="17" t="s">
        <v>364</v>
      </c>
      <c r="D668" s="16" t="s">
        <v>307</v>
      </c>
      <c r="E668" s="10" t="s">
        <v>309</v>
      </c>
      <c r="F668" s="16" t="s">
        <v>293</v>
      </c>
      <c r="G668" s="18" t="s">
        <v>67</v>
      </c>
      <c r="H668" s="19" t="s">
        <v>444</v>
      </c>
      <c r="I668" s="16">
        <v>7500</v>
      </c>
      <c r="J668" s="16">
        <v>600</v>
      </c>
      <c r="K668" s="16"/>
      <c r="L668" s="16"/>
      <c r="M668" s="24">
        <v>8</v>
      </c>
      <c r="N668" s="25">
        <f t="shared" si="153"/>
        <v>159.04</v>
      </c>
      <c r="O668" s="16">
        <v>2240</v>
      </c>
      <c r="P668" s="16">
        <f t="shared" si="150"/>
        <v>5260</v>
      </c>
      <c r="Q668" s="16">
        <v>1</v>
      </c>
      <c r="R668" s="24">
        <f t="shared" si="151"/>
        <v>0.26506666666666667</v>
      </c>
      <c r="S668" s="10"/>
      <c r="T668" s="24">
        <f t="shared" si="152"/>
        <v>600</v>
      </c>
      <c r="U668" s="10"/>
    </row>
    <row r="669" spans="1:21" s="8" customFormat="1" ht="24" customHeight="1">
      <c r="A669" s="15">
        <v>44157</v>
      </c>
      <c r="B669" s="16">
        <v>6</v>
      </c>
      <c r="C669" s="17" t="s">
        <v>395</v>
      </c>
      <c r="D669" s="16" t="s">
        <v>307</v>
      </c>
      <c r="E669" s="10" t="s">
        <v>308</v>
      </c>
      <c r="F669" s="16" t="s">
        <v>293</v>
      </c>
      <c r="G669" s="18" t="s">
        <v>133</v>
      </c>
      <c r="H669" s="19" t="s">
        <v>448</v>
      </c>
      <c r="I669" s="16">
        <v>7000</v>
      </c>
      <c r="J669" s="16">
        <v>2100</v>
      </c>
      <c r="K669" s="16"/>
      <c r="L669" s="16"/>
      <c r="M669" s="24">
        <v>8</v>
      </c>
      <c r="N669" s="25">
        <f>M669*14</f>
        <v>112</v>
      </c>
      <c r="O669" s="16">
        <v>4620</v>
      </c>
      <c r="P669" s="16">
        <f t="shared" si="150"/>
        <v>2380</v>
      </c>
      <c r="Q669" s="16">
        <v>1</v>
      </c>
      <c r="R669" s="24">
        <f t="shared" si="151"/>
        <v>5.3333333333333337E-2</v>
      </c>
      <c r="S669" s="10"/>
      <c r="T669" s="24">
        <f t="shared" si="152"/>
        <v>2100</v>
      </c>
      <c r="U669" s="10"/>
    </row>
    <row r="670" spans="1:21" s="8" customFormat="1" ht="24" customHeight="1">
      <c r="A670" s="15">
        <v>44157</v>
      </c>
      <c r="B670" s="16">
        <v>7</v>
      </c>
      <c r="C670" s="17" t="s">
        <v>416</v>
      </c>
      <c r="D670" s="16" t="s">
        <v>307</v>
      </c>
      <c r="E670" s="10" t="s">
        <v>309</v>
      </c>
      <c r="F670" s="16" t="s">
        <v>293</v>
      </c>
      <c r="G670" s="18" t="s">
        <v>133</v>
      </c>
      <c r="H670" s="19" t="s">
        <v>448</v>
      </c>
      <c r="I670" s="16">
        <v>7000</v>
      </c>
      <c r="J670" s="16">
        <v>1800</v>
      </c>
      <c r="K670" s="16"/>
      <c r="L670" s="16"/>
      <c r="M670" s="24">
        <v>8</v>
      </c>
      <c r="N670" s="25">
        <f t="shared" si="153"/>
        <v>159.04</v>
      </c>
      <c r="O670" s="16">
        <v>6420</v>
      </c>
      <c r="P670" s="16">
        <f t="shared" si="150"/>
        <v>580</v>
      </c>
      <c r="Q670" s="16">
        <v>1</v>
      </c>
      <c r="R670" s="24">
        <f t="shared" si="151"/>
        <v>8.8355555555555548E-2</v>
      </c>
      <c r="S670" s="10"/>
      <c r="T670" s="24">
        <f t="shared" si="152"/>
        <v>1800</v>
      </c>
      <c r="U670" s="10"/>
    </row>
    <row r="671" spans="1:21" s="8" customFormat="1" ht="24" customHeight="1">
      <c r="A671" s="15">
        <v>44157</v>
      </c>
      <c r="B671" s="16">
        <v>8</v>
      </c>
      <c r="C671" s="17" t="s">
        <v>327</v>
      </c>
      <c r="D671" s="16" t="s">
        <v>307</v>
      </c>
      <c r="E671" s="10" t="s">
        <v>309</v>
      </c>
      <c r="F671" s="16" t="s">
        <v>293</v>
      </c>
      <c r="G671" s="18" t="s">
        <v>133</v>
      </c>
      <c r="H671" s="19" t="s">
        <v>430</v>
      </c>
      <c r="I671" s="16">
        <v>7000</v>
      </c>
      <c r="J671" s="16">
        <v>1200</v>
      </c>
      <c r="K671" s="16"/>
      <c r="L671" s="16"/>
      <c r="M671" s="24">
        <v>8</v>
      </c>
      <c r="N671" s="25">
        <f t="shared" si="153"/>
        <v>159.04</v>
      </c>
      <c r="O671" s="16">
        <v>2400</v>
      </c>
      <c r="P671" s="16">
        <f t="shared" si="150"/>
        <v>4600</v>
      </c>
      <c r="Q671" s="16">
        <v>2</v>
      </c>
      <c r="R671" s="24">
        <f t="shared" si="151"/>
        <v>6.6266666666666668E-2</v>
      </c>
      <c r="S671" s="10"/>
      <c r="T671" s="24">
        <f t="shared" si="152"/>
        <v>2400</v>
      </c>
      <c r="U671" s="10"/>
    </row>
    <row r="672" spans="1:21" s="8" customFormat="1" ht="24" customHeight="1">
      <c r="A672" s="15">
        <v>44157</v>
      </c>
      <c r="B672" s="16">
        <v>9</v>
      </c>
      <c r="C672" s="17" t="s">
        <v>388</v>
      </c>
      <c r="D672" s="16" t="s">
        <v>307</v>
      </c>
      <c r="E672" s="10" t="s">
        <v>308</v>
      </c>
      <c r="F672" s="16" t="s">
        <v>293</v>
      </c>
      <c r="G672" s="18" t="s">
        <v>445</v>
      </c>
      <c r="H672" s="19" t="s">
        <v>383</v>
      </c>
      <c r="I672" s="16">
        <v>7500</v>
      </c>
      <c r="J672" s="16">
        <v>2150</v>
      </c>
      <c r="K672" s="16"/>
      <c r="L672" s="16"/>
      <c r="M672" s="24">
        <v>8</v>
      </c>
      <c r="N672" s="25">
        <f>M672*14</f>
        <v>112</v>
      </c>
      <c r="O672" s="16">
        <v>7000</v>
      </c>
      <c r="P672" s="16">
        <f t="shared" si="150"/>
        <v>500</v>
      </c>
      <c r="Q672" s="16">
        <v>1</v>
      </c>
      <c r="R672" s="24">
        <f t="shared" si="151"/>
        <v>5.2093023255813956E-2</v>
      </c>
      <c r="S672" s="10"/>
      <c r="T672" s="24">
        <f t="shared" si="152"/>
        <v>2150</v>
      </c>
      <c r="U672" s="10"/>
    </row>
    <row r="673" spans="1:21" s="8" customFormat="1" ht="24" customHeight="1">
      <c r="A673" s="15">
        <v>44157</v>
      </c>
      <c r="B673" s="16">
        <v>10</v>
      </c>
      <c r="C673" s="17" t="s">
        <v>313</v>
      </c>
      <c r="D673" s="16" t="s">
        <v>307</v>
      </c>
      <c r="E673" s="10" t="s">
        <v>309</v>
      </c>
      <c r="F673" s="16" t="s">
        <v>293</v>
      </c>
      <c r="G673" s="18" t="s">
        <v>445</v>
      </c>
      <c r="H673" s="19" t="s">
        <v>449</v>
      </c>
      <c r="I673" s="16">
        <v>7500</v>
      </c>
      <c r="J673" s="16">
        <v>2000</v>
      </c>
      <c r="K673" s="16"/>
      <c r="L673" s="16"/>
      <c r="M673" s="24">
        <v>8</v>
      </c>
      <c r="N673" s="25">
        <f t="shared" ref="N673:N689" si="154">M673*19.88</f>
        <v>159.04</v>
      </c>
      <c r="O673" s="16">
        <v>4500</v>
      </c>
      <c r="P673" s="16">
        <f t="shared" si="150"/>
        <v>3000</v>
      </c>
      <c r="Q673" s="16">
        <v>1</v>
      </c>
      <c r="R673" s="24">
        <f t="shared" si="151"/>
        <v>7.9519999999999993E-2</v>
      </c>
      <c r="S673" s="10"/>
      <c r="T673" s="24">
        <f t="shared" si="152"/>
        <v>2000</v>
      </c>
      <c r="U673" s="10"/>
    </row>
    <row r="674" spans="1:21" s="8" customFormat="1" ht="24" customHeight="1">
      <c r="A674" s="15">
        <v>44157</v>
      </c>
      <c r="B674" s="16">
        <v>11</v>
      </c>
      <c r="C674" s="17" t="s">
        <v>394</v>
      </c>
      <c r="D674" s="16" t="s">
        <v>307</v>
      </c>
      <c r="E674" s="10" t="s">
        <v>309</v>
      </c>
      <c r="F674" s="16" t="s">
        <v>293</v>
      </c>
      <c r="G674" s="18" t="s">
        <v>445</v>
      </c>
      <c r="H674" s="19" t="s">
        <v>430</v>
      </c>
      <c r="I674" s="16">
        <v>7500</v>
      </c>
      <c r="J674" s="16">
        <v>2000</v>
      </c>
      <c r="K674" s="16"/>
      <c r="L674" s="16"/>
      <c r="M674" s="24">
        <v>8</v>
      </c>
      <c r="N674" s="25">
        <f t="shared" si="154"/>
        <v>159.04</v>
      </c>
      <c r="O674" s="16">
        <v>2000</v>
      </c>
      <c r="P674" s="16">
        <f t="shared" si="150"/>
        <v>5500</v>
      </c>
      <c r="Q674" s="16">
        <v>2</v>
      </c>
      <c r="R674" s="24">
        <f t="shared" si="151"/>
        <v>3.9759999999999997E-2</v>
      </c>
      <c r="S674" s="10"/>
      <c r="T674" s="24">
        <f t="shared" si="152"/>
        <v>4000</v>
      </c>
      <c r="U674" s="10"/>
    </row>
    <row r="675" spans="1:21" s="8" customFormat="1" ht="24" customHeight="1">
      <c r="A675" s="15">
        <v>44157</v>
      </c>
      <c r="B675" s="16">
        <v>12</v>
      </c>
      <c r="C675" s="17" t="s">
        <v>329</v>
      </c>
      <c r="D675" s="16" t="s">
        <v>307</v>
      </c>
      <c r="E675" s="10" t="s">
        <v>309</v>
      </c>
      <c r="F675" s="16" t="s">
        <v>293</v>
      </c>
      <c r="G675" s="18" t="s">
        <v>445</v>
      </c>
      <c r="H675" s="19" t="s">
        <v>455</v>
      </c>
      <c r="I675" s="16">
        <v>7500</v>
      </c>
      <c r="J675" s="16">
        <v>2000</v>
      </c>
      <c r="K675" s="16"/>
      <c r="L675" s="16"/>
      <c r="M675" s="24">
        <v>8</v>
      </c>
      <c r="N675" s="25">
        <f t="shared" si="154"/>
        <v>159.04</v>
      </c>
      <c r="O675" s="16">
        <v>2000</v>
      </c>
      <c r="P675" s="16">
        <f t="shared" si="150"/>
        <v>5500</v>
      </c>
      <c r="Q675" s="16">
        <v>2</v>
      </c>
      <c r="R675" s="24">
        <f t="shared" si="151"/>
        <v>3.9759999999999997E-2</v>
      </c>
      <c r="S675" s="10"/>
      <c r="T675" s="24">
        <f t="shared" si="152"/>
        <v>4000</v>
      </c>
      <c r="U675" s="10"/>
    </row>
    <row r="676" spans="1:21" s="8" customFormat="1" ht="24" customHeight="1">
      <c r="A676" s="15">
        <v>44157</v>
      </c>
      <c r="B676" s="16">
        <v>13</v>
      </c>
      <c r="C676" s="17" t="s">
        <v>375</v>
      </c>
      <c r="D676" s="16" t="s">
        <v>307</v>
      </c>
      <c r="E676" s="10" t="s">
        <v>309</v>
      </c>
      <c r="F676" s="16" t="s">
        <v>293</v>
      </c>
      <c r="G676" s="18" t="s">
        <v>450</v>
      </c>
      <c r="H676" s="19" t="s">
        <v>444</v>
      </c>
      <c r="I676" s="16">
        <v>7000</v>
      </c>
      <c r="J676" s="16">
        <v>1600</v>
      </c>
      <c r="K676" s="16"/>
      <c r="L676" s="16"/>
      <c r="M676" s="24">
        <v>8</v>
      </c>
      <c r="N676" s="25">
        <f t="shared" si="154"/>
        <v>159.04</v>
      </c>
      <c r="O676" s="16">
        <v>3200</v>
      </c>
      <c r="P676" s="16">
        <f t="shared" si="150"/>
        <v>3800</v>
      </c>
      <c r="Q676" s="16">
        <v>1</v>
      </c>
      <c r="R676" s="24">
        <f t="shared" si="151"/>
        <v>9.9399999999999988E-2</v>
      </c>
      <c r="S676" s="10"/>
      <c r="T676" s="24">
        <f t="shared" si="152"/>
        <v>1600</v>
      </c>
      <c r="U676" s="10"/>
    </row>
    <row r="677" spans="1:21" s="8" customFormat="1" ht="24" customHeight="1">
      <c r="A677" s="15">
        <v>44157</v>
      </c>
      <c r="B677" s="16">
        <v>14</v>
      </c>
      <c r="C677" s="17" t="s">
        <v>335</v>
      </c>
      <c r="D677" s="16" t="s">
        <v>307</v>
      </c>
      <c r="E677" s="10" t="s">
        <v>309</v>
      </c>
      <c r="F677" s="16" t="s">
        <v>293</v>
      </c>
      <c r="G677" s="18" t="s">
        <v>67</v>
      </c>
      <c r="H677" s="19" t="s">
        <v>441</v>
      </c>
      <c r="I677" s="16">
        <v>7000</v>
      </c>
      <c r="J677" s="16">
        <v>750</v>
      </c>
      <c r="K677" s="16"/>
      <c r="L677" s="16"/>
      <c r="M677" s="24">
        <v>8</v>
      </c>
      <c r="N677" s="25">
        <f t="shared" si="154"/>
        <v>159.04</v>
      </c>
      <c r="O677" s="16"/>
      <c r="P677" s="16"/>
      <c r="Q677" s="16">
        <v>1</v>
      </c>
      <c r="R677" s="24">
        <f t="shared" si="151"/>
        <v>0.21205333333333332</v>
      </c>
      <c r="S677" s="10"/>
      <c r="T677" s="24">
        <f t="shared" si="152"/>
        <v>750</v>
      </c>
      <c r="U677" s="10"/>
    </row>
    <row r="678" spans="1:21" s="8" customFormat="1" ht="24" customHeight="1">
      <c r="A678" s="15">
        <v>44157</v>
      </c>
      <c r="B678" s="16">
        <v>15</v>
      </c>
      <c r="C678" s="17" t="s">
        <v>321</v>
      </c>
      <c r="D678" s="16" t="s">
        <v>307</v>
      </c>
      <c r="E678" s="10" t="s">
        <v>309</v>
      </c>
      <c r="F678" s="16" t="s">
        <v>293</v>
      </c>
      <c r="G678" s="18" t="s">
        <v>61</v>
      </c>
      <c r="H678" s="19" t="s">
        <v>337</v>
      </c>
      <c r="I678" s="16">
        <v>12000</v>
      </c>
      <c r="J678" s="16">
        <v>1200</v>
      </c>
      <c r="K678" s="16"/>
      <c r="L678" s="16"/>
      <c r="M678" s="24">
        <v>8</v>
      </c>
      <c r="N678" s="25">
        <f t="shared" si="154"/>
        <v>159.04</v>
      </c>
      <c r="O678" s="16">
        <v>2400</v>
      </c>
      <c r="P678" s="16">
        <f>I678-O678</f>
        <v>9600</v>
      </c>
      <c r="Q678" s="16">
        <v>1</v>
      </c>
      <c r="R678" s="24">
        <f t="shared" si="151"/>
        <v>0.13253333333333334</v>
      </c>
      <c r="S678" s="10"/>
      <c r="T678" s="24">
        <f t="shared" si="152"/>
        <v>1200</v>
      </c>
      <c r="U678" s="10"/>
    </row>
    <row r="679" spans="1:21" s="8" customFormat="1" ht="24" customHeight="1">
      <c r="A679" s="15">
        <v>44157</v>
      </c>
      <c r="B679" s="16">
        <v>16</v>
      </c>
      <c r="C679" s="17" t="s">
        <v>338</v>
      </c>
      <c r="D679" s="16" t="s">
        <v>307</v>
      </c>
      <c r="E679" s="10" t="s">
        <v>309</v>
      </c>
      <c r="F679" s="16" t="s">
        <v>293</v>
      </c>
      <c r="G679" s="18" t="s">
        <v>398</v>
      </c>
      <c r="H679" s="19" t="s">
        <v>337</v>
      </c>
      <c r="I679" s="16">
        <v>12000</v>
      </c>
      <c r="J679" s="16">
        <v>760</v>
      </c>
      <c r="K679" s="16"/>
      <c r="L679" s="16"/>
      <c r="M679" s="24">
        <v>8</v>
      </c>
      <c r="N679" s="25">
        <f t="shared" si="154"/>
        <v>159.04</v>
      </c>
      <c r="O679" s="16">
        <v>8640</v>
      </c>
      <c r="P679" s="16">
        <f>I679-O679</f>
        <v>3360</v>
      </c>
      <c r="Q679" s="16">
        <v>1</v>
      </c>
      <c r="R679" s="24">
        <f t="shared" si="151"/>
        <v>0.20926315789473685</v>
      </c>
      <c r="S679" s="10"/>
      <c r="T679" s="24">
        <f t="shared" si="152"/>
        <v>760</v>
      </c>
      <c r="U679" s="10"/>
    </row>
    <row r="680" spans="1:21" s="8" customFormat="1" ht="24" customHeight="1">
      <c r="A680" s="15">
        <v>44157</v>
      </c>
      <c r="B680" s="16">
        <v>17</v>
      </c>
      <c r="C680" s="17" t="s">
        <v>417</v>
      </c>
      <c r="D680" s="16" t="s">
        <v>307</v>
      </c>
      <c r="E680" s="10" t="s">
        <v>309</v>
      </c>
      <c r="F680" s="16" t="s">
        <v>293</v>
      </c>
      <c r="G680" s="18" t="s">
        <v>450</v>
      </c>
      <c r="H680" s="19" t="s">
        <v>434</v>
      </c>
      <c r="I680" s="16">
        <v>7000</v>
      </c>
      <c r="J680" s="16">
        <v>1640</v>
      </c>
      <c r="K680" s="16"/>
      <c r="L680" s="16"/>
      <c r="M680" s="24">
        <v>8</v>
      </c>
      <c r="N680" s="25">
        <f t="shared" si="154"/>
        <v>159.04</v>
      </c>
      <c r="O680" s="16">
        <v>1040</v>
      </c>
      <c r="P680" s="16">
        <f>I680-O680</f>
        <v>5960</v>
      </c>
      <c r="Q680" s="16">
        <v>1</v>
      </c>
      <c r="R680" s="24">
        <f t="shared" si="151"/>
        <v>9.697560975609755E-2</v>
      </c>
      <c r="S680" s="10"/>
      <c r="T680" s="24">
        <f t="shared" si="152"/>
        <v>1640</v>
      </c>
      <c r="U680" s="10"/>
    </row>
    <row r="681" spans="1:21" s="8" customFormat="1" ht="24" customHeight="1">
      <c r="A681" s="15">
        <v>44157</v>
      </c>
      <c r="B681" s="16">
        <v>18</v>
      </c>
      <c r="C681" s="17" t="s">
        <v>340</v>
      </c>
      <c r="D681" s="16" t="s">
        <v>307</v>
      </c>
      <c r="E681" s="10" t="s">
        <v>309</v>
      </c>
      <c r="F681" s="16" t="s">
        <v>293</v>
      </c>
      <c r="G681" s="18" t="s">
        <v>67</v>
      </c>
      <c r="H681" s="19" t="s">
        <v>452</v>
      </c>
      <c r="I681" s="16">
        <v>7000</v>
      </c>
      <c r="J681" s="16">
        <v>1600</v>
      </c>
      <c r="K681" s="16"/>
      <c r="L681" s="16"/>
      <c r="M681" s="24">
        <v>8</v>
      </c>
      <c r="N681" s="25">
        <f t="shared" si="154"/>
        <v>159.04</v>
      </c>
      <c r="O681" s="16">
        <v>4000</v>
      </c>
      <c r="P681" s="16">
        <f>I681-O681</f>
        <v>3000</v>
      </c>
      <c r="Q681" s="16">
        <v>1</v>
      </c>
      <c r="R681" s="24">
        <f t="shared" si="151"/>
        <v>9.9399999999999988E-2</v>
      </c>
      <c r="S681" s="10"/>
      <c r="T681" s="24">
        <f t="shared" si="152"/>
        <v>1600</v>
      </c>
      <c r="U681" s="10"/>
    </row>
    <row r="682" spans="1:21" s="8" customFormat="1" ht="24" customHeight="1">
      <c r="A682" s="15">
        <v>44157</v>
      </c>
      <c r="B682" s="16">
        <v>19</v>
      </c>
      <c r="C682" s="17" t="s">
        <v>339</v>
      </c>
      <c r="D682" s="16" t="s">
        <v>307</v>
      </c>
      <c r="E682" s="10" t="s">
        <v>309</v>
      </c>
      <c r="F682" s="16" t="s">
        <v>124</v>
      </c>
      <c r="G682" s="18" t="s">
        <v>456</v>
      </c>
      <c r="H682" s="19" t="s">
        <v>457</v>
      </c>
      <c r="I682" s="16">
        <v>3500</v>
      </c>
      <c r="J682" s="16">
        <v>1800</v>
      </c>
      <c r="K682" s="16"/>
      <c r="L682" s="16"/>
      <c r="M682" s="24">
        <v>8</v>
      </c>
      <c r="N682" s="25">
        <f t="shared" si="154"/>
        <v>159.04</v>
      </c>
      <c r="O682" s="16">
        <v>1800</v>
      </c>
      <c r="P682" s="16">
        <f>I682-O682</f>
        <v>1700</v>
      </c>
      <c r="Q682" s="16">
        <v>2</v>
      </c>
      <c r="R682" s="24">
        <f t="shared" si="151"/>
        <v>4.4177777777777774E-2</v>
      </c>
      <c r="S682" s="10"/>
      <c r="T682" s="24">
        <f t="shared" si="152"/>
        <v>3600</v>
      </c>
      <c r="U682" s="10"/>
    </row>
    <row r="683" spans="1:21" s="8" customFormat="1" ht="24" customHeight="1">
      <c r="A683" s="15">
        <v>44157</v>
      </c>
      <c r="B683" s="16">
        <v>20</v>
      </c>
      <c r="C683" s="17" t="s">
        <v>311</v>
      </c>
      <c r="D683" s="16" t="s">
        <v>307</v>
      </c>
      <c r="E683" s="10" t="s">
        <v>309</v>
      </c>
      <c r="F683" s="16" t="s">
        <v>124</v>
      </c>
      <c r="G683" s="18" t="s">
        <v>456</v>
      </c>
      <c r="H683" s="19" t="s">
        <v>457</v>
      </c>
      <c r="I683" s="16">
        <v>3500</v>
      </c>
      <c r="J683" s="16">
        <v>1800</v>
      </c>
      <c r="K683" s="16"/>
      <c r="L683" s="16"/>
      <c r="M683" s="24">
        <v>8</v>
      </c>
      <c r="N683" s="25">
        <f t="shared" si="154"/>
        <v>159.04</v>
      </c>
      <c r="O683" s="16">
        <v>3600</v>
      </c>
      <c r="P683" s="16">
        <f t="shared" ref="P683:P689" si="155">I683-O683</f>
        <v>-100</v>
      </c>
      <c r="Q683" s="16">
        <v>2</v>
      </c>
      <c r="R683" s="24">
        <f t="shared" si="151"/>
        <v>4.4177777777777774E-2</v>
      </c>
      <c r="S683" s="10"/>
      <c r="T683" s="24">
        <f t="shared" si="152"/>
        <v>3600</v>
      </c>
      <c r="U683" s="10"/>
    </row>
    <row r="684" spans="1:21" s="8" customFormat="1" ht="24" customHeight="1">
      <c r="A684" s="15">
        <v>44157</v>
      </c>
      <c r="B684" s="16">
        <v>21</v>
      </c>
      <c r="C684" s="17" t="s">
        <v>317</v>
      </c>
      <c r="D684" s="16" t="s">
        <v>307</v>
      </c>
      <c r="E684" s="10" t="s">
        <v>309</v>
      </c>
      <c r="F684" s="16" t="s">
        <v>293</v>
      </c>
      <c r="G684" s="18" t="s">
        <v>445</v>
      </c>
      <c r="H684" s="19" t="s">
        <v>452</v>
      </c>
      <c r="I684" s="16">
        <v>7000</v>
      </c>
      <c r="J684" s="16">
        <v>2200</v>
      </c>
      <c r="K684" s="16"/>
      <c r="L684" s="16"/>
      <c r="M684" s="24">
        <v>8</v>
      </c>
      <c r="N684" s="25">
        <f t="shared" si="154"/>
        <v>159.04</v>
      </c>
      <c r="O684" s="16">
        <v>7000</v>
      </c>
      <c r="P684" s="16">
        <f t="shared" si="155"/>
        <v>0</v>
      </c>
      <c r="Q684" s="16">
        <v>1</v>
      </c>
      <c r="R684" s="24">
        <f t="shared" si="151"/>
        <v>7.2290909090909086E-2</v>
      </c>
      <c r="S684" s="10"/>
      <c r="T684" s="24">
        <f t="shared" si="152"/>
        <v>2200</v>
      </c>
      <c r="U684" s="10"/>
    </row>
    <row r="685" spans="1:21" s="8" customFormat="1" ht="24" customHeight="1">
      <c r="A685" s="15">
        <v>44157</v>
      </c>
      <c r="B685" s="16">
        <v>22</v>
      </c>
      <c r="C685" s="17" t="s">
        <v>310</v>
      </c>
      <c r="D685" s="16" t="s">
        <v>307</v>
      </c>
      <c r="E685" s="10" t="s">
        <v>309</v>
      </c>
      <c r="F685" s="16" t="s">
        <v>293</v>
      </c>
      <c r="G685" s="18" t="s">
        <v>371</v>
      </c>
      <c r="H685" s="19" t="s">
        <v>444</v>
      </c>
      <c r="I685" s="16">
        <v>7000</v>
      </c>
      <c r="J685" s="16">
        <v>200</v>
      </c>
      <c r="K685" s="16"/>
      <c r="L685" s="16"/>
      <c r="M685" s="24">
        <v>8</v>
      </c>
      <c r="N685" s="25">
        <f t="shared" si="154"/>
        <v>159.04</v>
      </c>
      <c r="O685" s="16"/>
      <c r="P685" s="16"/>
      <c r="Q685" s="16">
        <v>8</v>
      </c>
      <c r="R685" s="24">
        <f t="shared" si="151"/>
        <v>9.9399999999999988E-2</v>
      </c>
      <c r="S685" s="10"/>
      <c r="T685" s="24">
        <f t="shared" si="152"/>
        <v>1600</v>
      </c>
      <c r="U685" s="10"/>
    </row>
    <row r="686" spans="1:21" s="8" customFormat="1" ht="24" customHeight="1">
      <c r="A686" s="15">
        <v>44157</v>
      </c>
      <c r="B686" s="16">
        <v>23</v>
      </c>
      <c r="C686" s="17" t="s">
        <v>370</v>
      </c>
      <c r="D686" s="16" t="s">
        <v>307</v>
      </c>
      <c r="E686" s="10" t="s">
        <v>309</v>
      </c>
      <c r="F686" s="16" t="s">
        <v>293</v>
      </c>
      <c r="G686" s="18" t="s">
        <v>67</v>
      </c>
      <c r="H686" s="19" t="s">
        <v>390</v>
      </c>
      <c r="I686" s="16">
        <v>7500</v>
      </c>
      <c r="J686" s="16">
        <v>1800</v>
      </c>
      <c r="K686" s="16"/>
      <c r="L686" s="16"/>
      <c r="M686" s="24">
        <v>8</v>
      </c>
      <c r="N686" s="25">
        <f t="shared" si="154"/>
        <v>159.04</v>
      </c>
      <c r="O686" s="16">
        <v>4200</v>
      </c>
      <c r="P686" s="16">
        <f t="shared" si="155"/>
        <v>3300</v>
      </c>
      <c r="Q686" s="16">
        <v>1</v>
      </c>
      <c r="R686" s="24">
        <f t="shared" si="151"/>
        <v>8.8355555555555548E-2</v>
      </c>
      <c r="S686" s="10"/>
      <c r="T686" s="24">
        <f t="shared" si="152"/>
        <v>1800</v>
      </c>
      <c r="U686" s="10"/>
    </row>
    <row r="687" spans="1:21" s="8" customFormat="1" ht="24" customHeight="1">
      <c r="A687" s="15">
        <v>44157</v>
      </c>
      <c r="B687" s="16">
        <v>24</v>
      </c>
      <c r="C687" s="17" t="s">
        <v>324</v>
      </c>
      <c r="D687" s="16" t="s">
        <v>307</v>
      </c>
      <c r="E687" s="10" t="s">
        <v>309</v>
      </c>
      <c r="F687" s="16"/>
      <c r="G687" s="18"/>
      <c r="H687" s="19" t="s">
        <v>345</v>
      </c>
      <c r="I687" s="16"/>
      <c r="J687" s="16"/>
      <c r="K687" s="16"/>
      <c r="L687" s="16"/>
      <c r="M687" s="24">
        <v>8</v>
      </c>
      <c r="N687" s="25">
        <f t="shared" si="154"/>
        <v>159.04</v>
      </c>
      <c r="O687" s="16"/>
      <c r="P687" s="16"/>
      <c r="Q687" s="16"/>
      <c r="R687" s="24"/>
      <c r="S687" s="10"/>
      <c r="T687" s="24"/>
      <c r="U687" s="10"/>
    </row>
    <row r="688" spans="1:21" s="8" customFormat="1" ht="24" customHeight="1">
      <c r="A688" s="15">
        <v>44157</v>
      </c>
      <c r="B688" s="16">
        <v>25</v>
      </c>
      <c r="C688" s="17" t="s">
        <v>328</v>
      </c>
      <c r="D688" s="16" t="s">
        <v>307</v>
      </c>
      <c r="E688" s="10" t="s">
        <v>309</v>
      </c>
      <c r="F688" s="16" t="s">
        <v>293</v>
      </c>
      <c r="G688" s="18" t="s">
        <v>371</v>
      </c>
      <c r="H688" s="19" t="s">
        <v>458</v>
      </c>
      <c r="I688" s="16">
        <v>7000</v>
      </c>
      <c r="J688" s="16">
        <v>1000</v>
      </c>
      <c r="K688" s="16"/>
      <c r="L688" s="16"/>
      <c r="M688" s="24">
        <v>8</v>
      </c>
      <c r="N688" s="25">
        <f t="shared" si="154"/>
        <v>159.04</v>
      </c>
      <c r="O688" s="16">
        <v>7000</v>
      </c>
      <c r="P688" s="16">
        <f t="shared" si="155"/>
        <v>0</v>
      </c>
      <c r="Q688" s="16">
        <v>2</v>
      </c>
      <c r="R688" s="24">
        <f>N688/T688</f>
        <v>7.9519999999999993E-2</v>
      </c>
      <c r="S688" s="10"/>
      <c r="T688" s="24">
        <f>J688*Q688</f>
        <v>2000</v>
      </c>
      <c r="U688" s="10"/>
    </row>
    <row r="689" spans="1:21" s="8" customFormat="1" ht="24" customHeight="1">
      <c r="A689" s="15">
        <v>44157</v>
      </c>
      <c r="B689" s="16">
        <v>26</v>
      </c>
      <c r="C689" s="17" t="s">
        <v>331</v>
      </c>
      <c r="D689" s="16" t="s">
        <v>307</v>
      </c>
      <c r="E689" s="10" t="s">
        <v>309</v>
      </c>
      <c r="F689" s="16" t="s">
        <v>293</v>
      </c>
      <c r="G689" s="18" t="s">
        <v>424</v>
      </c>
      <c r="H689" s="19" t="s">
        <v>458</v>
      </c>
      <c r="I689" s="16">
        <v>7000</v>
      </c>
      <c r="J689" s="16">
        <v>1000</v>
      </c>
      <c r="K689" s="16"/>
      <c r="L689" s="16"/>
      <c r="M689" s="24">
        <v>8</v>
      </c>
      <c r="N689" s="25">
        <f t="shared" si="154"/>
        <v>159.04</v>
      </c>
      <c r="O689" s="16">
        <v>4000</v>
      </c>
      <c r="P689" s="16">
        <f t="shared" si="155"/>
        <v>3000</v>
      </c>
      <c r="Q689" s="16">
        <v>2</v>
      </c>
      <c r="R689" s="24">
        <f>N689/T689</f>
        <v>7.9519999999999993E-2</v>
      </c>
      <c r="S689" s="10"/>
      <c r="T689" s="24">
        <f>J689*Q689</f>
        <v>2000</v>
      </c>
      <c r="U689" s="10"/>
    </row>
    <row r="690" spans="1:21" s="9" customFormat="1" ht="24" customHeight="1">
      <c r="A690" s="15">
        <v>44157</v>
      </c>
      <c r="B690" s="16">
        <v>27</v>
      </c>
      <c r="C690" s="25" t="s">
        <v>346</v>
      </c>
      <c r="D690" s="25" t="s">
        <v>307</v>
      </c>
      <c r="E690" s="9" t="s">
        <v>309</v>
      </c>
      <c r="F690" s="25"/>
      <c r="G690" s="32"/>
      <c r="H690" s="30" t="s">
        <v>268</v>
      </c>
      <c r="I690" s="25"/>
      <c r="J690" s="25"/>
      <c r="K690" s="25"/>
      <c r="L690" s="25"/>
      <c r="M690" s="29">
        <v>12</v>
      </c>
      <c r="N690" s="29">
        <v>238.56</v>
      </c>
      <c r="O690" s="25"/>
      <c r="P690" s="25"/>
      <c r="Q690" s="25"/>
      <c r="R690" s="29"/>
      <c r="T690" s="29"/>
    </row>
    <row r="691" spans="1:21" s="9" customFormat="1" ht="24" customHeight="1">
      <c r="A691" s="15">
        <v>44157</v>
      </c>
      <c r="B691" s="16">
        <v>28</v>
      </c>
      <c r="C691" s="25" t="s">
        <v>323</v>
      </c>
      <c r="D691" s="25" t="s">
        <v>307</v>
      </c>
      <c r="E691" s="9" t="s">
        <v>308</v>
      </c>
      <c r="F691" s="25"/>
      <c r="G691" s="32"/>
      <c r="H691" s="30" t="s">
        <v>268</v>
      </c>
      <c r="I691" s="25"/>
      <c r="J691" s="25"/>
      <c r="K691" s="25"/>
      <c r="L691" s="25"/>
      <c r="M691" s="29"/>
      <c r="N691" s="29"/>
      <c r="O691" s="25"/>
      <c r="P691" s="25"/>
      <c r="Q691" s="25"/>
      <c r="R691" s="29"/>
      <c r="T691" s="29"/>
    </row>
    <row r="692" spans="1:21" s="9" customFormat="1" ht="24" customHeight="1">
      <c r="A692" s="15">
        <v>44157</v>
      </c>
      <c r="B692" s="16">
        <v>29</v>
      </c>
      <c r="C692" s="25" t="s">
        <v>409</v>
      </c>
      <c r="D692" s="25" t="s">
        <v>307</v>
      </c>
      <c r="E692" s="9" t="s">
        <v>308</v>
      </c>
      <c r="F692" s="25"/>
      <c r="G692" s="32"/>
      <c r="H692" s="30" t="s">
        <v>268</v>
      </c>
      <c r="I692" s="25"/>
      <c r="J692" s="25"/>
      <c r="K692" s="25"/>
      <c r="L692" s="25"/>
      <c r="M692" s="29"/>
      <c r="N692" s="29"/>
      <c r="O692" s="25"/>
      <c r="P692" s="25"/>
      <c r="Q692" s="25"/>
      <c r="R692" s="29"/>
      <c r="T692" s="29"/>
    </row>
    <row r="693" spans="1:21" s="9" customFormat="1" ht="24" customHeight="1">
      <c r="A693" s="15">
        <v>44157</v>
      </c>
      <c r="B693" s="16">
        <v>30</v>
      </c>
      <c r="C693" s="25" t="s">
        <v>410</v>
      </c>
      <c r="D693" s="25" t="s">
        <v>307</v>
      </c>
      <c r="E693" s="9" t="s">
        <v>308</v>
      </c>
      <c r="F693" s="25"/>
      <c r="G693" s="32"/>
      <c r="H693" s="30" t="s">
        <v>268</v>
      </c>
      <c r="I693" s="25"/>
      <c r="J693" s="25"/>
      <c r="K693" s="25"/>
      <c r="L693" s="25"/>
      <c r="M693" s="29"/>
      <c r="N693" s="29"/>
      <c r="O693" s="25"/>
      <c r="P693" s="25"/>
      <c r="Q693" s="25"/>
      <c r="R693" s="29"/>
      <c r="T693" s="29"/>
    </row>
    <row r="694" spans="1:21" s="9" customFormat="1" ht="24" customHeight="1">
      <c r="A694" s="15">
        <v>44157</v>
      </c>
      <c r="B694" s="16">
        <v>31</v>
      </c>
      <c r="C694" s="25" t="s">
        <v>348</v>
      </c>
      <c r="D694" s="25" t="s">
        <v>307</v>
      </c>
      <c r="E694" s="9" t="s">
        <v>309</v>
      </c>
      <c r="F694" s="25"/>
      <c r="G694" s="25"/>
      <c r="H694" s="30" t="s">
        <v>268</v>
      </c>
      <c r="I694" s="25"/>
      <c r="J694" s="25"/>
      <c r="K694" s="25"/>
      <c r="L694" s="25"/>
      <c r="M694" s="29"/>
      <c r="N694" s="29"/>
      <c r="O694" s="25"/>
      <c r="P694" s="25"/>
      <c r="Q694" s="25"/>
      <c r="R694" s="29"/>
      <c r="T694" s="29"/>
    </row>
    <row r="695" spans="1:21" s="8" customFormat="1" ht="24" customHeight="1">
      <c r="A695" s="15">
        <v>44158</v>
      </c>
      <c r="B695" s="16">
        <v>1</v>
      </c>
      <c r="C695" s="17" t="s">
        <v>311</v>
      </c>
      <c r="D695" s="16" t="s">
        <v>307</v>
      </c>
      <c r="E695" s="10" t="s">
        <v>309</v>
      </c>
      <c r="F695" s="16" t="s">
        <v>293</v>
      </c>
      <c r="G695" s="18"/>
      <c r="H695" s="19"/>
      <c r="I695" s="16"/>
      <c r="J695" s="16"/>
      <c r="K695" s="16"/>
      <c r="L695" s="16"/>
      <c r="M695" s="24">
        <v>13</v>
      </c>
      <c r="N695" s="25">
        <f>(9.94*8)+(14.9*5)</f>
        <v>154.01999999999998</v>
      </c>
      <c r="O695" s="16"/>
      <c r="P695" s="16"/>
      <c r="Q695" s="16"/>
      <c r="R695" s="24">
        <f>N695/T695</f>
        <v>0.46012264150943388</v>
      </c>
      <c r="S695" s="10">
        <f>SUM(J695:J713)</f>
        <v>6360</v>
      </c>
      <c r="T695" s="24">
        <f>6360/19</f>
        <v>334.73684210526318</v>
      </c>
      <c r="U695" s="10"/>
    </row>
    <row r="696" spans="1:21" s="8" customFormat="1" ht="24" customHeight="1">
      <c r="A696" s="15">
        <v>44158</v>
      </c>
      <c r="B696" s="16">
        <v>2</v>
      </c>
      <c r="C696" s="17" t="s">
        <v>325</v>
      </c>
      <c r="D696" s="16" t="s">
        <v>307</v>
      </c>
      <c r="E696" s="10" t="s">
        <v>309</v>
      </c>
      <c r="F696" s="16" t="s">
        <v>293</v>
      </c>
      <c r="G696" s="18"/>
      <c r="H696" s="19"/>
      <c r="I696" s="16"/>
      <c r="J696" s="16"/>
      <c r="K696" s="16"/>
      <c r="L696" s="16"/>
      <c r="M696" s="24">
        <v>13</v>
      </c>
      <c r="N696" s="25">
        <f t="shared" ref="N696:N705" si="156">(9.94*8)+(14.9*5)</f>
        <v>154.01999999999998</v>
      </c>
      <c r="O696" s="16"/>
      <c r="P696" s="16"/>
      <c r="Q696" s="16"/>
      <c r="R696" s="24">
        <f>N696/T696</f>
        <v>0.46012264150943388</v>
      </c>
      <c r="S696" s="10"/>
      <c r="T696" s="24">
        <f t="shared" ref="T696:T705" si="157">6360/19</f>
        <v>334.73684210526318</v>
      </c>
      <c r="U696" s="10"/>
    </row>
    <row r="697" spans="1:21" s="8" customFormat="1" ht="24" customHeight="1">
      <c r="A697" s="15">
        <v>44158</v>
      </c>
      <c r="B697" s="16">
        <v>3</v>
      </c>
      <c r="C697" s="17" t="s">
        <v>313</v>
      </c>
      <c r="D697" s="16" t="s">
        <v>307</v>
      </c>
      <c r="E697" s="10" t="s">
        <v>309</v>
      </c>
      <c r="F697" s="16" t="s">
        <v>293</v>
      </c>
      <c r="G697" s="18"/>
      <c r="H697" s="19"/>
      <c r="I697" s="16"/>
      <c r="J697" s="16"/>
      <c r="K697" s="16"/>
      <c r="L697" s="16"/>
      <c r="M697" s="24">
        <v>13</v>
      </c>
      <c r="N697" s="25">
        <f t="shared" si="156"/>
        <v>154.01999999999998</v>
      </c>
      <c r="O697" s="16"/>
      <c r="P697" s="16"/>
      <c r="Q697" s="16"/>
      <c r="R697" s="24">
        <f t="shared" ref="R697:R714" si="158">N697/T697</f>
        <v>0.46012264150943388</v>
      </c>
      <c r="S697" s="10"/>
      <c r="T697" s="24">
        <f t="shared" si="157"/>
        <v>334.73684210526318</v>
      </c>
      <c r="U697" s="10"/>
    </row>
    <row r="698" spans="1:21" s="8" customFormat="1" ht="24" customHeight="1">
      <c r="A698" s="15">
        <v>44158</v>
      </c>
      <c r="B698" s="16">
        <v>4</v>
      </c>
      <c r="C698" s="17" t="s">
        <v>321</v>
      </c>
      <c r="D698" s="16" t="s">
        <v>307</v>
      </c>
      <c r="E698" s="10" t="s">
        <v>309</v>
      </c>
      <c r="F698" s="16" t="s">
        <v>293</v>
      </c>
      <c r="G698" s="18"/>
      <c r="H698" s="19"/>
      <c r="I698" s="16"/>
      <c r="J698" s="16"/>
      <c r="K698" s="16"/>
      <c r="L698" s="16"/>
      <c r="M698" s="24">
        <v>13</v>
      </c>
      <c r="N698" s="25">
        <f t="shared" si="156"/>
        <v>154.01999999999998</v>
      </c>
      <c r="O698" s="16"/>
      <c r="P698" s="16"/>
      <c r="Q698" s="16"/>
      <c r="R698" s="24">
        <f t="shared" si="158"/>
        <v>0.46012264150943388</v>
      </c>
      <c r="S698" s="10"/>
      <c r="T698" s="24">
        <f t="shared" si="157"/>
        <v>334.73684210526318</v>
      </c>
      <c r="U698" s="10"/>
    </row>
    <row r="699" spans="1:21" s="8" customFormat="1" ht="24" customHeight="1">
      <c r="A699" s="15">
        <v>44158</v>
      </c>
      <c r="B699" s="16">
        <v>5</v>
      </c>
      <c r="C699" s="17" t="s">
        <v>339</v>
      </c>
      <c r="D699" s="16" t="s">
        <v>307</v>
      </c>
      <c r="E699" s="10" t="s">
        <v>309</v>
      </c>
      <c r="F699" s="16" t="s">
        <v>293</v>
      </c>
      <c r="G699" s="18"/>
      <c r="H699" s="19"/>
      <c r="I699" s="16"/>
      <c r="J699" s="16"/>
      <c r="K699" s="16"/>
      <c r="L699" s="16"/>
      <c r="M699" s="24">
        <v>13</v>
      </c>
      <c r="N699" s="25">
        <f t="shared" si="156"/>
        <v>154.01999999999998</v>
      </c>
      <c r="O699" s="16"/>
      <c r="P699" s="16"/>
      <c r="Q699" s="16"/>
      <c r="R699" s="24">
        <f t="shared" si="158"/>
        <v>0.46012264150943388</v>
      </c>
      <c r="S699" s="10"/>
      <c r="T699" s="24">
        <f t="shared" si="157"/>
        <v>334.73684210526318</v>
      </c>
      <c r="U699" s="10"/>
    </row>
    <row r="700" spans="1:21" s="8" customFormat="1" ht="24" customHeight="1">
      <c r="A700" s="15">
        <v>44158</v>
      </c>
      <c r="B700" s="16">
        <v>6</v>
      </c>
      <c r="C700" s="17" t="s">
        <v>340</v>
      </c>
      <c r="D700" s="16" t="s">
        <v>307</v>
      </c>
      <c r="E700" s="10" t="s">
        <v>309</v>
      </c>
      <c r="F700" s="16" t="s">
        <v>293</v>
      </c>
      <c r="G700" s="18"/>
      <c r="H700" s="19"/>
      <c r="I700" s="16"/>
      <c r="J700" s="16"/>
      <c r="K700" s="16"/>
      <c r="L700" s="16"/>
      <c r="M700" s="24">
        <v>13</v>
      </c>
      <c r="N700" s="25">
        <f t="shared" si="156"/>
        <v>154.01999999999998</v>
      </c>
      <c r="O700" s="16"/>
      <c r="P700" s="16"/>
      <c r="Q700" s="16"/>
      <c r="R700" s="24">
        <f t="shared" si="158"/>
        <v>0.46012264150943388</v>
      </c>
      <c r="S700" s="10"/>
      <c r="T700" s="24">
        <f t="shared" si="157"/>
        <v>334.73684210526318</v>
      </c>
      <c r="U700" s="10"/>
    </row>
    <row r="701" spans="1:21" s="8" customFormat="1" ht="24" customHeight="1">
      <c r="A701" s="15">
        <v>44158</v>
      </c>
      <c r="B701" s="16">
        <v>7</v>
      </c>
      <c r="C701" s="17" t="s">
        <v>394</v>
      </c>
      <c r="D701" s="16" t="s">
        <v>307</v>
      </c>
      <c r="E701" s="10" t="s">
        <v>309</v>
      </c>
      <c r="F701" s="16" t="s">
        <v>293</v>
      </c>
      <c r="G701" s="18"/>
      <c r="H701" s="19"/>
      <c r="I701" s="16"/>
      <c r="J701" s="16"/>
      <c r="K701" s="16"/>
      <c r="L701" s="16"/>
      <c r="M701" s="24">
        <v>13</v>
      </c>
      <c r="N701" s="25">
        <f t="shared" si="156"/>
        <v>154.01999999999998</v>
      </c>
      <c r="O701" s="16"/>
      <c r="P701" s="16"/>
      <c r="Q701" s="16"/>
      <c r="R701" s="24">
        <f t="shared" si="158"/>
        <v>0.46012264150943388</v>
      </c>
      <c r="S701" s="10"/>
      <c r="T701" s="24">
        <f t="shared" si="157"/>
        <v>334.73684210526318</v>
      </c>
      <c r="U701" s="10"/>
    </row>
    <row r="702" spans="1:21" s="8" customFormat="1" ht="24" customHeight="1">
      <c r="A702" s="15">
        <v>44158</v>
      </c>
      <c r="B702" s="16">
        <v>8</v>
      </c>
      <c r="C702" s="17" t="s">
        <v>327</v>
      </c>
      <c r="D702" s="16" t="s">
        <v>307</v>
      </c>
      <c r="E702" s="10" t="s">
        <v>309</v>
      </c>
      <c r="F702" s="16" t="s">
        <v>293</v>
      </c>
      <c r="G702" s="18"/>
      <c r="H702" s="19"/>
      <c r="I702" s="16"/>
      <c r="J702" s="16"/>
      <c r="K702" s="16"/>
      <c r="L702" s="16"/>
      <c r="M702" s="24">
        <v>13</v>
      </c>
      <c r="N702" s="25">
        <f t="shared" si="156"/>
        <v>154.01999999999998</v>
      </c>
      <c r="O702" s="16"/>
      <c r="P702" s="16"/>
      <c r="Q702" s="16"/>
      <c r="R702" s="24">
        <f t="shared" si="158"/>
        <v>0.46012264150943388</v>
      </c>
      <c r="S702" s="10"/>
      <c r="T702" s="24">
        <f t="shared" si="157"/>
        <v>334.73684210526318</v>
      </c>
      <c r="U702" s="10"/>
    </row>
    <row r="703" spans="1:21" s="8" customFormat="1" ht="24" customHeight="1">
      <c r="A703" s="15">
        <v>44158</v>
      </c>
      <c r="B703" s="16">
        <v>9</v>
      </c>
      <c r="C703" s="17" t="s">
        <v>417</v>
      </c>
      <c r="D703" s="16" t="s">
        <v>307</v>
      </c>
      <c r="E703" s="10" t="s">
        <v>309</v>
      </c>
      <c r="F703" s="16" t="s">
        <v>293</v>
      </c>
      <c r="G703" s="18"/>
      <c r="H703" s="19"/>
      <c r="I703" s="16"/>
      <c r="J703" s="16"/>
      <c r="K703" s="16"/>
      <c r="L703" s="16"/>
      <c r="M703" s="24">
        <v>13</v>
      </c>
      <c r="N703" s="25">
        <f t="shared" si="156"/>
        <v>154.01999999999998</v>
      </c>
      <c r="O703" s="16"/>
      <c r="P703" s="16"/>
      <c r="Q703" s="16"/>
      <c r="R703" s="24">
        <f t="shared" si="158"/>
        <v>0.46012264150943388</v>
      </c>
      <c r="S703" s="10"/>
      <c r="T703" s="24">
        <f t="shared" si="157"/>
        <v>334.73684210526318</v>
      </c>
      <c r="U703" s="10"/>
    </row>
    <row r="704" spans="1:21" s="8" customFormat="1" ht="24" customHeight="1">
      <c r="A704" s="15">
        <v>44158</v>
      </c>
      <c r="B704" s="16">
        <v>10</v>
      </c>
      <c r="C704" s="17" t="s">
        <v>402</v>
      </c>
      <c r="D704" s="16" t="s">
        <v>307</v>
      </c>
      <c r="E704" s="10" t="s">
        <v>309</v>
      </c>
      <c r="F704" s="16" t="s">
        <v>293</v>
      </c>
      <c r="G704" s="18" t="s">
        <v>459</v>
      </c>
      <c r="H704" s="19" t="s">
        <v>320</v>
      </c>
      <c r="I704" s="16">
        <v>7000</v>
      </c>
      <c r="J704" s="16">
        <v>6360</v>
      </c>
      <c r="K704" s="16"/>
      <c r="L704" s="16"/>
      <c r="M704" s="24">
        <v>13</v>
      </c>
      <c r="N704" s="25">
        <f t="shared" si="156"/>
        <v>154.01999999999998</v>
      </c>
      <c r="O704" s="16">
        <v>3590</v>
      </c>
      <c r="P704" s="16">
        <f>I704-O704</f>
        <v>3410</v>
      </c>
      <c r="Q704" s="16">
        <v>1</v>
      </c>
      <c r="R704" s="24">
        <f t="shared" si="158"/>
        <v>0.46012264150943388</v>
      </c>
      <c r="S704" s="10"/>
      <c r="T704" s="24">
        <f t="shared" si="157"/>
        <v>334.73684210526318</v>
      </c>
      <c r="U704" s="10"/>
    </row>
    <row r="705" spans="1:21" s="8" customFormat="1" ht="24" customHeight="1">
      <c r="A705" s="15">
        <v>44158</v>
      </c>
      <c r="B705" s="16">
        <v>11</v>
      </c>
      <c r="C705" s="17" t="s">
        <v>370</v>
      </c>
      <c r="D705" s="16" t="s">
        <v>307</v>
      </c>
      <c r="E705" s="10" t="s">
        <v>309</v>
      </c>
      <c r="F705" s="16" t="s">
        <v>293</v>
      </c>
      <c r="G705" s="18"/>
      <c r="H705" s="19"/>
      <c r="I705" s="16"/>
      <c r="J705" s="16"/>
      <c r="K705" s="16"/>
      <c r="L705" s="16"/>
      <c r="M705" s="24">
        <v>13</v>
      </c>
      <c r="N705" s="25">
        <f t="shared" si="156"/>
        <v>154.01999999999998</v>
      </c>
      <c r="O705" s="16"/>
      <c r="P705" s="16"/>
      <c r="Q705" s="16"/>
      <c r="R705" s="24">
        <f t="shared" si="158"/>
        <v>0.46012264150943388</v>
      </c>
      <c r="S705" s="10"/>
      <c r="T705" s="24">
        <f t="shared" si="157"/>
        <v>334.73684210526318</v>
      </c>
      <c r="U705" s="10"/>
    </row>
    <row r="706" spans="1:21" s="8" customFormat="1" ht="24" customHeight="1">
      <c r="A706" s="15">
        <v>44158</v>
      </c>
      <c r="B706" s="16">
        <v>12</v>
      </c>
      <c r="C706" s="17" t="s">
        <v>329</v>
      </c>
      <c r="D706" s="16" t="s">
        <v>307</v>
      </c>
      <c r="E706" s="10" t="s">
        <v>309</v>
      </c>
      <c r="F706" s="16" t="s">
        <v>293</v>
      </c>
      <c r="G706" s="18"/>
      <c r="H706" s="19"/>
      <c r="I706" s="16"/>
      <c r="J706" s="16"/>
      <c r="K706" s="16"/>
      <c r="L706" s="16"/>
      <c r="M706" s="24">
        <v>13</v>
      </c>
      <c r="N706" s="25">
        <f t="shared" ref="N706:N712" si="159">(9.94*8)+(14.9*5)</f>
        <v>154.01999999999998</v>
      </c>
      <c r="O706" s="16"/>
      <c r="P706" s="16"/>
      <c r="Q706" s="16"/>
      <c r="R706" s="24">
        <f t="shared" si="158"/>
        <v>0.46012264150943388</v>
      </c>
      <c r="S706" s="10"/>
      <c r="T706" s="24">
        <f t="shared" ref="T706:T713" si="160">6360/19</f>
        <v>334.73684210526318</v>
      </c>
      <c r="U706" s="10"/>
    </row>
    <row r="707" spans="1:21" s="8" customFormat="1" ht="24" customHeight="1">
      <c r="A707" s="15">
        <v>44158</v>
      </c>
      <c r="B707" s="16">
        <v>13</v>
      </c>
      <c r="C707" s="17" t="s">
        <v>395</v>
      </c>
      <c r="D707" s="16" t="s">
        <v>307</v>
      </c>
      <c r="E707" s="10" t="s">
        <v>308</v>
      </c>
      <c r="F707" s="16" t="s">
        <v>293</v>
      </c>
      <c r="G707" s="18"/>
      <c r="H707" s="19"/>
      <c r="I707" s="16"/>
      <c r="J707" s="16"/>
      <c r="K707" s="16"/>
      <c r="L707" s="16"/>
      <c r="M707" s="24">
        <v>13</v>
      </c>
      <c r="N707" s="25">
        <f>M707*14</f>
        <v>182</v>
      </c>
      <c r="O707" s="16"/>
      <c r="P707" s="16"/>
      <c r="Q707" s="16"/>
      <c r="R707" s="24">
        <f t="shared" si="158"/>
        <v>0.54371069182389931</v>
      </c>
      <c r="S707" s="10"/>
      <c r="T707" s="24">
        <f t="shared" si="160"/>
        <v>334.73684210526318</v>
      </c>
      <c r="U707" s="10"/>
    </row>
    <row r="708" spans="1:21" s="8" customFormat="1" ht="24" customHeight="1">
      <c r="A708" s="15">
        <v>44158</v>
      </c>
      <c r="B708" s="16">
        <v>14</v>
      </c>
      <c r="C708" s="17" t="s">
        <v>416</v>
      </c>
      <c r="D708" s="16" t="s">
        <v>307</v>
      </c>
      <c r="E708" s="10" t="s">
        <v>309</v>
      </c>
      <c r="F708" s="16" t="s">
        <v>293</v>
      </c>
      <c r="G708" s="18"/>
      <c r="H708" s="19"/>
      <c r="I708" s="16"/>
      <c r="J708" s="16"/>
      <c r="K708" s="16"/>
      <c r="L708" s="16"/>
      <c r="M708" s="24">
        <v>13</v>
      </c>
      <c r="N708" s="25">
        <f t="shared" si="159"/>
        <v>154.01999999999998</v>
      </c>
      <c r="O708" s="16"/>
      <c r="P708" s="16"/>
      <c r="Q708" s="16"/>
      <c r="R708" s="24">
        <f t="shared" si="158"/>
        <v>0.46012264150943388</v>
      </c>
      <c r="S708" s="10"/>
      <c r="T708" s="24">
        <f t="shared" si="160"/>
        <v>334.73684210526318</v>
      </c>
      <c r="U708" s="10"/>
    </row>
    <row r="709" spans="1:21" s="8" customFormat="1" ht="24" customHeight="1">
      <c r="A709" s="15">
        <v>44158</v>
      </c>
      <c r="B709" s="16">
        <v>15</v>
      </c>
      <c r="C709" s="17" t="s">
        <v>388</v>
      </c>
      <c r="D709" s="16" t="s">
        <v>307</v>
      </c>
      <c r="E709" s="10" t="s">
        <v>308</v>
      </c>
      <c r="F709" s="16" t="s">
        <v>293</v>
      </c>
      <c r="G709" s="18"/>
      <c r="H709" s="19"/>
      <c r="I709" s="16"/>
      <c r="J709" s="16"/>
      <c r="K709" s="16"/>
      <c r="L709" s="16"/>
      <c r="M709" s="24">
        <v>13</v>
      </c>
      <c r="N709" s="25">
        <f>M709*14</f>
        <v>182</v>
      </c>
      <c r="O709" s="16"/>
      <c r="P709" s="16"/>
      <c r="Q709" s="16"/>
      <c r="R709" s="24">
        <f t="shared" si="158"/>
        <v>0.54371069182389931</v>
      </c>
      <c r="S709" s="10"/>
      <c r="T709" s="24">
        <f t="shared" si="160"/>
        <v>334.73684210526318</v>
      </c>
      <c r="U709" s="10"/>
    </row>
    <row r="710" spans="1:21" s="8" customFormat="1" ht="24" customHeight="1">
      <c r="A710" s="15">
        <v>44158</v>
      </c>
      <c r="B710" s="16">
        <v>16</v>
      </c>
      <c r="C710" s="17" t="s">
        <v>335</v>
      </c>
      <c r="D710" s="16" t="s">
        <v>307</v>
      </c>
      <c r="E710" s="10" t="s">
        <v>309</v>
      </c>
      <c r="F710" s="16" t="s">
        <v>293</v>
      </c>
      <c r="G710" s="18"/>
      <c r="H710" s="19"/>
      <c r="I710" s="16"/>
      <c r="J710" s="16"/>
      <c r="K710" s="16"/>
      <c r="L710" s="16"/>
      <c r="M710" s="24">
        <v>13</v>
      </c>
      <c r="N710" s="25">
        <f t="shared" si="159"/>
        <v>154.01999999999998</v>
      </c>
      <c r="O710" s="16"/>
      <c r="P710" s="16"/>
      <c r="Q710" s="16"/>
      <c r="R710" s="24">
        <f t="shared" si="158"/>
        <v>0.46012264150943388</v>
      </c>
      <c r="S710" s="10"/>
      <c r="T710" s="24">
        <f t="shared" si="160"/>
        <v>334.73684210526318</v>
      </c>
      <c r="U710" s="10"/>
    </row>
    <row r="711" spans="1:21" s="8" customFormat="1" ht="24" customHeight="1">
      <c r="A711" s="15">
        <v>44158</v>
      </c>
      <c r="B711" s="16">
        <v>17</v>
      </c>
      <c r="C711" s="17" t="s">
        <v>316</v>
      </c>
      <c r="D711" s="16" t="s">
        <v>307</v>
      </c>
      <c r="E711" s="10" t="s">
        <v>309</v>
      </c>
      <c r="F711" s="16" t="s">
        <v>293</v>
      </c>
      <c r="G711" s="18"/>
      <c r="H711" s="19"/>
      <c r="I711" s="16"/>
      <c r="J711" s="16"/>
      <c r="K711" s="16"/>
      <c r="L711" s="16"/>
      <c r="M711" s="24">
        <v>13</v>
      </c>
      <c r="N711" s="25">
        <f t="shared" si="159"/>
        <v>154.01999999999998</v>
      </c>
      <c r="O711" s="16"/>
      <c r="P711" s="16"/>
      <c r="Q711" s="16"/>
      <c r="R711" s="24">
        <f t="shared" si="158"/>
        <v>0.46012264150943388</v>
      </c>
      <c r="S711" s="10"/>
      <c r="T711" s="24">
        <f t="shared" si="160"/>
        <v>334.73684210526318</v>
      </c>
      <c r="U711" s="10"/>
    </row>
    <row r="712" spans="1:21" s="8" customFormat="1" ht="24" customHeight="1">
      <c r="A712" s="15">
        <v>44158</v>
      </c>
      <c r="B712" s="16">
        <v>18</v>
      </c>
      <c r="C712" s="17" t="s">
        <v>375</v>
      </c>
      <c r="D712" s="16" t="s">
        <v>307</v>
      </c>
      <c r="E712" s="10" t="s">
        <v>309</v>
      </c>
      <c r="F712" s="16" t="s">
        <v>293</v>
      </c>
      <c r="G712" s="18"/>
      <c r="H712" s="19"/>
      <c r="I712" s="16"/>
      <c r="J712" s="16"/>
      <c r="K712" s="16"/>
      <c r="L712" s="16"/>
      <c r="M712" s="24">
        <v>13</v>
      </c>
      <c r="N712" s="25">
        <f t="shared" si="159"/>
        <v>154.01999999999998</v>
      </c>
      <c r="O712" s="16"/>
      <c r="P712" s="16"/>
      <c r="Q712" s="16"/>
      <c r="R712" s="24">
        <f t="shared" si="158"/>
        <v>0.46012264150943388</v>
      </c>
      <c r="S712" s="10"/>
      <c r="T712" s="24">
        <f t="shared" si="160"/>
        <v>334.73684210526318</v>
      </c>
      <c r="U712" s="10"/>
    </row>
    <row r="713" spans="1:21" s="8" customFormat="1" ht="24" customHeight="1">
      <c r="A713" s="15">
        <v>44158</v>
      </c>
      <c r="B713" s="16">
        <v>19</v>
      </c>
      <c r="C713" s="17" t="s">
        <v>310</v>
      </c>
      <c r="D713" s="16" t="s">
        <v>307</v>
      </c>
      <c r="E713" s="10" t="s">
        <v>309</v>
      </c>
      <c r="F713" s="16" t="s">
        <v>293</v>
      </c>
      <c r="G713" s="18"/>
      <c r="H713" s="19"/>
      <c r="I713" s="16"/>
      <c r="J713" s="16"/>
      <c r="K713" s="16"/>
      <c r="L713" s="16"/>
      <c r="M713" s="24">
        <v>13</v>
      </c>
      <c r="N713" s="25">
        <f t="shared" ref="N713:N717" si="161">(9.94*8)+(14.9*5)</f>
        <v>154.01999999999998</v>
      </c>
      <c r="O713" s="16"/>
      <c r="P713" s="16"/>
      <c r="Q713" s="16"/>
      <c r="R713" s="24">
        <f t="shared" si="158"/>
        <v>0.46012264150943388</v>
      </c>
      <c r="S713" s="10"/>
      <c r="T713" s="24">
        <f t="shared" si="160"/>
        <v>334.73684210526318</v>
      </c>
      <c r="U713" s="10"/>
    </row>
    <row r="714" spans="1:21" s="8" customFormat="1" ht="24" customHeight="1">
      <c r="A714" s="15">
        <v>44158</v>
      </c>
      <c r="B714" s="16">
        <v>20</v>
      </c>
      <c r="C714" s="17" t="s">
        <v>364</v>
      </c>
      <c r="D714" s="16" t="s">
        <v>307</v>
      </c>
      <c r="E714" s="10" t="s">
        <v>309</v>
      </c>
      <c r="F714" s="16" t="s">
        <v>293</v>
      </c>
      <c r="G714" s="18" t="s">
        <v>67</v>
      </c>
      <c r="H714" s="19" t="s">
        <v>444</v>
      </c>
      <c r="I714" s="16">
        <v>7500</v>
      </c>
      <c r="J714" s="16">
        <v>960</v>
      </c>
      <c r="K714" s="16"/>
      <c r="L714" s="16"/>
      <c r="M714" s="24">
        <v>13</v>
      </c>
      <c r="N714" s="25">
        <f t="shared" si="161"/>
        <v>154.01999999999998</v>
      </c>
      <c r="O714" s="16">
        <v>3200</v>
      </c>
      <c r="P714" s="16">
        <f t="shared" ref="P714:P717" si="162">I714-O714</f>
        <v>4300</v>
      </c>
      <c r="Q714" s="16">
        <v>3</v>
      </c>
      <c r="R714" s="24">
        <f t="shared" si="158"/>
        <v>5.3479166666666661E-2</v>
      </c>
      <c r="S714" s="10"/>
      <c r="T714" s="24">
        <f t="shared" ref="T714:T717" si="163">J714*Q714</f>
        <v>2880</v>
      </c>
      <c r="U714" s="10"/>
    </row>
    <row r="715" spans="1:21" s="8" customFormat="1" ht="24" customHeight="1">
      <c r="A715" s="15">
        <v>44158</v>
      </c>
      <c r="B715" s="16">
        <v>21</v>
      </c>
      <c r="C715" s="17" t="s">
        <v>344</v>
      </c>
      <c r="D715" s="16" t="s">
        <v>307</v>
      </c>
      <c r="E715" s="10" t="s">
        <v>309</v>
      </c>
      <c r="F715" s="16" t="s">
        <v>293</v>
      </c>
      <c r="G715" s="18" t="s">
        <v>67</v>
      </c>
      <c r="H715" s="19" t="s">
        <v>444</v>
      </c>
      <c r="I715" s="16">
        <v>7500</v>
      </c>
      <c r="J715" s="16">
        <v>920</v>
      </c>
      <c r="K715" s="16"/>
      <c r="L715" s="16"/>
      <c r="M715" s="24">
        <v>13</v>
      </c>
      <c r="N715" s="25">
        <f t="shared" si="161"/>
        <v>154.01999999999998</v>
      </c>
      <c r="O715" s="16">
        <v>4120</v>
      </c>
      <c r="P715" s="16">
        <f t="shared" si="162"/>
        <v>3380</v>
      </c>
      <c r="Q715" s="16">
        <v>3</v>
      </c>
      <c r="R715" s="24">
        <f t="shared" ref="R715:R717" si="164">N715/T715</f>
        <v>5.5804347826086953E-2</v>
      </c>
      <c r="S715" s="10"/>
      <c r="T715" s="24">
        <f t="shared" si="163"/>
        <v>2760</v>
      </c>
      <c r="U715" s="10"/>
    </row>
    <row r="716" spans="1:21" s="8" customFormat="1" ht="24" customHeight="1">
      <c r="A716" s="15">
        <v>44158</v>
      </c>
      <c r="B716" s="16">
        <v>22</v>
      </c>
      <c r="C716" s="17" t="s">
        <v>323</v>
      </c>
      <c r="D716" s="16" t="s">
        <v>307</v>
      </c>
      <c r="E716" s="10" t="s">
        <v>308</v>
      </c>
      <c r="F716" s="16" t="s">
        <v>293</v>
      </c>
      <c r="G716" s="18" t="s">
        <v>133</v>
      </c>
      <c r="H716" s="19" t="s">
        <v>430</v>
      </c>
      <c r="I716" s="16">
        <v>7000</v>
      </c>
      <c r="J716" s="16">
        <v>2700</v>
      </c>
      <c r="K716" s="16"/>
      <c r="L716" s="16"/>
      <c r="M716" s="24">
        <v>13</v>
      </c>
      <c r="N716" s="25">
        <f>M716*14</f>
        <v>182</v>
      </c>
      <c r="O716" s="16">
        <v>5600</v>
      </c>
      <c r="P716" s="16">
        <f t="shared" si="162"/>
        <v>1400</v>
      </c>
      <c r="Q716" s="16">
        <v>2</v>
      </c>
      <c r="R716" s="24">
        <f t="shared" si="164"/>
        <v>3.3703703703703701E-2</v>
      </c>
      <c r="S716" s="10"/>
      <c r="T716" s="24">
        <f t="shared" si="163"/>
        <v>5400</v>
      </c>
      <c r="U716" s="10"/>
    </row>
    <row r="717" spans="1:21" s="8" customFormat="1" ht="24" customHeight="1">
      <c r="A717" s="15">
        <v>44158</v>
      </c>
      <c r="B717" s="16">
        <v>23</v>
      </c>
      <c r="C717" s="17" t="s">
        <v>338</v>
      </c>
      <c r="D717" s="16" t="s">
        <v>307</v>
      </c>
      <c r="E717" s="10" t="s">
        <v>309</v>
      </c>
      <c r="F717" s="16" t="s">
        <v>293</v>
      </c>
      <c r="G717" s="18" t="s">
        <v>398</v>
      </c>
      <c r="H717" s="19" t="s">
        <v>430</v>
      </c>
      <c r="I717" s="16">
        <v>12000</v>
      </c>
      <c r="J717" s="16">
        <v>1320</v>
      </c>
      <c r="K717" s="16"/>
      <c r="L717" s="16"/>
      <c r="M717" s="24">
        <v>13</v>
      </c>
      <c r="N717" s="25">
        <f t="shared" si="161"/>
        <v>154.01999999999998</v>
      </c>
      <c r="O717" s="16">
        <v>9960</v>
      </c>
      <c r="P717" s="16">
        <f t="shared" si="162"/>
        <v>2040</v>
      </c>
      <c r="Q717" s="16">
        <v>1</v>
      </c>
      <c r="R717" s="24">
        <f t="shared" si="164"/>
        <v>0.11668181818181816</v>
      </c>
      <c r="S717" s="10"/>
      <c r="T717" s="24">
        <f t="shared" si="163"/>
        <v>1320</v>
      </c>
      <c r="U717" s="10"/>
    </row>
    <row r="718" spans="1:21" s="8" customFormat="1" ht="24" customHeight="1">
      <c r="A718" s="15">
        <v>44158</v>
      </c>
      <c r="B718" s="16">
        <v>24</v>
      </c>
      <c r="C718" s="17" t="s">
        <v>410</v>
      </c>
      <c r="D718" s="16" t="s">
        <v>307</v>
      </c>
      <c r="E718" s="10" t="s">
        <v>308</v>
      </c>
      <c r="F718" s="16" t="s">
        <v>293</v>
      </c>
      <c r="G718" s="18" t="s">
        <v>460</v>
      </c>
      <c r="H718" s="19" t="s">
        <v>461</v>
      </c>
      <c r="I718" s="16">
        <v>7500</v>
      </c>
      <c r="J718" s="16">
        <v>1400</v>
      </c>
      <c r="K718" s="16"/>
      <c r="L718" s="16"/>
      <c r="M718" s="24">
        <v>7</v>
      </c>
      <c r="N718" s="25">
        <f>M718*14</f>
        <v>98</v>
      </c>
      <c r="O718" s="16">
        <v>2800</v>
      </c>
      <c r="P718" s="16">
        <f t="shared" ref="P718:P721" si="165">I718-O718</f>
        <v>4700</v>
      </c>
      <c r="Q718" s="16">
        <v>1</v>
      </c>
      <c r="R718" s="24">
        <f t="shared" ref="R718:R721" si="166">N718/T718</f>
        <v>7.0000000000000007E-2</v>
      </c>
      <c r="S718" s="10"/>
      <c r="T718" s="24">
        <f t="shared" ref="T718:T721" si="167">J718*Q718</f>
        <v>1400</v>
      </c>
      <c r="U718" s="10"/>
    </row>
    <row r="719" spans="1:21" s="8" customFormat="1" ht="24" customHeight="1">
      <c r="A719" s="15">
        <v>44158</v>
      </c>
      <c r="B719" s="16">
        <v>25</v>
      </c>
      <c r="C719" s="17" t="s">
        <v>409</v>
      </c>
      <c r="D719" s="16" t="s">
        <v>307</v>
      </c>
      <c r="E719" s="10" t="s">
        <v>308</v>
      </c>
      <c r="F719" s="16" t="s">
        <v>293</v>
      </c>
      <c r="G719" s="18" t="s">
        <v>460</v>
      </c>
      <c r="H719" s="19" t="s">
        <v>461</v>
      </c>
      <c r="I719" s="16">
        <v>7500</v>
      </c>
      <c r="J719" s="16">
        <v>1400</v>
      </c>
      <c r="K719" s="16"/>
      <c r="L719" s="16"/>
      <c r="M719" s="24">
        <v>7</v>
      </c>
      <c r="N719" s="25">
        <f>M719*14</f>
        <v>98</v>
      </c>
      <c r="O719" s="16">
        <v>1400</v>
      </c>
      <c r="P719" s="16">
        <f t="shared" si="165"/>
        <v>6100</v>
      </c>
      <c r="Q719" s="16">
        <v>1</v>
      </c>
      <c r="R719" s="24">
        <f t="shared" si="166"/>
        <v>7.0000000000000007E-2</v>
      </c>
      <c r="S719" s="10"/>
      <c r="T719" s="24">
        <f t="shared" si="167"/>
        <v>1400</v>
      </c>
      <c r="U719" s="10"/>
    </row>
    <row r="720" spans="1:21" s="8" customFormat="1" ht="24" customHeight="1">
      <c r="A720" s="15">
        <v>44158</v>
      </c>
      <c r="B720" s="16">
        <v>26</v>
      </c>
      <c r="C720" s="17" t="s">
        <v>462</v>
      </c>
      <c r="D720" s="16" t="s">
        <v>307</v>
      </c>
      <c r="E720" s="10" t="s">
        <v>308</v>
      </c>
      <c r="F720" s="16" t="s">
        <v>293</v>
      </c>
      <c r="G720" s="18" t="s">
        <v>459</v>
      </c>
      <c r="H720" s="19" t="s">
        <v>463</v>
      </c>
      <c r="I720" s="16"/>
      <c r="J720" s="16"/>
      <c r="K720" s="16"/>
      <c r="L720" s="16"/>
      <c r="M720" s="24">
        <v>7</v>
      </c>
      <c r="N720" s="25">
        <f>M720*14</f>
        <v>98</v>
      </c>
      <c r="O720" s="16"/>
      <c r="P720" s="16"/>
      <c r="Q720" s="16"/>
      <c r="R720" s="24"/>
      <c r="S720" s="10"/>
      <c r="T720" s="24"/>
      <c r="U720" s="10"/>
    </row>
    <row r="721" spans="1:21" s="8" customFormat="1" ht="24" customHeight="1">
      <c r="A721" s="15">
        <v>44158</v>
      </c>
      <c r="B721" s="16">
        <v>27</v>
      </c>
      <c r="C721" s="17" t="s">
        <v>317</v>
      </c>
      <c r="D721" s="16" t="s">
        <v>307</v>
      </c>
      <c r="E721" s="10" t="s">
        <v>309</v>
      </c>
      <c r="F721" s="16" t="s">
        <v>293</v>
      </c>
      <c r="G721" s="18" t="s">
        <v>450</v>
      </c>
      <c r="H721" s="19" t="s">
        <v>444</v>
      </c>
      <c r="I721" s="16">
        <v>7000</v>
      </c>
      <c r="J721" s="16">
        <v>2750</v>
      </c>
      <c r="K721" s="16"/>
      <c r="L721" s="16"/>
      <c r="M721" s="24">
        <v>13</v>
      </c>
      <c r="N721" s="25">
        <f>(9.94*8)+(14.9*5)</f>
        <v>154.01999999999998</v>
      </c>
      <c r="O721" s="16">
        <v>5950</v>
      </c>
      <c r="P721" s="16">
        <f t="shared" si="165"/>
        <v>1050</v>
      </c>
      <c r="Q721" s="16">
        <v>1</v>
      </c>
      <c r="R721" s="24">
        <f t="shared" si="166"/>
        <v>5.6007272727272718E-2</v>
      </c>
      <c r="S721" s="10"/>
      <c r="T721" s="24">
        <f t="shared" si="167"/>
        <v>2750</v>
      </c>
      <c r="U721" s="10"/>
    </row>
    <row r="722" spans="1:21" s="8" customFormat="1" ht="24" customHeight="1">
      <c r="A722" s="15">
        <v>44158</v>
      </c>
      <c r="B722" s="16">
        <v>28</v>
      </c>
      <c r="C722" s="17" t="s">
        <v>328</v>
      </c>
      <c r="D722" s="16" t="s">
        <v>307</v>
      </c>
      <c r="E722" s="10" t="s">
        <v>309</v>
      </c>
      <c r="F722" s="16" t="s">
        <v>293</v>
      </c>
      <c r="G722" s="18" t="s">
        <v>431</v>
      </c>
      <c r="H722" s="19" t="s">
        <v>360</v>
      </c>
      <c r="I722" s="16">
        <v>7000</v>
      </c>
      <c r="J722" s="16">
        <v>3500</v>
      </c>
      <c r="K722" s="16"/>
      <c r="L722" s="16"/>
      <c r="M722" s="24">
        <v>13</v>
      </c>
      <c r="N722" s="25">
        <f>(9.94*8)+(14.9*5)</f>
        <v>154.01999999999998</v>
      </c>
      <c r="O722" s="16">
        <v>3500</v>
      </c>
      <c r="P722" s="16">
        <f t="shared" ref="P722:P737" si="168">I722-O722</f>
        <v>3500</v>
      </c>
      <c r="Q722" s="16">
        <v>2</v>
      </c>
      <c r="R722" s="24">
        <f t="shared" ref="R722:R732" si="169">N722/T722</f>
        <v>2.200285714285714E-2</v>
      </c>
      <c r="S722" s="10"/>
      <c r="T722" s="24">
        <f t="shared" ref="T722:T732" si="170">J722*Q722</f>
        <v>7000</v>
      </c>
      <c r="U722" s="10"/>
    </row>
    <row r="723" spans="1:21" s="8" customFormat="1" ht="24" customHeight="1">
      <c r="A723" s="15">
        <v>44158</v>
      </c>
      <c r="B723" s="16">
        <v>29</v>
      </c>
      <c r="C723" s="17" t="s">
        <v>331</v>
      </c>
      <c r="D723" s="16" t="s">
        <v>307</v>
      </c>
      <c r="E723" s="10" t="s">
        <v>309</v>
      </c>
      <c r="F723" s="16" t="s">
        <v>293</v>
      </c>
      <c r="G723" s="18" t="s">
        <v>424</v>
      </c>
      <c r="H723" s="19" t="s">
        <v>360</v>
      </c>
      <c r="I723" s="16">
        <v>7000</v>
      </c>
      <c r="J723" s="16">
        <v>3000</v>
      </c>
      <c r="K723" s="16"/>
      <c r="L723" s="16"/>
      <c r="M723" s="24">
        <v>13</v>
      </c>
      <c r="N723" s="25">
        <f>(9.94*8)+(14.9*5)</f>
        <v>154.01999999999998</v>
      </c>
      <c r="O723" s="16">
        <v>7000</v>
      </c>
      <c r="P723" s="16">
        <f t="shared" si="168"/>
        <v>0</v>
      </c>
      <c r="Q723" s="16">
        <v>2</v>
      </c>
      <c r="R723" s="24">
        <f t="shared" si="169"/>
        <v>2.5669999999999998E-2</v>
      </c>
      <c r="S723" s="10"/>
      <c r="T723" s="24">
        <f t="shared" si="170"/>
        <v>6000</v>
      </c>
      <c r="U723" s="10"/>
    </row>
    <row r="724" spans="1:21" s="8" customFormat="1" ht="24" customHeight="1">
      <c r="A724" s="15">
        <v>44158</v>
      </c>
      <c r="B724" s="16">
        <v>30</v>
      </c>
      <c r="C724" s="17" t="s">
        <v>324</v>
      </c>
      <c r="D724" s="16" t="s">
        <v>307</v>
      </c>
      <c r="E724" s="10" t="s">
        <v>309</v>
      </c>
      <c r="F724" s="16"/>
      <c r="G724" s="18"/>
      <c r="H724" s="19" t="s">
        <v>345</v>
      </c>
      <c r="I724" s="16"/>
      <c r="J724" s="16"/>
      <c r="K724" s="16"/>
      <c r="L724" s="16"/>
      <c r="M724" s="24">
        <v>13</v>
      </c>
      <c r="N724" s="25">
        <f>(9.94*8)+(14.9*5)</f>
        <v>154.01999999999998</v>
      </c>
      <c r="O724" s="16"/>
      <c r="P724" s="16"/>
      <c r="Q724" s="16"/>
      <c r="R724" s="24"/>
      <c r="S724" s="10"/>
      <c r="T724" s="24"/>
      <c r="U724" s="10"/>
    </row>
    <row r="725" spans="1:21" s="9" customFormat="1" ht="24" customHeight="1">
      <c r="A725" s="15">
        <v>44158</v>
      </c>
      <c r="B725" s="16">
        <v>31</v>
      </c>
      <c r="C725" s="25" t="s">
        <v>346</v>
      </c>
      <c r="D725" s="25" t="s">
        <v>307</v>
      </c>
      <c r="E725" s="9" t="s">
        <v>309</v>
      </c>
      <c r="F725" s="25"/>
      <c r="G725" s="32"/>
      <c r="H725" s="30" t="s">
        <v>268</v>
      </c>
      <c r="I725" s="25"/>
      <c r="J725" s="25"/>
      <c r="K725" s="25"/>
      <c r="L725" s="25"/>
      <c r="M725" s="24"/>
      <c r="N725" s="25"/>
      <c r="O725" s="25"/>
      <c r="P725" s="25"/>
      <c r="Q725" s="25"/>
      <c r="R725" s="29"/>
      <c r="T725" s="29"/>
    </row>
    <row r="726" spans="1:21" s="9" customFormat="1" ht="24" customHeight="1">
      <c r="A726" s="15">
        <v>44158</v>
      </c>
      <c r="B726" s="16">
        <v>32</v>
      </c>
      <c r="C726" s="25" t="s">
        <v>348</v>
      </c>
      <c r="D726" s="25" t="s">
        <v>307</v>
      </c>
      <c r="E726" s="9" t="s">
        <v>309</v>
      </c>
      <c r="F726" s="25"/>
      <c r="G726" s="25"/>
      <c r="H726" s="30" t="s">
        <v>268</v>
      </c>
      <c r="I726" s="25"/>
      <c r="J726" s="25"/>
      <c r="K726" s="25"/>
      <c r="L726" s="25"/>
      <c r="M726" s="29"/>
      <c r="N726" s="29"/>
      <c r="O726" s="25"/>
      <c r="P726" s="25"/>
      <c r="Q726" s="25"/>
      <c r="R726" s="29"/>
      <c r="T726" s="29"/>
    </row>
    <row r="727" spans="1:21" s="8" customFormat="1" ht="24" customHeight="1">
      <c r="A727" s="15">
        <v>44159</v>
      </c>
      <c r="B727" s="16">
        <v>1</v>
      </c>
      <c r="C727" s="17" t="s">
        <v>323</v>
      </c>
      <c r="D727" s="16" t="s">
        <v>307</v>
      </c>
      <c r="E727" s="10" t="s">
        <v>308</v>
      </c>
      <c r="F727" s="16" t="s">
        <v>293</v>
      </c>
      <c r="G727" s="18" t="s">
        <v>460</v>
      </c>
      <c r="H727" s="19" t="s">
        <v>430</v>
      </c>
      <c r="I727" s="16">
        <v>7500</v>
      </c>
      <c r="J727" s="16">
        <v>2500</v>
      </c>
      <c r="K727" s="16"/>
      <c r="L727" s="16"/>
      <c r="M727" s="24">
        <v>12</v>
      </c>
      <c r="N727" s="24">
        <v>168</v>
      </c>
      <c r="O727" s="16">
        <v>2500</v>
      </c>
      <c r="P727" s="16">
        <f t="shared" si="168"/>
        <v>5000</v>
      </c>
      <c r="Q727" s="16">
        <v>2</v>
      </c>
      <c r="R727" s="24">
        <f t="shared" si="169"/>
        <v>3.3599999999999998E-2</v>
      </c>
      <c r="S727" s="10"/>
      <c r="T727" s="24">
        <f t="shared" si="170"/>
        <v>5000</v>
      </c>
      <c r="U727" s="10"/>
    </row>
    <row r="728" spans="1:21" s="8" customFormat="1" ht="24" customHeight="1">
      <c r="A728" s="15">
        <v>44159</v>
      </c>
      <c r="B728" s="16">
        <v>2</v>
      </c>
      <c r="C728" s="17" t="s">
        <v>327</v>
      </c>
      <c r="D728" s="16" t="s">
        <v>307</v>
      </c>
      <c r="E728" s="10" t="s">
        <v>309</v>
      </c>
      <c r="F728" s="16" t="s">
        <v>293</v>
      </c>
      <c r="G728" s="18" t="s">
        <v>460</v>
      </c>
      <c r="H728" s="19" t="s">
        <v>430</v>
      </c>
      <c r="I728" s="16">
        <v>7500</v>
      </c>
      <c r="J728" s="16">
        <v>2500</v>
      </c>
      <c r="K728" s="16"/>
      <c r="L728" s="16"/>
      <c r="M728" s="24">
        <v>12</v>
      </c>
      <c r="N728" s="24">
        <v>139.12</v>
      </c>
      <c r="O728" s="16">
        <v>5000</v>
      </c>
      <c r="P728" s="16">
        <f t="shared" si="168"/>
        <v>2500</v>
      </c>
      <c r="Q728" s="16">
        <v>2</v>
      </c>
      <c r="R728" s="24">
        <f t="shared" si="169"/>
        <v>2.7824000000000002E-2</v>
      </c>
      <c r="S728" s="10"/>
      <c r="T728" s="24">
        <f t="shared" si="170"/>
        <v>5000</v>
      </c>
      <c r="U728" s="10"/>
    </row>
    <row r="729" spans="1:21" s="8" customFormat="1" ht="24" customHeight="1">
      <c r="A729" s="15">
        <v>44159</v>
      </c>
      <c r="B729" s="16">
        <v>3</v>
      </c>
      <c r="C729" s="17" t="s">
        <v>388</v>
      </c>
      <c r="D729" s="16" t="s">
        <v>307</v>
      </c>
      <c r="E729" s="10" t="s">
        <v>308</v>
      </c>
      <c r="F729" s="16" t="s">
        <v>293</v>
      </c>
      <c r="G729" s="18" t="s">
        <v>460</v>
      </c>
      <c r="H729" s="19" t="s">
        <v>430</v>
      </c>
      <c r="I729" s="16">
        <v>7500</v>
      </c>
      <c r="J729" s="16">
        <v>1200</v>
      </c>
      <c r="K729" s="16"/>
      <c r="L729" s="16"/>
      <c r="M729" s="24">
        <v>12</v>
      </c>
      <c r="N729" s="24">
        <v>168</v>
      </c>
      <c r="O729" s="16">
        <v>6200</v>
      </c>
      <c r="P729" s="16">
        <f t="shared" si="168"/>
        <v>1300</v>
      </c>
      <c r="Q729" s="16">
        <v>2</v>
      </c>
      <c r="R729" s="24">
        <f t="shared" si="169"/>
        <v>7.0000000000000007E-2</v>
      </c>
      <c r="S729" s="10"/>
      <c r="T729" s="24">
        <f t="shared" si="170"/>
        <v>2400</v>
      </c>
      <c r="U729" s="10"/>
    </row>
    <row r="730" spans="1:21" s="8" customFormat="1" ht="24" customHeight="1">
      <c r="A730" s="15">
        <v>44159</v>
      </c>
      <c r="B730" s="16">
        <v>4</v>
      </c>
      <c r="C730" s="17" t="s">
        <v>410</v>
      </c>
      <c r="D730" s="16" t="s">
        <v>307</v>
      </c>
      <c r="E730" s="10" t="s">
        <v>308</v>
      </c>
      <c r="F730" s="16" t="s">
        <v>293</v>
      </c>
      <c r="G730" s="18" t="s">
        <v>460</v>
      </c>
      <c r="H730" s="19" t="s">
        <v>461</v>
      </c>
      <c r="I730" s="16">
        <v>7500</v>
      </c>
      <c r="J730" s="16">
        <v>1400</v>
      </c>
      <c r="K730" s="16"/>
      <c r="L730" s="16"/>
      <c r="M730" s="24">
        <v>7</v>
      </c>
      <c r="N730" s="25">
        <f>M730*14</f>
        <v>98</v>
      </c>
      <c r="O730" s="16">
        <v>2800</v>
      </c>
      <c r="P730" s="16">
        <f t="shared" si="168"/>
        <v>4700</v>
      </c>
      <c r="Q730" s="16">
        <v>1</v>
      </c>
      <c r="R730" s="24">
        <f t="shared" si="169"/>
        <v>7.0000000000000007E-2</v>
      </c>
      <c r="S730" s="10"/>
      <c r="T730" s="24">
        <f t="shared" si="170"/>
        <v>1400</v>
      </c>
      <c r="U730" s="10"/>
    </row>
    <row r="731" spans="1:21" s="8" customFormat="1" ht="24" customHeight="1">
      <c r="A731" s="15">
        <v>44159</v>
      </c>
      <c r="B731" s="16">
        <v>5</v>
      </c>
      <c r="C731" s="17" t="s">
        <v>313</v>
      </c>
      <c r="D731" s="16" t="s">
        <v>307</v>
      </c>
      <c r="E731" s="10" t="s">
        <v>309</v>
      </c>
      <c r="F731" s="16" t="s">
        <v>293</v>
      </c>
      <c r="G731" s="18" t="s">
        <v>460</v>
      </c>
      <c r="H731" s="19" t="s">
        <v>461</v>
      </c>
      <c r="I731" s="16">
        <v>7500</v>
      </c>
      <c r="J731" s="16">
        <v>1900</v>
      </c>
      <c r="K731" s="16"/>
      <c r="L731" s="16"/>
      <c r="M731" s="24">
        <v>12</v>
      </c>
      <c r="N731" s="24">
        <v>139.12</v>
      </c>
      <c r="O731" s="16">
        <v>4700</v>
      </c>
      <c r="P731" s="16">
        <f t="shared" si="168"/>
        <v>2800</v>
      </c>
      <c r="Q731" s="16">
        <v>1</v>
      </c>
      <c r="R731" s="24">
        <f t="shared" si="169"/>
        <v>7.3221052631578951E-2</v>
      </c>
      <c r="S731" s="10"/>
      <c r="T731" s="24">
        <f t="shared" si="170"/>
        <v>1900</v>
      </c>
      <c r="U731" s="10"/>
    </row>
    <row r="732" spans="1:21" s="8" customFormat="1" ht="24" customHeight="1">
      <c r="A732" s="15">
        <v>44159</v>
      </c>
      <c r="B732" s="16">
        <v>6</v>
      </c>
      <c r="C732" s="17" t="s">
        <v>339</v>
      </c>
      <c r="D732" s="16" t="s">
        <v>307</v>
      </c>
      <c r="E732" s="10" t="s">
        <v>309</v>
      </c>
      <c r="F732" s="16" t="s">
        <v>293</v>
      </c>
      <c r="G732" s="18" t="s">
        <v>460</v>
      </c>
      <c r="H732" s="19" t="s">
        <v>440</v>
      </c>
      <c r="I732" s="16">
        <v>7500</v>
      </c>
      <c r="J732" s="16">
        <v>3500</v>
      </c>
      <c r="K732" s="16"/>
      <c r="L732" s="16"/>
      <c r="M732" s="24">
        <v>12</v>
      </c>
      <c r="N732" s="24">
        <v>139.12</v>
      </c>
      <c r="O732" s="16">
        <v>3500</v>
      </c>
      <c r="P732" s="16">
        <f t="shared" si="168"/>
        <v>4000</v>
      </c>
      <c r="Q732" s="16">
        <v>1</v>
      </c>
      <c r="R732" s="24">
        <f t="shared" si="169"/>
        <v>3.9748571428571432E-2</v>
      </c>
      <c r="S732" s="10"/>
      <c r="T732" s="24">
        <f t="shared" si="170"/>
        <v>3500</v>
      </c>
      <c r="U732" s="10"/>
    </row>
    <row r="733" spans="1:21" s="8" customFormat="1" ht="24" customHeight="1">
      <c r="A733" s="15">
        <v>44159</v>
      </c>
      <c r="B733" s="16">
        <v>7</v>
      </c>
      <c r="C733" s="17" t="s">
        <v>344</v>
      </c>
      <c r="D733" s="16" t="s">
        <v>307</v>
      </c>
      <c r="E733" s="10" t="s">
        <v>309</v>
      </c>
      <c r="F733" s="16" t="s">
        <v>293</v>
      </c>
      <c r="G733" s="18" t="s">
        <v>67</v>
      </c>
      <c r="H733" s="19" t="s">
        <v>444</v>
      </c>
      <c r="I733" s="16">
        <v>7500</v>
      </c>
      <c r="J733" s="16">
        <v>600</v>
      </c>
      <c r="K733" s="16"/>
      <c r="L733" s="16"/>
      <c r="M733" s="24">
        <v>12</v>
      </c>
      <c r="N733" s="24">
        <v>139.12</v>
      </c>
      <c r="O733" s="16">
        <v>4720</v>
      </c>
      <c r="P733" s="16">
        <f t="shared" si="168"/>
        <v>2780</v>
      </c>
      <c r="Q733" s="16">
        <v>3</v>
      </c>
      <c r="R733" s="24">
        <f t="shared" ref="R733:R739" si="171">N733/T733</f>
        <v>7.7288888888888893E-2</v>
      </c>
      <c r="S733" s="10"/>
      <c r="T733" s="24">
        <f t="shared" ref="T733:T739" si="172">J733*Q733</f>
        <v>1800</v>
      </c>
      <c r="U733" s="10"/>
    </row>
    <row r="734" spans="1:21" s="8" customFormat="1" ht="24" customHeight="1">
      <c r="A734" s="15">
        <v>44159</v>
      </c>
      <c r="B734" s="16">
        <v>8</v>
      </c>
      <c r="C734" s="17" t="s">
        <v>316</v>
      </c>
      <c r="D734" s="16" t="s">
        <v>307</v>
      </c>
      <c r="E734" s="10" t="s">
        <v>309</v>
      </c>
      <c r="F734" s="16" t="s">
        <v>293</v>
      </c>
      <c r="G734" s="18" t="s">
        <v>67</v>
      </c>
      <c r="H734" s="19" t="s">
        <v>446</v>
      </c>
      <c r="I734" s="16">
        <v>7500</v>
      </c>
      <c r="J734" s="16">
        <v>2400</v>
      </c>
      <c r="K734" s="16"/>
      <c r="L734" s="16"/>
      <c r="M734" s="24">
        <v>12</v>
      </c>
      <c r="N734" s="24">
        <v>139.12</v>
      </c>
      <c r="O734" s="16">
        <v>5990</v>
      </c>
      <c r="P734" s="16">
        <f t="shared" si="168"/>
        <v>1510</v>
      </c>
      <c r="Q734" s="16">
        <v>1</v>
      </c>
      <c r="R734" s="24">
        <f t="shared" si="171"/>
        <v>5.7966666666666666E-2</v>
      </c>
      <c r="S734" s="10"/>
      <c r="T734" s="24">
        <f t="shared" si="172"/>
        <v>2400</v>
      </c>
      <c r="U734" s="10"/>
    </row>
    <row r="735" spans="1:21" s="8" customFormat="1" ht="24" customHeight="1">
      <c r="A735" s="15">
        <v>44159</v>
      </c>
      <c r="B735" s="16">
        <v>9</v>
      </c>
      <c r="C735" s="17" t="s">
        <v>364</v>
      </c>
      <c r="D735" s="16" t="s">
        <v>307</v>
      </c>
      <c r="E735" s="10" t="s">
        <v>309</v>
      </c>
      <c r="F735" s="16" t="s">
        <v>293</v>
      </c>
      <c r="G735" s="18" t="s">
        <v>67</v>
      </c>
      <c r="H735" s="19" t="s">
        <v>444</v>
      </c>
      <c r="I735" s="16">
        <v>7500</v>
      </c>
      <c r="J735" s="16">
        <v>700</v>
      </c>
      <c r="K735" s="16"/>
      <c r="L735" s="16"/>
      <c r="M735" s="24">
        <v>12</v>
      </c>
      <c r="N735" s="24">
        <v>139.12</v>
      </c>
      <c r="O735" s="16">
        <v>5420</v>
      </c>
      <c r="P735" s="16">
        <f t="shared" si="168"/>
        <v>2080</v>
      </c>
      <c r="Q735" s="16">
        <v>3</v>
      </c>
      <c r="R735" s="24">
        <f t="shared" si="171"/>
        <v>6.6247619047619055E-2</v>
      </c>
      <c r="S735" s="10"/>
      <c r="T735" s="24">
        <f t="shared" si="172"/>
        <v>2100</v>
      </c>
      <c r="U735" s="10"/>
    </row>
    <row r="736" spans="1:21" s="8" customFormat="1" ht="24" customHeight="1">
      <c r="A736" s="15">
        <v>44159</v>
      </c>
      <c r="B736" s="16">
        <v>10</v>
      </c>
      <c r="C736" s="17" t="s">
        <v>402</v>
      </c>
      <c r="D736" s="16" t="s">
        <v>307</v>
      </c>
      <c r="E736" s="10" t="s">
        <v>309</v>
      </c>
      <c r="F736" s="16" t="s">
        <v>293</v>
      </c>
      <c r="G736" s="18" t="s">
        <v>67</v>
      </c>
      <c r="H736" s="19" t="s">
        <v>430</v>
      </c>
      <c r="I736" s="16">
        <v>7500</v>
      </c>
      <c r="J736" s="16">
        <v>1790</v>
      </c>
      <c r="K736" s="16"/>
      <c r="L736" s="16"/>
      <c r="M736" s="24">
        <v>12</v>
      </c>
      <c r="N736" s="24">
        <v>139.12</v>
      </c>
      <c r="O736" s="16">
        <v>5380</v>
      </c>
      <c r="P736" s="16">
        <f t="shared" si="168"/>
        <v>2120</v>
      </c>
      <c r="Q736" s="16">
        <v>2</v>
      </c>
      <c r="R736" s="24">
        <f t="shared" si="171"/>
        <v>3.8860335195530726E-2</v>
      </c>
      <c r="S736" s="10"/>
      <c r="T736" s="24">
        <f t="shared" si="172"/>
        <v>3580</v>
      </c>
      <c r="U736" s="10"/>
    </row>
    <row r="737" spans="1:21" s="8" customFormat="1" ht="24" customHeight="1">
      <c r="A737" s="15">
        <v>44159</v>
      </c>
      <c r="B737" s="16">
        <v>11</v>
      </c>
      <c r="C737" s="17" t="s">
        <v>325</v>
      </c>
      <c r="D737" s="16" t="s">
        <v>307</v>
      </c>
      <c r="E737" s="10" t="s">
        <v>309</v>
      </c>
      <c r="F737" s="16" t="s">
        <v>293</v>
      </c>
      <c r="G737" s="18" t="s">
        <v>67</v>
      </c>
      <c r="H737" s="19" t="s">
        <v>464</v>
      </c>
      <c r="I737" s="16">
        <v>7500</v>
      </c>
      <c r="J737" s="16">
        <v>1790</v>
      </c>
      <c r="K737" s="16"/>
      <c r="L737" s="16"/>
      <c r="M737" s="24">
        <v>12</v>
      </c>
      <c r="N737" s="24">
        <v>139.12</v>
      </c>
      <c r="O737" s="16">
        <v>5380</v>
      </c>
      <c r="P737" s="16">
        <f t="shared" si="168"/>
        <v>2120</v>
      </c>
      <c r="Q737" s="16">
        <v>2</v>
      </c>
      <c r="R737" s="24">
        <f t="shared" si="171"/>
        <v>3.8860335195530726E-2</v>
      </c>
      <c r="S737" s="10"/>
      <c r="T737" s="24">
        <f t="shared" si="172"/>
        <v>3580</v>
      </c>
      <c r="U737" s="10"/>
    </row>
    <row r="738" spans="1:21" s="8" customFormat="1" ht="24" customHeight="1">
      <c r="A738" s="15">
        <v>44159</v>
      </c>
      <c r="B738" s="16">
        <v>12</v>
      </c>
      <c r="C738" s="17" t="s">
        <v>311</v>
      </c>
      <c r="D738" s="16" t="s">
        <v>307</v>
      </c>
      <c r="E738" s="10" t="s">
        <v>309</v>
      </c>
      <c r="F738" s="16" t="s">
        <v>293</v>
      </c>
      <c r="G738" s="18" t="s">
        <v>460</v>
      </c>
      <c r="H738" s="19" t="s">
        <v>444</v>
      </c>
      <c r="I738" s="16">
        <v>7500</v>
      </c>
      <c r="J738" s="16">
        <v>830</v>
      </c>
      <c r="K738" s="16"/>
      <c r="L738" s="16"/>
      <c r="M738" s="24">
        <v>12</v>
      </c>
      <c r="N738" s="24">
        <v>139.12</v>
      </c>
      <c r="O738" s="16"/>
      <c r="P738" s="16"/>
      <c r="Q738" s="16">
        <v>4</v>
      </c>
      <c r="R738" s="24">
        <f t="shared" si="171"/>
        <v>4.1903614457831327E-2</v>
      </c>
      <c r="S738" s="10"/>
      <c r="T738" s="24">
        <f t="shared" si="172"/>
        <v>3320</v>
      </c>
      <c r="U738" s="10"/>
    </row>
    <row r="739" spans="1:21" s="8" customFormat="1" ht="24" customHeight="1">
      <c r="A739" s="15">
        <v>44159</v>
      </c>
      <c r="B739" s="16">
        <v>13</v>
      </c>
      <c r="C739" s="17" t="s">
        <v>417</v>
      </c>
      <c r="D739" s="16" t="s">
        <v>307</v>
      </c>
      <c r="E739" s="10" t="s">
        <v>309</v>
      </c>
      <c r="F739" s="16" t="s">
        <v>293</v>
      </c>
      <c r="G739" s="18" t="s">
        <v>450</v>
      </c>
      <c r="H739" s="19" t="s">
        <v>434</v>
      </c>
      <c r="I739" s="16">
        <v>7000</v>
      </c>
      <c r="J739" s="16">
        <v>1080</v>
      </c>
      <c r="K739" s="16"/>
      <c r="L739" s="16"/>
      <c r="M739" s="24">
        <v>12</v>
      </c>
      <c r="N739" s="24">
        <v>139.12</v>
      </c>
      <c r="O739" s="16">
        <v>2120</v>
      </c>
      <c r="P739" s="16">
        <f t="shared" ref="P739:P744" si="173">I739-O739</f>
        <v>4880</v>
      </c>
      <c r="Q739" s="16">
        <v>2</v>
      </c>
      <c r="R739" s="24">
        <f t="shared" si="171"/>
        <v>6.4407407407407413E-2</v>
      </c>
      <c r="S739" s="10"/>
      <c r="T739" s="24">
        <f t="shared" si="172"/>
        <v>2160</v>
      </c>
      <c r="U739" s="10"/>
    </row>
    <row r="740" spans="1:21" s="8" customFormat="1" ht="24" customHeight="1">
      <c r="A740" s="15">
        <v>44159</v>
      </c>
      <c r="B740" s="16">
        <v>14</v>
      </c>
      <c r="C740" s="17" t="s">
        <v>329</v>
      </c>
      <c r="D740" s="16" t="s">
        <v>307</v>
      </c>
      <c r="E740" s="10" t="s">
        <v>309</v>
      </c>
      <c r="F740" s="16" t="s">
        <v>293</v>
      </c>
      <c r="G740" s="18" t="s">
        <v>450</v>
      </c>
      <c r="H740" s="19" t="s">
        <v>434</v>
      </c>
      <c r="I740" s="16">
        <v>7000</v>
      </c>
      <c r="J740" s="16">
        <v>540</v>
      </c>
      <c r="K740" s="16"/>
      <c r="L740" s="16"/>
      <c r="M740" s="24">
        <v>12</v>
      </c>
      <c r="N740" s="24">
        <v>139.12</v>
      </c>
      <c r="O740" s="16">
        <v>2660</v>
      </c>
      <c r="P740" s="16">
        <f t="shared" si="173"/>
        <v>4340</v>
      </c>
      <c r="Q740" s="16">
        <v>2</v>
      </c>
      <c r="R740" s="24">
        <f t="shared" ref="R740:R754" si="174">N740/T740</f>
        <v>0.12881481481481483</v>
      </c>
      <c r="S740" s="10"/>
      <c r="T740" s="24">
        <f t="shared" ref="T740:T754" si="175">J740*Q740</f>
        <v>1080</v>
      </c>
      <c r="U740" s="10"/>
    </row>
    <row r="741" spans="1:21" s="8" customFormat="1" ht="24" customHeight="1">
      <c r="A741" s="15">
        <v>44159</v>
      </c>
      <c r="B741" s="16">
        <v>15</v>
      </c>
      <c r="C741" s="17" t="s">
        <v>395</v>
      </c>
      <c r="D741" s="16" t="s">
        <v>307</v>
      </c>
      <c r="E741" s="10" t="s">
        <v>308</v>
      </c>
      <c r="F741" s="16" t="s">
        <v>293</v>
      </c>
      <c r="G741" s="18" t="s">
        <v>450</v>
      </c>
      <c r="H741" s="19" t="s">
        <v>434</v>
      </c>
      <c r="I741" s="16">
        <v>7000</v>
      </c>
      <c r="J741" s="16">
        <v>540</v>
      </c>
      <c r="K741" s="16"/>
      <c r="L741" s="16"/>
      <c r="M741" s="24">
        <v>12</v>
      </c>
      <c r="N741" s="25">
        <f>M741*14</f>
        <v>168</v>
      </c>
      <c r="O741" s="16">
        <v>3200</v>
      </c>
      <c r="P741" s="16">
        <f t="shared" si="173"/>
        <v>3800</v>
      </c>
      <c r="Q741" s="16">
        <v>2</v>
      </c>
      <c r="R741" s="24">
        <f t="shared" si="174"/>
        <v>0.15555555555555556</v>
      </c>
      <c r="S741" s="10"/>
      <c r="T741" s="24">
        <f t="shared" si="175"/>
        <v>1080</v>
      </c>
      <c r="U741" s="10"/>
    </row>
    <row r="742" spans="1:21" s="8" customFormat="1" ht="24" customHeight="1">
      <c r="A742" s="15">
        <v>44159</v>
      </c>
      <c r="B742" s="16">
        <v>16</v>
      </c>
      <c r="C742" s="17" t="s">
        <v>409</v>
      </c>
      <c r="D742" s="16" t="s">
        <v>307</v>
      </c>
      <c r="E742" s="10" t="s">
        <v>308</v>
      </c>
      <c r="F742" s="16" t="s">
        <v>293</v>
      </c>
      <c r="G742" s="18" t="s">
        <v>450</v>
      </c>
      <c r="H742" s="19" t="s">
        <v>465</v>
      </c>
      <c r="I742" s="16">
        <v>7000</v>
      </c>
      <c r="J742" s="16">
        <v>825</v>
      </c>
      <c r="K742" s="16"/>
      <c r="L742" s="16"/>
      <c r="M742" s="24">
        <v>7</v>
      </c>
      <c r="N742" s="25">
        <f>M742*14</f>
        <v>98</v>
      </c>
      <c r="O742" s="16">
        <v>825</v>
      </c>
      <c r="P742" s="16">
        <f t="shared" si="173"/>
        <v>6175</v>
      </c>
      <c r="Q742" s="16">
        <v>2</v>
      </c>
      <c r="R742" s="24">
        <f t="shared" si="174"/>
        <v>5.9393939393939395E-2</v>
      </c>
      <c r="S742" s="10"/>
      <c r="T742" s="24">
        <f t="shared" si="175"/>
        <v>1650</v>
      </c>
      <c r="U742" s="10"/>
    </row>
    <row r="743" spans="1:21" s="8" customFormat="1" ht="24" customHeight="1">
      <c r="A743" s="15">
        <v>44159</v>
      </c>
      <c r="B743" s="16">
        <v>17</v>
      </c>
      <c r="C743" s="17" t="s">
        <v>462</v>
      </c>
      <c r="D743" s="16" t="s">
        <v>307</v>
      </c>
      <c r="E743" s="10" t="s">
        <v>308</v>
      </c>
      <c r="F743" s="16" t="s">
        <v>293</v>
      </c>
      <c r="G743" s="18" t="s">
        <v>450</v>
      </c>
      <c r="H743" s="19" t="s">
        <v>433</v>
      </c>
      <c r="I743" s="16">
        <v>7000</v>
      </c>
      <c r="J743" s="16">
        <v>900</v>
      </c>
      <c r="K743" s="16"/>
      <c r="L743" s="16"/>
      <c r="M743" s="24">
        <v>7</v>
      </c>
      <c r="N743" s="25">
        <f>M743*14</f>
        <v>98</v>
      </c>
      <c r="O743" s="16">
        <v>900</v>
      </c>
      <c r="P743" s="16">
        <f t="shared" si="173"/>
        <v>6100</v>
      </c>
      <c r="Q743" s="16">
        <v>2</v>
      </c>
      <c r="R743" s="24">
        <f t="shared" si="174"/>
        <v>5.4444444444444441E-2</v>
      </c>
      <c r="S743" s="10"/>
      <c r="T743" s="24">
        <f t="shared" si="175"/>
        <v>1800</v>
      </c>
      <c r="U743" s="10"/>
    </row>
    <row r="744" spans="1:21" s="8" customFormat="1" ht="24" customHeight="1">
      <c r="A744" s="15">
        <v>44159</v>
      </c>
      <c r="B744" s="16">
        <v>18</v>
      </c>
      <c r="C744" s="17" t="s">
        <v>340</v>
      </c>
      <c r="D744" s="16" t="s">
        <v>307</v>
      </c>
      <c r="E744" s="10" t="s">
        <v>309</v>
      </c>
      <c r="F744" s="16" t="s">
        <v>293</v>
      </c>
      <c r="G744" s="18" t="s">
        <v>450</v>
      </c>
      <c r="H744" s="19" t="s">
        <v>433</v>
      </c>
      <c r="I744" s="16">
        <v>7000</v>
      </c>
      <c r="J744" s="16">
        <v>1200</v>
      </c>
      <c r="K744" s="16"/>
      <c r="L744" s="16"/>
      <c r="M744" s="24">
        <v>12</v>
      </c>
      <c r="N744" s="24">
        <v>139.12</v>
      </c>
      <c r="O744" s="16">
        <v>2100</v>
      </c>
      <c r="P744" s="16">
        <f t="shared" si="173"/>
        <v>4900</v>
      </c>
      <c r="Q744" s="16">
        <v>2</v>
      </c>
      <c r="R744" s="24">
        <f t="shared" si="174"/>
        <v>5.7966666666666666E-2</v>
      </c>
      <c r="S744" s="10"/>
      <c r="T744" s="24">
        <f t="shared" si="175"/>
        <v>2400</v>
      </c>
      <c r="U744" s="10"/>
    </row>
    <row r="745" spans="1:21" s="8" customFormat="1" ht="24" customHeight="1">
      <c r="A745" s="15">
        <v>44159</v>
      </c>
      <c r="B745" s="16">
        <v>19</v>
      </c>
      <c r="C745" s="17" t="s">
        <v>375</v>
      </c>
      <c r="D745" s="16" t="s">
        <v>307</v>
      </c>
      <c r="E745" s="10" t="s">
        <v>309</v>
      </c>
      <c r="F745" s="16" t="s">
        <v>293</v>
      </c>
      <c r="G745" s="18" t="s">
        <v>450</v>
      </c>
      <c r="H745" s="19" t="s">
        <v>444</v>
      </c>
      <c r="I745" s="16">
        <v>7000</v>
      </c>
      <c r="J745" s="16">
        <v>1050</v>
      </c>
      <c r="K745" s="16"/>
      <c r="L745" s="16"/>
      <c r="M745" s="24">
        <v>12</v>
      </c>
      <c r="N745" s="24">
        <v>139.12</v>
      </c>
      <c r="O745" s="16">
        <v>7000</v>
      </c>
      <c r="P745" s="16"/>
      <c r="Q745" s="16">
        <v>3</v>
      </c>
      <c r="R745" s="24">
        <f t="shared" si="174"/>
        <v>4.4165079365079365E-2</v>
      </c>
      <c r="S745" s="10"/>
      <c r="T745" s="24">
        <f t="shared" si="175"/>
        <v>3150</v>
      </c>
      <c r="U745" s="10"/>
    </row>
    <row r="746" spans="1:21" s="8" customFormat="1" ht="24" customHeight="1">
      <c r="A746" s="15">
        <v>44159</v>
      </c>
      <c r="B746" s="16">
        <v>20</v>
      </c>
      <c r="C746" s="17" t="s">
        <v>335</v>
      </c>
      <c r="D746" s="16" t="s">
        <v>307</v>
      </c>
      <c r="E746" s="10" t="s">
        <v>309</v>
      </c>
      <c r="F746" s="16" t="s">
        <v>293</v>
      </c>
      <c r="G746" s="18" t="s">
        <v>67</v>
      </c>
      <c r="H746" s="19" t="s">
        <v>441</v>
      </c>
      <c r="I746" s="16">
        <v>7000</v>
      </c>
      <c r="J746" s="16">
        <v>780</v>
      </c>
      <c r="K746" s="16"/>
      <c r="L746" s="16"/>
      <c r="M746" s="24">
        <v>12</v>
      </c>
      <c r="N746" s="24">
        <v>139.12</v>
      </c>
      <c r="O746" s="16"/>
      <c r="P746" s="16"/>
      <c r="Q746" s="16">
        <v>1</v>
      </c>
      <c r="R746" s="24">
        <f t="shared" si="174"/>
        <v>0.17835897435897435</v>
      </c>
      <c r="S746" s="10"/>
      <c r="T746" s="24">
        <f t="shared" si="175"/>
        <v>780</v>
      </c>
      <c r="U746" s="10"/>
    </row>
    <row r="747" spans="1:21" s="8" customFormat="1" ht="24" customHeight="1">
      <c r="A747" s="15">
        <v>44159</v>
      </c>
      <c r="B747" s="16">
        <v>21</v>
      </c>
      <c r="C747" s="17" t="s">
        <v>321</v>
      </c>
      <c r="D747" s="16" t="s">
        <v>307</v>
      </c>
      <c r="E747" s="10" t="s">
        <v>309</v>
      </c>
      <c r="F747" s="16" t="s">
        <v>293</v>
      </c>
      <c r="G747" s="18" t="s">
        <v>61</v>
      </c>
      <c r="H747" s="19" t="s">
        <v>337</v>
      </c>
      <c r="I747" s="16">
        <v>12000</v>
      </c>
      <c r="J747" s="16">
        <v>1800</v>
      </c>
      <c r="K747" s="16"/>
      <c r="L747" s="16"/>
      <c r="M747" s="24">
        <v>12</v>
      </c>
      <c r="N747" s="24">
        <v>139.12</v>
      </c>
      <c r="O747" s="16">
        <v>3000</v>
      </c>
      <c r="P747" s="16">
        <f>I747-O747</f>
        <v>9000</v>
      </c>
      <c r="Q747" s="16">
        <v>1</v>
      </c>
      <c r="R747" s="24">
        <f t="shared" si="174"/>
        <v>7.7288888888888893E-2</v>
      </c>
      <c r="S747" s="10"/>
      <c r="T747" s="24">
        <f t="shared" si="175"/>
        <v>1800</v>
      </c>
      <c r="U747" s="10"/>
    </row>
    <row r="748" spans="1:21" s="8" customFormat="1" ht="24" customHeight="1">
      <c r="A748" s="15">
        <v>44159</v>
      </c>
      <c r="B748" s="16">
        <v>22</v>
      </c>
      <c r="C748" s="17" t="s">
        <v>338</v>
      </c>
      <c r="D748" s="16" t="s">
        <v>307</v>
      </c>
      <c r="E748" s="10" t="s">
        <v>309</v>
      </c>
      <c r="F748" s="16" t="s">
        <v>293</v>
      </c>
      <c r="G748" s="18" t="s">
        <v>398</v>
      </c>
      <c r="H748" s="19" t="s">
        <v>337</v>
      </c>
      <c r="I748" s="16">
        <v>12000</v>
      </c>
      <c r="J748" s="16">
        <v>1300</v>
      </c>
      <c r="K748" s="16"/>
      <c r="L748" s="16"/>
      <c r="M748" s="24">
        <v>12</v>
      </c>
      <c r="N748" s="24">
        <v>139.12</v>
      </c>
      <c r="O748" s="16">
        <v>11260</v>
      </c>
      <c r="P748" s="16">
        <f>I748-O748</f>
        <v>740</v>
      </c>
      <c r="Q748" s="16">
        <v>1</v>
      </c>
      <c r="R748" s="24">
        <f t="shared" si="174"/>
        <v>0.10701538461538462</v>
      </c>
      <c r="S748" s="10"/>
      <c r="T748" s="24">
        <f t="shared" si="175"/>
        <v>1300</v>
      </c>
      <c r="U748" s="10"/>
    </row>
    <row r="749" spans="1:21" s="8" customFormat="1" ht="24" customHeight="1">
      <c r="A749" s="15">
        <v>44159</v>
      </c>
      <c r="B749" s="16">
        <v>23</v>
      </c>
      <c r="C749" s="17" t="s">
        <v>394</v>
      </c>
      <c r="D749" s="16" t="s">
        <v>307</v>
      </c>
      <c r="E749" s="10" t="s">
        <v>309</v>
      </c>
      <c r="F749" s="16" t="s">
        <v>293</v>
      </c>
      <c r="G749" s="18" t="s">
        <v>54</v>
      </c>
      <c r="H749" s="19" t="s">
        <v>354</v>
      </c>
      <c r="I749" s="16">
        <v>7000</v>
      </c>
      <c r="J749" s="16">
        <v>820</v>
      </c>
      <c r="K749" s="16"/>
      <c r="L749" s="16"/>
      <c r="M749" s="24">
        <v>12</v>
      </c>
      <c r="N749" s="24">
        <v>139.12</v>
      </c>
      <c r="O749" s="16">
        <v>820</v>
      </c>
      <c r="P749" s="16">
        <f>I749-O749</f>
        <v>6180</v>
      </c>
      <c r="Q749" s="16">
        <v>1</v>
      </c>
      <c r="R749" s="24">
        <f t="shared" si="174"/>
        <v>0.16965853658536587</v>
      </c>
      <c r="S749" s="10"/>
      <c r="T749" s="24">
        <f t="shared" si="175"/>
        <v>820</v>
      </c>
      <c r="U749" s="10"/>
    </row>
    <row r="750" spans="1:21" s="8" customFormat="1" ht="24" customHeight="1">
      <c r="A750" s="15">
        <v>44159</v>
      </c>
      <c r="B750" s="16">
        <v>24</v>
      </c>
      <c r="C750" s="17" t="s">
        <v>310</v>
      </c>
      <c r="D750" s="16" t="s">
        <v>307</v>
      </c>
      <c r="E750" s="10" t="s">
        <v>309</v>
      </c>
      <c r="F750" s="16" t="s">
        <v>293</v>
      </c>
      <c r="G750" s="18"/>
      <c r="H750" s="19" t="s">
        <v>466</v>
      </c>
      <c r="I750" s="16"/>
      <c r="J750" s="16">
        <v>680</v>
      </c>
      <c r="K750" s="16"/>
      <c r="L750" s="16"/>
      <c r="M750" s="24">
        <v>12</v>
      </c>
      <c r="N750" s="24">
        <v>139.12</v>
      </c>
      <c r="O750" s="16">
        <v>1500</v>
      </c>
      <c r="P750" s="16">
        <v>550</v>
      </c>
      <c r="Q750" s="16">
        <v>1</v>
      </c>
      <c r="R750" s="24">
        <f t="shared" si="174"/>
        <v>0.20458823529411765</v>
      </c>
      <c r="S750" s="10"/>
      <c r="T750" s="24">
        <f t="shared" si="175"/>
        <v>680</v>
      </c>
      <c r="U750" s="10"/>
    </row>
    <row r="751" spans="1:21" s="8" customFormat="1" ht="24" customHeight="1">
      <c r="A751" s="15">
        <v>44159</v>
      </c>
      <c r="B751" s="16">
        <v>25</v>
      </c>
      <c r="C751" s="17" t="s">
        <v>370</v>
      </c>
      <c r="D751" s="16" t="s">
        <v>307</v>
      </c>
      <c r="E751" s="10" t="s">
        <v>309</v>
      </c>
      <c r="F751" s="16" t="s">
        <v>293</v>
      </c>
      <c r="G751" s="18" t="s">
        <v>67</v>
      </c>
      <c r="H751" s="19" t="s">
        <v>390</v>
      </c>
      <c r="I751" s="16">
        <v>7500</v>
      </c>
      <c r="J751" s="16">
        <v>3300</v>
      </c>
      <c r="K751" s="16"/>
      <c r="L751" s="16"/>
      <c r="M751" s="24">
        <v>12</v>
      </c>
      <c r="N751" s="24">
        <v>139.12</v>
      </c>
      <c r="O751" s="16">
        <v>7500</v>
      </c>
      <c r="P751" s="16">
        <f>I751-O751</f>
        <v>0</v>
      </c>
      <c r="Q751" s="16">
        <v>1</v>
      </c>
      <c r="R751" s="24">
        <f t="shared" si="174"/>
        <v>4.2157575757575762E-2</v>
      </c>
      <c r="S751" s="10"/>
      <c r="T751" s="24">
        <f t="shared" si="175"/>
        <v>3300</v>
      </c>
      <c r="U751" s="10"/>
    </row>
    <row r="752" spans="1:21" s="8" customFormat="1" ht="24" customHeight="1">
      <c r="A752" s="15">
        <v>44159</v>
      </c>
      <c r="B752" s="16">
        <v>26</v>
      </c>
      <c r="C752" s="17" t="s">
        <v>328</v>
      </c>
      <c r="D752" s="16" t="s">
        <v>307</v>
      </c>
      <c r="E752" s="10" t="s">
        <v>309</v>
      </c>
      <c r="F752" s="16" t="s">
        <v>293</v>
      </c>
      <c r="G752" s="18" t="s">
        <v>431</v>
      </c>
      <c r="H752" s="19" t="s">
        <v>360</v>
      </c>
      <c r="I752" s="16">
        <v>7000</v>
      </c>
      <c r="J752" s="16">
        <v>3000</v>
      </c>
      <c r="K752" s="16"/>
      <c r="L752" s="16"/>
      <c r="M752" s="24">
        <v>12</v>
      </c>
      <c r="N752" s="24">
        <v>139.12</v>
      </c>
      <c r="O752" s="16">
        <v>6500</v>
      </c>
      <c r="P752" s="16">
        <f>I752-O752</f>
        <v>500</v>
      </c>
      <c r="Q752" s="16">
        <v>2</v>
      </c>
      <c r="R752" s="24">
        <f t="shared" si="174"/>
        <v>2.3186666666666668E-2</v>
      </c>
      <c r="S752" s="10"/>
      <c r="T752" s="24">
        <f t="shared" si="175"/>
        <v>6000</v>
      </c>
      <c r="U752" s="10"/>
    </row>
    <row r="753" spans="1:21" s="8" customFormat="1" ht="24" customHeight="1">
      <c r="A753" s="15">
        <v>44159</v>
      </c>
      <c r="B753" s="16">
        <v>27</v>
      </c>
      <c r="C753" s="17" t="s">
        <v>331</v>
      </c>
      <c r="D753" s="16" t="s">
        <v>307</v>
      </c>
      <c r="E753" s="10" t="s">
        <v>309</v>
      </c>
      <c r="F753" s="16" t="s">
        <v>293</v>
      </c>
      <c r="G753" s="18" t="s">
        <v>67</v>
      </c>
      <c r="H753" s="19" t="s">
        <v>360</v>
      </c>
      <c r="I753" s="16">
        <v>7500</v>
      </c>
      <c r="J753" s="16">
        <v>1500</v>
      </c>
      <c r="K753" s="16"/>
      <c r="L753" s="16"/>
      <c r="M753" s="24">
        <v>12</v>
      </c>
      <c r="N753" s="24">
        <v>139.12</v>
      </c>
      <c r="O753" s="16">
        <v>1500</v>
      </c>
      <c r="P753" s="16">
        <f>I753-O753</f>
        <v>6000</v>
      </c>
      <c r="Q753" s="16">
        <v>2</v>
      </c>
      <c r="R753" s="24">
        <f t="shared" si="174"/>
        <v>4.6373333333333336E-2</v>
      </c>
      <c r="S753" s="10"/>
      <c r="T753" s="24">
        <f t="shared" si="175"/>
        <v>3000</v>
      </c>
      <c r="U753" s="10"/>
    </row>
    <row r="754" spans="1:21" s="8" customFormat="1" ht="24" customHeight="1">
      <c r="A754" s="15">
        <v>44159</v>
      </c>
      <c r="B754" s="16">
        <v>28</v>
      </c>
      <c r="C754" s="17" t="s">
        <v>317</v>
      </c>
      <c r="D754" s="16" t="s">
        <v>307</v>
      </c>
      <c r="E754" s="10" t="s">
        <v>309</v>
      </c>
      <c r="F754" s="16" t="s">
        <v>293</v>
      </c>
      <c r="G754" s="18" t="s">
        <v>460</v>
      </c>
      <c r="H754" s="19" t="s">
        <v>360</v>
      </c>
      <c r="I754" s="16">
        <v>7500</v>
      </c>
      <c r="J754" s="16">
        <v>2000</v>
      </c>
      <c r="K754" s="16"/>
      <c r="L754" s="16"/>
      <c r="M754" s="24">
        <v>12</v>
      </c>
      <c r="N754" s="24">
        <v>139.12</v>
      </c>
      <c r="O754" s="16">
        <v>2000</v>
      </c>
      <c r="P754" s="16">
        <f>I754-O754</f>
        <v>5500</v>
      </c>
      <c r="Q754" s="16">
        <v>2</v>
      </c>
      <c r="R754" s="24">
        <f t="shared" si="174"/>
        <v>3.4779999999999998E-2</v>
      </c>
      <c r="S754" s="10"/>
      <c r="T754" s="24">
        <f t="shared" si="175"/>
        <v>4000</v>
      </c>
      <c r="U754" s="10"/>
    </row>
    <row r="755" spans="1:21" s="8" customFormat="1" ht="24" customHeight="1">
      <c r="A755" s="15">
        <v>44159</v>
      </c>
      <c r="B755" s="16">
        <v>29</v>
      </c>
      <c r="C755" s="17" t="s">
        <v>416</v>
      </c>
      <c r="D755" s="16" t="s">
        <v>307</v>
      </c>
      <c r="E755" s="10" t="s">
        <v>309</v>
      </c>
      <c r="F755" s="16" t="s">
        <v>293</v>
      </c>
      <c r="G755" s="18" t="s">
        <v>450</v>
      </c>
      <c r="H755" s="19" t="s">
        <v>467</v>
      </c>
      <c r="I755" s="16">
        <v>7000</v>
      </c>
      <c r="J755" s="16"/>
      <c r="K755" s="16"/>
      <c r="L755" s="16"/>
      <c r="M755" s="24">
        <v>8</v>
      </c>
      <c r="N755" s="25">
        <f>M755*9.94</f>
        <v>79.52</v>
      </c>
      <c r="O755" s="16"/>
      <c r="P755" s="16"/>
      <c r="Q755" s="16"/>
      <c r="R755" s="24"/>
      <c r="S755" s="10"/>
      <c r="T755" s="24"/>
      <c r="U755" s="10"/>
    </row>
    <row r="756" spans="1:21" s="8" customFormat="1" ht="24" customHeight="1">
      <c r="A756" s="15">
        <v>44159</v>
      </c>
      <c r="B756" s="16">
        <v>30</v>
      </c>
      <c r="C756" s="17" t="s">
        <v>324</v>
      </c>
      <c r="D756" s="16" t="s">
        <v>307</v>
      </c>
      <c r="E756" s="10" t="s">
        <v>309</v>
      </c>
      <c r="F756" s="16"/>
      <c r="G756" s="18"/>
      <c r="H756" s="19" t="s">
        <v>345</v>
      </c>
      <c r="I756" s="16"/>
      <c r="J756" s="16"/>
      <c r="K756" s="16"/>
      <c r="L756" s="16"/>
      <c r="M756" s="24">
        <v>12</v>
      </c>
      <c r="N756" s="24">
        <v>139.12</v>
      </c>
      <c r="O756" s="16"/>
      <c r="P756" s="16"/>
      <c r="Q756" s="16"/>
      <c r="R756" s="24"/>
      <c r="S756" s="10"/>
      <c r="T756" s="24"/>
      <c r="U756" s="10"/>
    </row>
    <row r="757" spans="1:21" s="9" customFormat="1" ht="24" customHeight="1">
      <c r="A757" s="15">
        <v>44159</v>
      </c>
      <c r="B757" s="16">
        <v>31</v>
      </c>
      <c r="C757" s="25" t="s">
        <v>346</v>
      </c>
      <c r="D757" s="25" t="s">
        <v>307</v>
      </c>
      <c r="E757" s="9" t="s">
        <v>309</v>
      </c>
      <c r="F757" s="25"/>
      <c r="G757" s="32"/>
      <c r="H757" s="30" t="s">
        <v>268</v>
      </c>
      <c r="I757" s="25"/>
      <c r="J757" s="25"/>
      <c r="K757" s="25"/>
      <c r="L757" s="25"/>
      <c r="M757" s="24"/>
      <c r="N757" s="25"/>
      <c r="O757" s="25"/>
      <c r="P757" s="25"/>
      <c r="Q757" s="25"/>
      <c r="R757" s="29"/>
      <c r="T757" s="29"/>
    </row>
    <row r="758" spans="1:21" s="9" customFormat="1" ht="24" customHeight="1">
      <c r="A758" s="15">
        <v>44159</v>
      </c>
      <c r="B758" s="16">
        <v>32</v>
      </c>
      <c r="C758" s="25" t="s">
        <v>348</v>
      </c>
      <c r="D758" s="25" t="s">
        <v>307</v>
      </c>
      <c r="E758" s="9" t="s">
        <v>309</v>
      </c>
      <c r="F758" s="25"/>
      <c r="G758" s="25"/>
      <c r="H758" s="30" t="s">
        <v>268</v>
      </c>
      <c r="I758" s="25"/>
      <c r="J758" s="25"/>
      <c r="K758" s="25"/>
      <c r="L758" s="25"/>
      <c r="M758" s="29"/>
      <c r="N758" s="29"/>
      <c r="O758" s="25"/>
      <c r="P758" s="25"/>
      <c r="Q758" s="25"/>
      <c r="R758" s="29"/>
      <c r="T758" s="29"/>
    </row>
    <row r="759" spans="1:21" s="8" customFormat="1" ht="24" customHeight="1">
      <c r="A759" s="15">
        <v>44160</v>
      </c>
      <c r="B759" s="16">
        <v>1</v>
      </c>
      <c r="C759" s="17" t="s">
        <v>311</v>
      </c>
      <c r="D759" s="16" t="s">
        <v>307</v>
      </c>
      <c r="E759" s="10" t="s">
        <v>309</v>
      </c>
      <c r="F759" s="16" t="s">
        <v>293</v>
      </c>
      <c r="G759" s="18"/>
      <c r="H759" s="19"/>
      <c r="I759" s="16"/>
      <c r="J759" s="16"/>
      <c r="K759" s="16"/>
      <c r="L759" s="16"/>
      <c r="M759" s="24">
        <v>2</v>
      </c>
      <c r="N759" s="25">
        <f>M759*9.94</f>
        <v>19.88</v>
      </c>
      <c r="O759" s="16"/>
      <c r="P759" s="16"/>
      <c r="Q759" s="16"/>
      <c r="R759" s="24">
        <f>N759/T759</f>
        <v>0.59018749999999998</v>
      </c>
      <c r="S759" s="10">
        <f>SUM(J759:J777)</f>
        <v>640</v>
      </c>
      <c r="T759" s="24">
        <f>640/19</f>
        <v>33.684210526315788</v>
      </c>
      <c r="U759" s="10"/>
    </row>
    <row r="760" spans="1:21" s="8" customFormat="1" ht="24" customHeight="1">
      <c r="A760" s="15">
        <v>44160</v>
      </c>
      <c r="B760" s="16">
        <v>2</v>
      </c>
      <c r="C760" s="17" t="s">
        <v>325</v>
      </c>
      <c r="D760" s="16" t="s">
        <v>307</v>
      </c>
      <c r="E760" s="10" t="s">
        <v>309</v>
      </c>
      <c r="F760" s="16" t="s">
        <v>293</v>
      </c>
      <c r="G760" s="18"/>
      <c r="H760" s="19"/>
      <c r="I760" s="16"/>
      <c r="J760" s="16"/>
      <c r="K760" s="16"/>
      <c r="L760" s="16"/>
      <c r="M760" s="24">
        <v>2</v>
      </c>
      <c r="N760" s="25">
        <f t="shared" ref="N760:N778" si="176">M760*9.94</f>
        <v>19.88</v>
      </c>
      <c r="O760" s="16"/>
      <c r="P760" s="16"/>
      <c r="Q760" s="16"/>
      <c r="R760" s="24">
        <f t="shared" ref="R760:R786" si="177">N760/T760</f>
        <v>0.59018749999999998</v>
      </c>
      <c r="S760" s="10"/>
      <c r="T760" s="24">
        <f t="shared" ref="T760:T769" si="178">640/19</f>
        <v>33.684210526315788</v>
      </c>
      <c r="U760" s="10"/>
    </row>
    <row r="761" spans="1:21" s="8" customFormat="1" ht="24" customHeight="1">
      <c r="A761" s="15">
        <v>44160</v>
      </c>
      <c r="B761" s="16">
        <v>3</v>
      </c>
      <c r="C761" s="17" t="s">
        <v>394</v>
      </c>
      <c r="D761" s="16" t="s">
        <v>307</v>
      </c>
      <c r="E761" s="10" t="s">
        <v>309</v>
      </c>
      <c r="F761" s="16" t="s">
        <v>293</v>
      </c>
      <c r="G761" s="18"/>
      <c r="H761" s="19"/>
      <c r="I761" s="16"/>
      <c r="J761" s="16"/>
      <c r="K761" s="16"/>
      <c r="L761" s="16"/>
      <c r="M761" s="24">
        <v>2</v>
      </c>
      <c r="N761" s="25">
        <f t="shared" si="176"/>
        <v>19.88</v>
      </c>
      <c r="O761" s="16"/>
      <c r="P761" s="16"/>
      <c r="Q761" s="16"/>
      <c r="R761" s="24">
        <f t="shared" si="177"/>
        <v>0.59018749999999998</v>
      </c>
      <c r="S761" s="10"/>
      <c r="T761" s="24">
        <f t="shared" si="178"/>
        <v>33.684210526315788</v>
      </c>
      <c r="U761" s="10"/>
    </row>
    <row r="762" spans="1:21" s="8" customFormat="1" ht="24" customHeight="1">
      <c r="A762" s="15">
        <v>44160</v>
      </c>
      <c r="B762" s="16">
        <v>4</v>
      </c>
      <c r="C762" s="17" t="s">
        <v>327</v>
      </c>
      <c r="D762" s="16" t="s">
        <v>307</v>
      </c>
      <c r="E762" s="10" t="s">
        <v>309</v>
      </c>
      <c r="F762" s="16" t="s">
        <v>293</v>
      </c>
      <c r="G762" s="18"/>
      <c r="H762" s="19"/>
      <c r="I762" s="16"/>
      <c r="J762" s="16"/>
      <c r="K762" s="16"/>
      <c r="L762" s="16"/>
      <c r="M762" s="24">
        <v>2</v>
      </c>
      <c r="N762" s="25">
        <f t="shared" si="176"/>
        <v>19.88</v>
      </c>
      <c r="O762" s="16"/>
      <c r="P762" s="16"/>
      <c r="Q762" s="16"/>
      <c r="R762" s="24">
        <f t="shared" si="177"/>
        <v>0.59018749999999998</v>
      </c>
      <c r="S762" s="10"/>
      <c r="T762" s="24">
        <f t="shared" si="178"/>
        <v>33.684210526315788</v>
      </c>
      <c r="U762" s="10"/>
    </row>
    <row r="763" spans="1:21" s="8" customFormat="1" ht="24" customHeight="1">
      <c r="A763" s="15">
        <v>44160</v>
      </c>
      <c r="B763" s="16">
        <v>5</v>
      </c>
      <c r="C763" s="17" t="s">
        <v>375</v>
      </c>
      <c r="D763" s="16" t="s">
        <v>307</v>
      </c>
      <c r="E763" s="10" t="s">
        <v>309</v>
      </c>
      <c r="F763" s="16" t="s">
        <v>293</v>
      </c>
      <c r="G763" s="18"/>
      <c r="H763" s="19"/>
      <c r="I763" s="16"/>
      <c r="J763" s="16"/>
      <c r="K763" s="16"/>
      <c r="L763" s="16"/>
      <c r="M763" s="24">
        <v>2</v>
      </c>
      <c r="N763" s="25">
        <f t="shared" si="176"/>
        <v>19.88</v>
      </c>
      <c r="O763" s="16"/>
      <c r="P763" s="16"/>
      <c r="Q763" s="16"/>
      <c r="R763" s="24">
        <f t="shared" si="177"/>
        <v>0.59018749999999998</v>
      </c>
      <c r="S763" s="10"/>
      <c r="T763" s="24">
        <f t="shared" si="178"/>
        <v>33.684210526315788</v>
      </c>
      <c r="U763" s="10"/>
    </row>
    <row r="764" spans="1:21" s="8" customFormat="1" ht="24" customHeight="1">
      <c r="A764" s="15">
        <v>44160</v>
      </c>
      <c r="B764" s="16">
        <v>6</v>
      </c>
      <c r="C764" s="17" t="s">
        <v>370</v>
      </c>
      <c r="D764" s="16" t="s">
        <v>307</v>
      </c>
      <c r="E764" s="10" t="s">
        <v>309</v>
      </c>
      <c r="F764" s="16" t="s">
        <v>293</v>
      </c>
      <c r="G764" s="18"/>
      <c r="H764" s="19"/>
      <c r="I764" s="16"/>
      <c r="J764" s="16"/>
      <c r="K764" s="16"/>
      <c r="L764" s="16"/>
      <c r="M764" s="24">
        <v>2</v>
      </c>
      <c r="N764" s="25">
        <f t="shared" si="176"/>
        <v>19.88</v>
      </c>
      <c r="O764" s="16"/>
      <c r="P764" s="16"/>
      <c r="Q764" s="16"/>
      <c r="R764" s="24">
        <f t="shared" si="177"/>
        <v>0.59018749999999998</v>
      </c>
      <c r="S764" s="10"/>
      <c r="T764" s="24">
        <f t="shared" si="178"/>
        <v>33.684210526315788</v>
      </c>
      <c r="U764" s="10"/>
    </row>
    <row r="765" spans="1:21" s="8" customFormat="1" ht="24" customHeight="1">
      <c r="A765" s="15">
        <v>44160</v>
      </c>
      <c r="B765" s="16">
        <v>7</v>
      </c>
      <c r="C765" s="17" t="s">
        <v>329</v>
      </c>
      <c r="D765" s="16" t="s">
        <v>307</v>
      </c>
      <c r="E765" s="10" t="s">
        <v>309</v>
      </c>
      <c r="F765" s="16" t="s">
        <v>293</v>
      </c>
      <c r="G765" s="18"/>
      <c r="H765" s="19"/>
      <c r="I765" s="16"/>
      <c r="J765" s="16"/>
      <c r="K765" s="16"/>
      <c r="L765" s="16"/>
      <c r="M765" s="24">
        <v>2</v>
      </c>
      <c r="N765" s="25">
        <f t="shared" si="176"/>
        <v>19.88</v>
      </c>
      <c r="O765" s="16"/>
      <c r="P765" s="16"/>
      <c r="Q765" s="16"/>
      <c r="R765" s="24">
        <f t="shared" si="177"/>
        <v>0.59018749999999998</v>
      </c>
      <c r="S765" s="10"/>
      <c r="T765" s="24">
        <f t="shared" si="178"/>
        <v>33.684210526315788</v>
      </c>
      <c r="U765" s="10"/>
    </row>
    <row r="766" spans="1:21" s="8" customFormat="1" ht="24" customHeight="1">
      <c r="A766" s="15">
        <v>44160</v>
      </c>
      <c r="B766" s="16">
        <v>8</v>
      </c>
      <c r="C766" s="17" t="s">
        <v>395</v>
      </c>
      <c r="D766" s="16" t="s">
        <v>307</v>
      </c>
      <c r="E766" s="10" t="s">
        <v>308</v>
      </c>
      <c r="F766" s="16" t="s">
        <v>293</v>
      </c>
      <c r="G766" s="18"/>
      <c r="H766" s="19"/>
      <c r="I766" s="16"/>
      <c r="J766" s="16"/>
      <c r="K766" s="16"/>
      <c r="L766" s="16"/>
      <c r="M766" s="24">
        <v>2</v>
      </c>
      <c r="N766" s="25">
        <f>M766*14</f>
        <v>28</v>
      </c>
      <c r="O766" s="16"/>
      <c r="P766" s="16"/>
      <c r="Q766" s="16"/>
      <c r="R766" s="24">
        <f t="shared" si="177"/>
        <v>0.83125000000000004</v>
      </c>
      <c r="S766" s="10"/>
      <c r="T766" s="24">
        <f t="shared" si="178"/>
        <v>33.684210526315788</v>
      </c>
      <c r="U766" s="10"/>
    </row>
    <row r="767" spans="1:21" s="8" customFormat="1" ht="24" customHeight="1">
      <c r="A767" s="15">
        <v>44160</v>
      </c>
      <c r="B767" s="16">
        <v>9</v>
      </c>
      <c r="C767" s="17" t="s">
        <v>416</v>
      </c>
      <c r="D767" s="16" t="s">
        <v>307</v>
      </c>
      <c r="E767" s="10" t="s">
        <v>309</v>
      </c>
      <c r="F767" s="16" t="s">
        <v>293</v>
      </c>
      <c r="G767" s="18"/>
      <c r="H767" s="19"/>
      <c r="I767" s="16"/>
      <c r="J767" s="16"/>
      <c r="K767" s="16"/>
      <c r="L767" s="16"/>
      <c r="M767" s="24">
        <v>2</v>
      </c>
      <c r="N767" s="25">
        <f t="shared" si="176"/>
        <v>19.88</v>
      </c>
      <c r="O767" s="16"/>
      <c r="P767" s="16"/>
      <c r="Q767" s="16"/>
      <c r="R767" s="24">
        <f t="shared" si="177"/>
        <v>0.59018749999999998</v>
      </c>
      <c r="S767" s="10"/>
      <c r="T767" s="24">
        <f t="shared" si="178"/>
        <v>33.684210526315788</v>
      </c>
      <c r="U767" s="10"/>
    </row>
    <row r="768" spans="1:21" s="8" customFormat="1" ht="24" customHeight="1">
      <c r="A768" s="15">
        <v>44160</v>
      </c>
      <c r="B768" s="16">
        <v>10</v>
      </c>
      <c r="C768" s="17" t="s">
        <v>316</v>
      </c>
      <c r="D768" s="16" t="s">
        <v>307</v>
      </c>
      <c r="E768" s="10" t="s">
        <v>309</v>
      </c>
      <c r="F768" s="16" t="s">
        <v>293</v>
      </c>
      <c r="G768" s="18"/>
      <c r="H768" s="19"/>
      <c r="I768" s="16"/>
      <c r="J768" s="16"/>
      <c r="K768" s="16"/>
      <c r="L768" s="16"/>
      <c r="M768" s="24">
        <v>2</v>
      </c>
      <c r="N768" s="25">
        <f t="shared" si="176"/>
        <v>19.88</v>
      </c>
      <c r="O768" s="16"/>
      <c r="P768" s="16"/>
      <c r="Q768" s="16"/>
      <c r="R768" s="24">
        <f t="shared" si="177"/>
        <v>0.59018749999999998</v>
      </c>
      <c r="S768" s="10"/>
      <c r="T768" s="24">
        <f t="shared" si="178"/>
        <v>33.684210526315788</v>
      </c>
      <c r="U768" s="10"/>
    </row>
    <row r="769" spans="1:21" s="8" customFormat="1" ht="24" customHeight="1">
      <c r="A769" s="15">
        <v>44160</v>
      </c>
      <c r="B769" s="16">
        <v>11</v>
      </c>
      <c r="C769" s="17" t="s">
        <v>335</v>
      </c>
      <c r="D769" s="16" t="s">
        <v>307</v>
      </c>
      <c r="E769" s="10" t="s">
        <v>309</v>
      </c>
      <c r="F769" s="16" t="s">
        <v>293</v>
      </c>
      <c r="G769" s="18" t="s">
        <v>459</v>
      </c>
      <c r="H769" s="19" t="s">
        <v>320</v>
      </c>
      <c r="I769" s="16">
        <v>7000</v>
      </c>
      <c r="J769" s="16">
        <v>640</v>
      </c>
      <c r="K769" s="16"/>
      <c r="L769" s="16"/>
      <c r="M769" s="24">
        <v>2</v>
      </c>
      <c r="N769" s="25">
        <f t="shared" si="176"/>
        <v>19.88</v>
      </c>
      <c r="O769" s="16">
        <v>2500</v>
      </c>
      <c r="P769" s="16">
        <f>I769-O769</f>
        <v>4500</v>
      </c>
      <c r="Q769" s="16">
        <v>2</v>
      </c>
      <c r="R769" s="24">
        <f t="shared" si="177"/>
        <v>0.59018749999999998</v>
      </c>
      <c r="S769" s="10"/>
      <c r="T769" s="24">
        <f t="shared" si="178"/>
        <v>33.684210526315788</v>
      </c>
      <c r="U769" s="10"/>
    </row>
    <row r="770" spans="1:21" s="8" customFormat="1" ht="24" customHeight="1">
      <c r="A770" s="15">
        <v>44160</v>
      </c>
      <c r="B770" s="16">
        <v>12</v>
      </c>
      <c r="C770" s="17" t="s">
        <v>313</v>
      </c>
      <c r="D770" s="16" t="s">
        <v>307</v>
      </c>
      <c r="E770" s="10" t="s">
        <v>309</v>
      </c>
      <c r="F770" s="16" t="s">
        <v>293</v>
      </c>
      <c r="G770" s="18"/>
      <c r="H770" s="19"/>
      <c r="I770" s="16"/>
      <c r="J770" s="16"/>
      <c r="K770" s="16"/>
      <c r="L770" s="16"/>
      <c r="M770" s="24">
        <v>2</v>
      </c>
      <c r="N770" s="25">
        <f t="shared" si="176"/>
        <v>19.88</v>
      </c>
      <c r="O770" s="16"/>
      <c r="P770" s="16"/>
      <c r="Q770" s="16"/>
      <c r="R770" s="24">
        <f t="shared" si="177"/>
        <v>0.59018749999999998</v>
      </c>
      <c r="S770" s="10"/>
      <c r="T770" s="24">
        <f t="shared" ref="T770:T777" si="179">640/19</f>
        <v>33.684210526315788</v>
      </c>
      <c r="U770" s="10"/>
    </row>
    <row r="771" spans="1:21" s="8" customFormat="1" ht="24" customHeight="1">
      <c r="A771" s="15">
        <v>44160</v>
      </c>
      <c r="B771" s="16">
        <v>13</v>
      </c>
      <c r="C771" s="17" t="s">
        <v>321</v>
      </c>
      <c r="D771" s="16" t="s">
        <v>307</v>
      </c>
      <c r="E771" s="10" t="s">
        <v>309</v>
      </c>
      <c r="F771" s="16" t="s">
        <v>293</v>
      </c>
      <c r="G771" s="18"/>
      <c r="H771" s="19"/>
      <c r="I771" s="16"/>
      <c r="J771" s="16"/>
      <c r="K771" s="16"/>
      <c r="L771" s="16"/>
      <c r="M771" s="24">
        <v>2</v>
      </c>
      <c r="N771" s="25">
        <f t="shared" si="176"/>
        <v>19.88</v>
      </c>
      <c r="O771" s="16"/>
      <c r="P771" s="16"/>
      <c r="Q771" s="16"/>
      <c r="R771" s="24">
        <f t="shared" si="177"/>
        <v>0.59018749999999998</v>
      </c>
      <c r="S771" s="10"/>
      <c r="T771" s="24">
        <f t="shared" si="179"/>
        <v>33.684210526315788</v>
      </c>
      <c r="U771" s="10"/>
    </row>
    <row r="772" spans="1:21" s="8" customFormat="1" ht="24" customHeight="1">
      <c r="A772" s="15">
        <v>44160</v>
      </c>
      <c r="B772" s="16">
        <v>14</v>
      </c>
      <c r="C772" s="17" t="s">
        <v>417</v>
      </c>
      <c r="D772" s="16" t="s">
        <v>307</v>
      </c>
      <c r="E772" s="10" t="s">
        <v>309</v>
      </c>
      <c r="F772" s="16" t="s">
        <v>293</v>
      </c>
      <c r="G772" s="18"/>
      <c r="H772" s="19"/>
      <c r="I772" s="16"/>
      <c r="J772" s="16"/>
      <c r="K772" s="16"/>
      <c r="L772" s="16"/>
      <c r="M772" s="24">
        <v>2</v>
      </c>
      <c r="N772" s="25">
        <f t="shared" si="176"/>
        <v>19.88</v>
      </c>
      <c r="O772" s="16"/>
      <c r="P772" s="16"/>
      <c r="Q772" s="16"/>
      <c r="R772" s="24">
        <f t="shared" si="177"/>
        <v>0.59018749999999998</v>
      </c>
      <c r="S772" s="10"/>
      <c r="T772" s="24">
        <f t="shared" si="179"/>
        <v>33.684210526315788</v>
      </c>
      <c r="U772" s="10"/>
    </row>
    <row r="773" spans="1:21" s="8" customFormat="1" ht="24" customHeight="1">
      <c r="A773" s="15">
        <v>44160</v>
      </c>
      <c r="B773" s="16">
        <v>15</v>
      </c>
      <c r="C773" s="17" t="s">
        <v>402</v>
      </c>
      <c r="D773" s="16" t="s">
        <v>307</v>
      </c>
      <c r="E773" s="10" t="s">
        <v>309</v>
      </c>
      <c r="F773" s="16" t="s">
        <v>293</v>
      </c>
      <c r="G773" s="18"/>
      <c r="H773" s="19"/>
      <c r="I773" s="16"/>
      <c r="J773" s="16"/>
      <c r="K773" s="16"/>
      <c r="L773" s="16"/>
      <c r="M773" s="24">
        <v>2</v>
      </c>
      <c r="N773" s="25">
        <f t="shared" si="176"/>
        <v>19.88</v>
      </c>
      <c r="O773" s="16"/>
      <c r="P773" s="16"/>
      <c r="Q773" s="16"/>
      <c r="R773" s="24">
        <f t="shared" si="177"/>
        <v>0.59018749999999998</v>
      </c>
      <c r="S773" s="10"/>
      <c r="T773" s="24">
        <f t="shared" si="179"/>
        <v>33.684210526315788</v>
      </c>
      <c r="U773" s="10"/>
    </row>
    <row r="774" spans="1:21" s="8" customFormat="1" ht="24" customHeight="1">
      <c r="A774" s="15">
        <v>44160</v>
      </c>
      <c r="B774" s="16">
        <v>16</v>
      </c>
      <c r="C774" s="17" t="s">
        <v>388</v>
      </c>
      <c r="D774" s="16" t="s">
        <v>307</v>
      </c>
      <c r="E774" s="10" t="s">
        <v>308</v>
      </c>
      <c r="F774" s="16" t="s">
        <v>293</v>
      </c>
      <c r="G774" s="18"/>
      <c r="H774" s="19"/>
      <c r="I774" s="16"/>
      <c r="J774" s="16"/>
      <c r="K774" s="16"/>
      <c r="L774" s="16"/>
      <c r="M774" s="24">
        <v>2</v>
      </c>
      <c r="N774" s="25">
        <f>M774*14</f>
        <v>28</v>
      </c>
      <c r="O774" s="16"/>
      <c r="P774" s="16"/>
      <c r="Q774" s="16"/>
      <c r="R774" s="24">
        <f t="shared" si="177"/>
        <v>0.83125000000000004</v>
      </c>
      <c r="S774" s="10"/>
      <c r="T774" s="24">
        <f t="shared" si="179"/>
        <v>33.684210526315788</v>
      </c>
      <c r="U774" s="10"/>
    </row>
    <row r="775" spans="1:21" s="8" customFormat="1" ht="24" customHeight="1">
      <c r="A775" s="15">
        <v>44160</v>
      </c>
      <c r="B775" s="16">
        <v>17</v>
      </c>
      <c r="C775" s="17" t="s">
        <v>340</v>
      </c>
      <c r="D775" s="16" t="s">
        <v>307</v>
      </c>
      <c r="E775" s="10" t="s">
        <v>309</v>
      </c>
      <c r="F775" s="16" t="s">
        <v>293</v>
      </c>
      <c r="G775" s="18"/>
      <c r="H775" s="19"/>
      <c r="I775" s="16"/>
      <c r="J775" s="16"/>
      <c r="K775" s="16"/>
      <c r="L775" s="16"/>
      <c r="M775" s="24">
        <v>2</v>
      </c>
      <c r="N775" s="25">
        <f t="shared" si="176"/>
        <v>19.88</v>
      </c>
      <c r="O775" s="16"/>
      <c r="P775" s="16"/>
      <c r="Q775" s="16"/>
      <c r="R775" s="24">
        <f t="shared" si="177"/>
        <v>0.59018749999999998</v>
      </c>
      <c r="S775" s="10"/>
      <c r="T775" s="24">
        <f t="shared" si="179"/>
        <v>33.684210526315788</v>
      </c>
      <c r="U775" s="10"/>
    </row>
    <row r="776" spans="1:21" s="8" customFormat="1" ht="24" customHeight="1">
      <c r="A776" s="15">
        <v>44160</v>
      </c>
      <c r="B776" s="16">
        <v>18</v>
      </c>
      <c r="C776" s="17" t="s">
        <v>310</v>
      </c>
      <c r="D776" s="16" t="s">
        <v>307</v>
      </c>
      <c r="E776" s="10" t="s">
        <v>309</v>
      </c>
      <c r="F776" s="16" t="s">
        <v>293</v>
      </c>
      <c r="G776" s="18"/>
      <c r="H776" s="19"/>
      <c r="I776" s="16"/>
      <c r="J776" s="16"/>
      <c r="K776" s="16"/>
      <c r="L776" s="16"/>
      <c r="M776" s="24">
        <v>2</v>
      </c>
      <c r="N776" s="25">
        <f t="shared" si="176"/>
        <v>19.88</v>
      </c>
      <c r="O776" s="16"/>
      <c r="P776" s="16"/>
      <c r="Q776" s="16"/>
      <c r="R776" s="24">
        <f t="shared" si="177"/>
        <v>0.59018749999999998</v>
      </c>
      <c r="S776" s="10"/>
      <c r="T776" s="24">
        <f t="shared" si="179"/>
        <v>33.684210526315788</v>
      </c>
      <c r="U776" s="10"/>
    </row>
    <row r="777" spans="1:21" s="8" customFormat="1" ht="24" customHeight="1">
      <c r="A777" s="15">
        <v>44160</v>
      </c>
      <c r="B777" s="16">
        <v>19</v>
      </c>
      <c r="C777" s="17" t="s">
        <v>339</v>
      </c>
      <c r="D777" s="16" t="s">
        <v>307</v>
      </c>
      <c r="E777" s="10" t="s">
        <v>309</v>
      </c>
      <c r="F777" s="16" t="s">
        <v>293</v>
      </c>
      <c r="G777" s="18"/>
      <c r="H777" s="19"/>
      <c r="I777" s="16"/>
      <c r="J777" s="16"/>
      <c r="K777" s="16"/>
      <c r="L777" s="16"/>
      <c r="M777" s="24">
        <v>2</v>
      </c>
      <c r="N777" s="25">
        <f t="shared" si="176"/>
        <v>19.88</v>
      </c>
      <c r="O777" s="16"/>
      <c r="P777" s="16"/>
      <c r="Q777" s="16"/>
      <c r="R777" s="24">
        <f t="shared" si="177"/>
        <v>0.59018749999999998</v>
      </c>
      <c r="S777" s="10"/>
      <c r="T777" s="24">
        <f t="shared" si="179"/>
        <v>33.684210526315788</v>
      </c>
      <c r="U777" s="10"/>
    </row>
    <row r="778" spans="1:21" s="8" customFormat="1" ht="24" customHeight="1">
      <c r="A778" s="15">
        <v>44160</v>
      </c>
      <c r="B778" s="16">
        <v>20</v>
      </c>
      <c r="C778" s="17" t="s">
        <v>338</v>
      </c>
      <c r="D778" s="16" t="s">
        <v>307</v>
      </c>
      <c r="E778" s="10" t="s">
        <v>309</v>
      </c>
      <c r="F778" s="16" t="s">
        <v>293</v>
      </c>
      <c r="G778" s="18" t="s">
        <v>398</v>
      </c>
      <c r="H778" s="19" t="s">
        <v>337</v>
      </c>
      <c r="I778" s="16">
        <v>12000</v>
      </c>
      <c r="J778" s="16">
        <v>740</v>
      </c>
      <c r="K778" s="16"/>
      <c r="L778" s="16"/>
      <c r="M778" s="24">
        <v>8</v>
      </c>
      <c r="N778" s="25">
        <f t="shared" si="176"/>
        <v>79.52</v>
      </c>
      <c r="O778" s="16">
        <v>12000</v>
      </c>
      <c r="P778" s="16">
        <f t="shared" ref="P778:P786" si="180">I778-O778</f>
        <v>0</v>
      </c>
      <c r="Q778" s="16">
        <v>1</v>
      </c>
      <c r="R778" s="24">
        <f t="shared" si="177"/>
        <v>0.10745945945945945</v>
      </c>
      <c r="S778" s="10"/>
      <c r="T778" s="24">
        <f t="shared" ref="T778:T786" si="181">J778*Q778</f>
        <v>740</v>
      </c>
      <c r="U778" s="10"/>
    </row>
    <row r="779" spans="1:21" s="8" customFormat="1" ht="24" customHeight="1">
      <c r="A779" s="15">
        <v>44160</v>
      </c>
      <c r="B779" s="16"/>
      <c r="C779" s="17" t="s">
        <v>338</v>
      </c>
      <c r="D779" s="16" t="s">
        <v>307</v>
      </c>
      <c r="E779" s="10" t="s">
        <v>309</v>
      </c>
      <c r="F779" s="16" t="s">
        <v>293</v>
      </c>
      <c r="G779" s="18" t="s">
        <v>468</v>
      </c>
      <c r="H779" s="19" t="s">
        <v>337</v>
      </c>
      <c r="I779" s="16">
        <v>12000</v>
      </c>
      <c r="J779" s="16">
        <v>430</v>
      </c>
      <c r="K779" s="16"/>
      <c r="L779" s="16"/>
      <c r="M779" s="24">
        <v>4</v>
      </c>
      <c r="N779" s="25">
        <f>M779*14.9</f>
        <v>59.6</v>
      </c>
      <c r="O779" s="16">
        <v>430</v>
      </c>
      <c r="P779" s="16">
        <f t="shared" si="180"/>
        <v>11570</v>
      </c>
      <c r="Q779" s="16">
        <v>1</v>
      </c>
      <c r="R779" s="24">
        <f t="shared" si="177"/>
        <v>0.13860465116279069</v>
      </c>
      <c r="S779" s="10"/>
      <c r="T779" s="24">
        <f t="shared" si="181"/>
        <v>430</v>
      </c>
      <c r="U779" s="10"/>
    </row>
    <row r="780" spans="1:21" s="8" customFormat="1" ht="24" customHeight="1">
      <c r="A780" s="15">
        <v>44160</v>
      </c>
      <c r="B780" s="16"/>
      <c r="C780" s="17" t="s">
        <v>321</v>
      </c>
      <c r="D780" s="16" t="s">
        <v>307</v>
      </c>
      <c r="E780" s="10" t="s">
        <v>309</v>
      </c>
      <c r="F780" s="16" t="s">
        <v>293</v>
      </c>
      <c r="G780" s="18" t="s">
        <v>61</v>
      </c>
      <c r="H780" s="19" t="s">
        <v>337</v>
      </c>
      <c r="I780" s="16">
        <v>12000</v>
      </c>
      <c r="J780" s="16">
        <v>1600</v>
      </c>
      <c r="K780" s="16"/>
      <c r="L780" s="16"/>
      <c r="M780" s="24">
        <v>10</v>
      </c>
      <c r="N780" s="25">
        <f>139.12-19.88</f>
        <v>119.24000000000001</v>
      </c>
      <c r="O780" s="16">
        <v>4600</v>
      </c>
      <c r="P780" s="16">
        <f t="shared" si="180"/>
        <v>7400</v>
      </c>
      <c r="Q780" s="16">
        <v>1</v>
      </c>
      <c r="R780" s="24">
        <f t="shared" si="177"/>
        <v>7.4525000000000008E-2</v>
      </c>
      <c r="S780" s="10"/>
      <c r="T780" s="24">
        <f t="shared" si="181"/>
        <v>1600</v>
      </c>
      <c r="U780" s="10"/>
    </row>
    <row r="781" spans="1:21" s="8" customFormat="1" ht="24" customHeight="1">
      <c r="A781" s="15">
        <v>44160</v>
      </c>
      <c r="B781" s="16">
        <v>21</v>
      </c>
      <c r="C781" s="17" t="s">
        <v>462</v>
      </c>
      <c r="D781" s="16" t="s">
        <v>307</v>
      </c>
      <c r="E781" s="10" t="s">
        <v>308</v>
      </c>
      <c r="F781" s="16" t="s">
        <v>293</v>
      </c>
      <c r="G781" s="18" t="s">
        <v>450</v>
      </c>
      <c r="H781" s="19" t="s">
        <v>432</v>
      </c>
      <c r="I781" s="16">
        <v>7000</v>
      </c>
      <c r="J781" s="16">
        <v>1700</v>
      </c>
      <c r="K781" s="16"/>
      <c r="L781" s="16"/>
      <c r="M781" s="24">
        <v>8</v>
      </c>
      <c r="N781" s="25">
        <f t="shared" ref="N781:N784" si="182">M781*14</f>
        <v>112</v>
      </c>
      <c r="O781" s="16">
        <v>3800</v>
      </c>
      <c r="P781" s="16">
        <f t="shared" si="180"/>
        <v>3200</v>
      </c>
      <c r="Q781" s="16">
        <v>1</v>
      </c>
      <c r="R781" s="24">
        <f t="shared" si="177"/>
        <v>6.5882352941176475E-2</v>
      </c>
      <c r="S781" s="10"/>
      <c r="T781" s="24">
        <f t="shared" si="181"/>
        <v>1700</v>
      </c>
      <c r="U781" s="10"/>
    </row>
    <row r="782" spans="1:21" s="8" customFormat="1" ht="24" customHeight="1">
      <c r="A782" s="15">
        <v>44160</v>
      </c>
      <c r="B782" s="16"/>
      <c r="C782" s="17" t="s">
        <v>340</v>
      </c>
      <c r="D782" s="16" t="s">
        <v>307</v>
      </c>
      <c r="E782" s="10" t="s">
        <v>309</v>
      </c>
      <c r="F782" s="16" t="s">
        <v>293</v>
      </c>
      <c r="G782" s="18" t="s">
        <v>450</v>
      </c>
      <c r="H782" s="19" t="s">
        <v>432</v>
      </c>
      <c r="I782" s="16">
        <v>7000</v>
      </c>
      <c r="J782" s="16">
        <v>2000</v>
      </c>
      <c r="K782" s="16"/>
      <c r="L782" s="16"/>
      <c r="M782" s="24">
        <v>10</v>
      </c>
      <c r="N782" s="25">
        <f>139.12-19.88</f>
        <v>119.24000000000001</v>
      </c>
      <c r="O782" s="16">
        <v>5800</v>
      </c>
      <c r="P782" s="16">
        <f t="shared" si="180"/>
        <v>1200</v>
      </c>
      <c r="Q782" s="16">
        <v>1</v>
      </c>
      <c r="R782" s="24">
        <f t="shared" si="177"/>
        <v>5.9620000000000006E-2</v>
      </c>
      <c r="S782" s="10"/>
      <c r="T782" s="24">
        <f t="shared" si="181"/>
        <v>2000</v>
      </c>
      <c r="U782" s="10"/>
    </row>
    <row r="783" spans="1:21" s="8" customFormat="1" ht="24" customHeight="1">
      <c r="A783" s="15">
        <v>44160</v>
      </c>
      <c r="B783" s="16">
        <v>22</v>
      </c>
      <c r="C783" s="17" t="s">
        <v>410</v>
      </c>
      <c r="D783" s="16" t="s">
        <v>307</v>
      </c>
      <c r="E783" s="10" t="s">
        <v>308</v>
      </c>
      <c r="F783" s="16" t="s">
        <v>293</v>
      </c>
      <c r="G783" s="18" t="s">
        <v>469</v>
      </c>
      <c r="H783" s="19" t="s">
        <v>452</v>
      </c>
      <c r="I783" s="16">
        <v>7000</v>
      </c>
      <c r="J783" s="16">
        <v>1800</v>
      </c>
      <c r="K783" s="16"/>
      <c r="L783" s="16"/>
      <c r="M783" s="24">
        <v>7</v>
      </c>
      <c r="N783" s="25">
        <f t="shared" si="182"/>
        <v>98</v>
      </c>
      <c r="O783" s="16">
        <v>1800</v>
      </c>
      <c r="P783" s="16">
        <f t="shared" si="180"/>
        <v>5200</v>
      </c>
      <c r="Q783" s="16">
        <v>1</v>
      </c>
      <c r="R783" s="24">
        <f t="shared" si="177"/>
        <v>5.4444444444444441E-2</v>
      </c>
      <c r="S783" s="10"/>
      <c r="T783" s="24">
        <f t="shared" si="181"/>
        <v>1800</v>
      </c>
      <c r="U783" s="10"/>
    </row>
    <row r="784" spans="1:21" s="8" customFormat="1" ht="24" customHeight="1">
      <c r="A784" s="15">
        <v>44160</v>
      </c>
      <c r="B784" s="16">
        <v>23</v>
      </c>
      <c r="C784" s="17" t="s">
        <v>409</v>
      </c>
      <c r="D784" s="16" t="s">
        <v>307</v>
      </c>
      <c r="E784" s="10" t="s">
        <v>308</v>
      </c>
      <c r="F784" s="16" t="s">
        <v>293</v>
      </c>
      <c r="G784" s="18" t="s">
        <v>450</v>
      </c>
      <c r="H784" s="19" t="s">
        <v>470</v>
      </c>
      <c r="I784" s="16">
        <v>7000</v>
      </c>
      <c r="J784" s="16">
        <v>3200</v>
      </c>
      <c r="K784" s="16"/>
      <c r="L784" s="16"/>
      <c r="M784" s="24">
        <v>7</v>
      </c>
      <c r="N784" s="25">
        <f t="shared" si="182"/>
        <v>98</v>
      </c>
      <c r="O784" s="16">
        <v>4025</v>
      </c>
      <c r="P784" s="16">
        <f t="shared" si="180"/>
        <v>2975</v>
      </c>
      <c r="Q784" s="16">
        <v>2</v>
      </c>
      <c r="R784" s="24">
        <f t="shared" si="177"/>
        <v>1.53125E-2</v>
      </c>
      <c r="S784" s="10"/>
      <c r="T784" s="24">
        <f t="shared" si="181"/>
        <v>6400</v>
      </c>
      <c r="U784" s="10"/>
    </row>
    <row r="785" spans="1:21" s="8" customFormat="1" ht="24" customHeight="1">
      <c r="A785" s="15">
        <v>44160</v>
      </c>
      <c r="B785" s="16">
        <v>24</v>
      </c>
      <c r="C785" s="17" t="s">
        <v>364</v>
      </c>
      <c r="D785" s="16" t="s">
        <v>307</v>
      </c>
      <c r="E785" s="10" t="s">
        <v>309</v>
      </c>
      <c r="F785" s="16" t="s">
        <v>293</v>
      </c>
      <c r="G785" s="18" t="s">
        <v>54</v>
      </c>
      <c r="H785" s="19" t="s">
        <v>444</v>
      </c>
      <c r="I785" s="16">
        <v>7000</v>
      </c>
      <c r="J785" s="16">
        <v>322</v>
      </c>
      <c r="K785" s="16"/>
      <c r="L785" s="16"/>
      <c r="M785" s="24">
        <v>12</v>
      </c>
      <c r="N785" s="24">
        <v>139.12</v>
      </c>
      <c r="O785" s="16">
        <v>322</v>
      </c>
      <c r="P785" s="16">
        <f t="shared" si="180"/>
        <v>6678</v>
      </c>
      <c r="Q785" s="16">
        <v>6</v>
      </c>
      <c r="R785" s="24">
        <f t="shared" si="177"/>
        <v>7.2008281573498964E-2</v>
      </c>
      <c r="S785" s="10"/>
      <c r="T785" s="24">
        <f t="shared" si="181"/>
        <v>1932</v>
      </c>
      <c r="U785" s="10"/>
    </row>
    <row r="786" spans="1:21" s="8" customFormat="1" ht="24" customHeight="1">
      <c r="A786" s="15">
        <v>44160</v>
      </c>
      <c r="B786" s="16">
        <v>25</v>
      </c>
      <c r="C786" s="17" t="s">
        <v>344</v>
      </c>
      <c r="D786" s="16" t="s">
        <v>307</v>
      </c>
      <c r="E786" s="10" t="s">
        <v>309</v>
      </c>
      <c r="F786" s="16" t="s">
        <v>293</v>
      </c>
      <c r="G786" s="18" t="s">
        <v>54</v>
      </c>
      <c r="H786" s="19" t="s">
        <v>444</v>
      </c>
      <c r="I786" s="16">
        <v>7000</v>
      </c>
      <c r="J786" s="16">
        <v>153</v>
      </c>
      <c r="K786" s="16"/>
      <c r="L786" s="16"/>
      <c r="M786" s="24">
        <v>8</v>
      </c>
      <c r="N786" s="25">
        <f>M786*9.94</f>
        <v>79.52</v>
      </c>
      <c r="O786" s="16">
        <v>475</v>
      </c>
      <c r="P786" s="16">
        <f t="shared" si="180"/>
        <v>6525</v>
      </c>
      <c r="Q786" s="16">
        <v>6</v>
      </c>
      <c r="R786" s="24">
        <f t="shared" si="177"/>
        <v>8.6623093681917201E-2</v>
      </c>
      <c r="S786" s="10"/>
      <c r="T786" s="24">
        <f t="shared" si="181"/>
        <v>918</v>
      </c>
      <c r="U786" s="10"/>
    </row>
    <row r="787" spans="1:21" s="8" customFormat="1" ht="24" customHeight="1">
      <c r="A787" s="15">
        <v>44160</v>
      </c>
      <c r="B787" s="16">
        <v>26</v>
      </c>
      <c r="C787" s="17" t="s">
        <v>328</v>
      </c>
      <c r="D787" s="16" t="s">
        <v>307</v>
      </c>
      <c r="E787" s="10" t="s">
        <v>309</v>
      </c>
      <c r="F787" s="16" t="s">
        <v>293</v>
      </c>
      <c r="G787" s="18" t="s">
        <v>431</v>
      </c>
      <c r="H787" s="19" t="s">
        <v>360</v>
      </c>
      <c r="I787" s="16">
        <v>7000</v>
      </c>
      <c r="J787" s="16">
        <v>500</v>
      </c>
      <c r="K787" s="16"/>
      <c r="L787" s="16"/>
      <c r="M787" s="24">
        <v>2</v>
      </c>
      <c r="N787" s="25">
        <f>M787*9.94</f>
        <v>19.88</v>
      </c>
      <c r="O787" s="16">
        <v>7000</v>
      </c>
      <c r="P787" s="16">
        <f t="shared" ref="P787:P800" si="183">I787-O787</f>
        <v>0</v>
      </c>
      <c r="Q787" s="16">
        <v>2</v>
      </c>
      <c r="R787" s="24">
        <f t="shared" ref="R787:R800" si="184">N787/T787</f>
        <v>1.9879999999999998E-2</v>
      </c>
      <c r="S787" s="10"/>
      <c r="T787" s="24">
        <f t="shared" ref="T787:T801" si="185">J787*Q787</f>
        <v>1000</v>
      </c>
      <c r="U787" s="10"/>
    </row>
    <row r="788" spans="1:21" s="8" customFormat="1" ht="24" customHeight="1">
      <c r="A788" s="15">
        <v>44160</v>
      </c>
      <c r="B788" s="16"/>
      <c r="C788" s="17" t="s">
        <v>328</v>
      </c>
      <c r="D788" s="16" t="s">
        <v>307</v>
      </c>
      <c r="E788" s="10" t="s">
        <v>309</v>
      </c>
      <c r="F788" s="16" t="s">
        <v>293</v>
      </c>
      <c r="G788" s="18" t="s">
        <v>445</v>
      </c>
      <c r="H788" s="19" t="s">
        <v>360</v>
      </c>
      <c r="I788" s="16">
        <v>7500</v>
      </c>
      <c r="J788" s="16">
        <v>2000</v>
      </c>
      <c r="K788" s="16"/>
      <c r="L788" s="16"/>
      <c r="M788" s="24">
        <v>10</v>
      </c>
      <c r="N788" s="25">
        <f>139.12-19.88</f>
        <v>119.24000000000001</v>
      </c>
      <c r="O788" s="16">
        <v>2000</v>
      </c>
      <c r="P788" s="16">
        <f t="shared" si="183"/>
        <v>5500</v>
      </c>
      <c r="Q788" s="16">
        <v>2</v>
      </c>
      <c r="R788" s="24">
        <f t="shared" si="184"/>
        <v>2.9810000000000003E-2</v>
      </c>
      <c r="S788" s="10"/>
      <c r="T788" s="24">
        <f t="shared" si="185"/>
        <v>4000</v>
      </c>
      <c r="U788" s="10"/>
    </row>
    <row r="789" spans="1:21" s="8" customFormat="1" ht="24" customHeight="1">
      <c r="A789" s="15">
        <v>44160</v>
      </c>
      <c r="B789" s="16">
        <v>27</v>
      </c>
      <c r="C789" s="17" t="s">
        <v>331</v>
      </c>
      <c r="D789" s="16" t="s">
        <v>307</v>
      </c>
      <c r="E789" s="10" t="s">
        <v>309</v>
      </c>
      <c r="F789" s="16" t="s">
        <v>293</v>
      </c>
      <c r="G789" s="18" t="s">
        <v>67</v>
      </c>
      <c r="H789" s="19" t="s">
        <v>360</v>
      </c>
      <c r="I789" s="16">
        <v>7500</v>
      </c>
      <c r="J789" s="16">
        <v>1500</v>
      </c>
      <c r="K789" s="16"/>
      <c r="L789" s="16"/>
      <c r="M789" s="24">
        <v>12</v>
      </c>
      <c r="N789" s="24">
        <v>139.12</v>
      </c>
      <c r="O789" s="16">
        <v>3000</v>
      </c>
      <c r="P789" s="16">
        <f t="shared" si="183"/>
        <v>4500</v>
      </c>
      <c r="Q789" s="16">
        <v>2</v>
      </c>
      <c r="R789" s="24">
        <f t="shared" si="184"/>
        <v>4.6373333333333336E-2</v>
      </c>
      <c r="S789" s="10"/>
      <c r="T789" s="24">
        <f t="shared" si="185"/>
        <v>3000</v>
      </c>
      <c r="U789" s="10"/>
    </row>
    <row r="790" spans="1:21" s="8" customFormat="1" ht="24" customHeight="1">
      <c r="A790" s="15">
        <v>44160</v>
      </c>
      <c r="B790" s="16">
        <v>28</v>
      </c>
      <c r="C790" s="17" t="s">
        <v>317</v>
      </c>
      <c r="D790" s="16" t="s">
        <v>307</v>
      </c>
      <c r="E790" s="10" t="s">
        <v>309</v>
      </c>
      <c r="F790" s="16" t="s">
        <v>293</v>
      </c>
      <c r="G790" s="18" t="s">
        <v>460</v>
      </c>
      <c r="H790" s="19" t="s">
        <v>360</v>
      </c>
      <c r="I790" s="16">
        <v>7500</v>
      </c>
      <c r="J790" s="16">
        <v>2000</v>
      </c>
      <c r="K790" s="16"/>
      <c r="L790" s="16"/>
      <c r="M790" s="24">
        <v>12</v>
      </c>
      <c r="N790" s="24">
        <v>139.12</v>
      </c>
      <c r="O790" s="16">
        <v>4000</v>
      </c>
      <c r="P790" s="16">
        <f t="shared" si="183"/>
        <v>3500</v>
      </c>
      <c r="Q790" s="16">
        <v>2</v>
      </c>
      <c r="R790" s="24">
        <f t="shared" si="184"/>
        <v>3.4779999999999998E-2</v>
      </c>
      <c r="S790" s="10"/>
      <c r="T790" s="24">
        <f t="shared" si="185"/>
        <v>4000</v>
      </c>
      <c r="U790" s="10"/>
    </row>
    <row r="791" spans="1:21" s="8" customFormat="1" ht="24" customHeight="1">
      <c r="A791" s="15">
        <v>44160</v>
      </c>
      <c r="B791" s="16"/>
      <c r="C791" s="17" t="s">
        <v>311</v>
      </c>
      <c r="D791" s="16" t="s">
        <v>307</v>
      </c>
      <c r="E791" s="10" t="s">
        <v>309</v>
      </c>
      <c r="F791" s="16" t="s">
        <v>293</v>
      </c>
      <c r="G791" s="18" t="s">
        <v>460</v>
      </c>
      <c r="H791" s="19" t="s">
        <v>444</v>
      </c>
      <c r="I791" s="16">
        <v>7500</v>
      </c>
      <c r="J791" s="16">
        <v>760</v>
      </c>
      <c r="K791" s="16"/>
      <c r="L791" s="16"/>
      <c r="M791" s="24">
        <v>10</v>
      </c>
      <c r="N791" s="25">
        <f>139.12-19.88</f>
        <v>119.24000000000001</v>
      </c>
      <c r="O791" s="16"/>
      <c r="P791" s="16"/>
      <c r="Q791" s="16">
        <v>4</v>
      </c>
      <c r="R791" s="24">
        <f t="shared" si="184"/>
        <v>3.922368421052632E-2</v>
      </c>
      <c r="S791" s="10"/>
      <c r="T791" s="24">
        <f t="shared" si="185"/>
        <v>3040</v>
      </c>
      <c r="U791" s="10"/>
    </row>
    <row r="792" spans="1:21" s="8" customFormat="1" ht="24" customHeight="1">
      <c r="A792" s="15">
        <v>44160</v>
      </c>
      <c r="B792" s="16"/>
      <c r="C792" s="17" t="s">
        <v>325</v>
      </c>
      <c r="D792" s="16" t="s">
        <v>307</v>
      </c>
      <c r="E792" s="10" t="s">
        <v>309</v>
      </c>
      <c r="F792" s="16" t="s">
        <v>293</v>
      </c>
      <c r="G792" s="18" t="s">
        <v>469</v>
      </c>
      <c r="H792" s="19" t="s">
        <v>434</v>
      </c>
      <c r="I792" s="16">
        <v>7000</v>
      </c>
      <c r="J792" s="16">
        <v>1700</v>
      </c>
      <c r="K792" s="16"/>
      <c r="L792" s="16"/>
      <c r="M792" s="24">
        <v>10</v>
      </c>
      <c r="N792" s="25">
        <f t="shared" ref="N792:N806" si="186">139.12-19.88</f>
        <v>119.24000000000001</v>
      </c>
      <c r="O792" s="16">
        <v>1700</v>
      </c>
      <c r="P792" s="16">
        <f t="shared" si="183"/>
        <v>5300</v>
      </c>
      <c r="Q792" s="16">
        <v>2</v>
      </c>
      <c r="R792" s="24">
        <f t="shared" si="184"/>
        <v>3.5070588235294117E-2</v>
      </c>
      <c r="S792" s="10"/>
      <c r="T792" s="24">
        <f t="shared" si="185"/>
        <v>3400</v>
      </c>
      <c r="U792" s="10"/>
    </row>
    <row r="793" spans="1:21" s="8" customFormat="1" ht="24" customHeight="1">
      <c r="A793" s="15">
        <v>44160</v>
      </c>
      <c r="B793" s="16"/>
      <c r="C793" s="17" t="s">
        <v>394</v>
      </c>
      <c r="D793" s="16" t="s">
        <v>307</v>
      </c>
      <c r="E793" s="10" t="s">
        <v>309</v>
      </c>
      <c r="F793" s="16" t="s">
        <v>293</v>
      </c>
      <c r="G793" s="18" t="s">
        <v>54</v>
      </c>
      <c r="H793" s="19" t="s">
        <v>354</v>
      </c>
      <c r="I793" s="16">
        <v>7000</v>
      </c>
      <c r="J793" s="16">
        <v>1200</v>
      </c>
      <c r="K793" s="16"/>
      <c r="L793" s="16"/>
      <c r="M793" s="24">
        <v>10</v>
      </c>
      <c r="N793" s="25">
        <f t="shared" si="186"/>
        <v>119.24000000000001</v>
      </c>
      <c r="O793" s="16">
        <v>2020</v>
      </c>
      <c r="P793" s="16">
        <f t="shared" si="183"/>
        <v>4980</v>
      </c>
      <c r="Q793" s="16">
        <v>1</v>
      </c>
      <c r="R793" s="24">
        <f t="shared" si="184"/>
        <v>9.9366666666666673E-2</v>
      </c>
      <c r="S793" s="10"/>
      <c r="T793" s="24">
        <f t="shared" si="185"/>
        <v>1200</v>
      </c>
      <c r="U793" s="10"/>
    </row>
    <row r="794" spans="1:21" s="8" customFormat="1" ht="24" customHeight="1">
      <c r="A794" s="15">
        <v>44160</v>
      </c>
      <c r="B794" s="16"/>
      <c r="C794" s="17" t="s">
        <v>339</v>
      </c>
      <c r="D794" s="16" t="s">
        <v>307</v>
      </c>
      <c r="E794" s="10" t="s">
        <v>309</v>
      </c>
      <c r="F794" s="16" t="s">
        <v>293</v>
      </c>
      <c r="G794" s="18" t="s">
        <v>54</v>
      </c>
      <c r="H794" s="19" t="s">
        <v>354</v>
      </c>
      <c r="I794" s="16">
        <v>7000</v>
      </c>
      <c r="J794" s="16">
        <v>1200</v>
      </c>
      <c r="K794" s="16"/>
      <c r="L794" s="16"/>
      <c r="M794" s="24">
        <v>10</v>
      </c>
      <c r="N794" s="25">
        <f t="shared" si="186"/>
        <v>119.24000000000001</v>
      </c>
      <c r="O794" s="16">
        <v>3220</v>
      </c>
      <c r="P794" s="16">
        <f t="shared" si="183"/>
        <v>3780</v>
      </c>
      <c r="Q794" s="16">
        <v>1</v>
      </c>
      <c r="R794" s="24">
        <f t="shared" si="184"/>
        <v>9.9366666666666673E-2</v>
      </c>
      <c r="S794" s="10"/>
      <c r="T794" s="24">
        <f t="shared" si="185"/>
        <v>1200</v>
      </c>
      <c r="U794" s="10"/>
    </row>
    <row r="795" spans="1:21" s="8" customFormat="1" ht="24" customHeight="1">
      <c r="A795" s="15">
        <v>44160</v>
      </c>
      <c r="B795" s="16"/>
      <c r="C795" s="17" t="s">
        <v>327</v>
      </c>
      <c r="D795" s="16" t="s">
        <v>307</v>
      </c>
      <c r="E795" s="10" t="s">
        <v>309</v>
      </c>
      <c r="F795" s="16" t="s">
        <v>293</v>
      </c>
      <c r="G795" s="18" t="s">
        <v>54</v>
      </c>
      <c r="H795" s="19" t="s">
        <v>471</v>
      </c>
      <c r="I795" s="16">
        <v>7000</v>
      </c>
      <c r="J795" s="16">
        <v>1800</v>
      </c>
      <c r="K795" s="16"/>
      <c r="L795" s="16"/>
      <c r="M795" s="24">
        <v>10</v>
      </c>
      <c r="N795" s="25">
        <f t="shared" si="186"/>
        <v>119.24000000000001</v>
      </c>
      <c r="O795" s="16">
        <v>1800</v>
      </c>
      <c r="P795" s="16">
        <f t="shared" si="183"/>
        <v>5200</v>
      </c>
      <c r="Q795" s="16">
        <v>2</v>
      </c>
      <c r="R795" s="24">
        <f t="shared" si="184"/>
        <v>3.3122222222222227E-2</v>
      </c>
      <c r="S795" s="10"/>
      <c r="T795" s="24">
        <f t="shared" si="185"/>
        <v>3600</v>
      </c>
      <c r="U795" s="10"/>
    </row>
    <row r="796" spans="1:21" s="8" customFormat="1" ht="24" customHeight="1">
      <c r="A796" s="15">
        <v>44160</v>
      </c>
      <c r="B796" s="16"/>
      <c r="C796" s="17" t="s">
        <v>375</v>
      </c>
      <c r="D796" s="16" t="s">
        <v>307</v>
      </c>
      <c r="E796" s="10" t="s">
        <v>309</v>
      </c>
      <c r="F796" s="16" t="s">
        <v>293</v>
      </c>
      <c r="G796" s="18" t="s">
        <v>54</v>
      </c>
      <c r="H796" s="19" t="s">
        <v>444</v>
      </c>
      <c r="I796" s="16">
        <v>7000</v>
      </c>
      <c r="J796" s="16">
        <v>329</v>
      </c>
      <c r="K796" s="16"/>
      <c r="L796" s="16"/>
      <c r="M796" s="24">
        <v>10</v>
      </c>
      <c r="N796" s="25">
        <f t="shared" si="186"/>
        <v>119.24000000000001</v>
      </c>
      <c r="O796" s="16">
        <v>804</v>
      </c>
      <c r="P796" s="16">
        <f t="shared" si="183"/>
        <v>6196</v>
      </c>
      <c r="Q796" s="16">
        <v>6</v>
      </c>
      <c r="R796" s="24">
        <f t="shared" si="184"/>
        <v>6.0405268490374878E-2</v>
      </c>
      <c r="S796" s="10"/>
      <c r="T796" s="24">
        <f t="shared" si="185"/>
        <v>1974</v>
      </c>
      <c r="U796" s="10"/>
    </row>
    <row r="797" spans="1:21" s="8" customFormat="1" ht="24" customHeight="1">
      <c r="A797" s="15">
        <v>44160</v>
      </c>
      <c r="B797" s="16"/>
      <c r="C797" s="17" t="s">
        <v>370</v>
      </c>
      <c r="D797" s="16" t="s">
        <v>307</v>
      </c>
      <c r="E797" s="10" t="s">
        <v>309</v>
      </c>
      <c r="F797" s="16" t="s">
        <v>293</v>
      </c>
      <c r="G797" s="18" t="s">
        <v>469</v>
      </c>
      <c r="H797" s="19" t="s">
        <v>390</v>
      </c>
      <c r="I797" s="16">
        <v>7000</v>
      </c>
      <c r="J797" s="16">
        <v>2000</v>
      </c>
      <c r="K797" s="16"/>
      <c r="L797" s="16"/>
      <c r="M797" s="24">
        <v>10</v>
      </c>
      <c r="N797" s="25">
        <f t="shared" si="186"/>
        <v>119.24000000000001</v>
      </c>
      <c r="O797" s="16">
        <v>2000</v>
      </c>
      <c r="P797" s="16">
        <f t="shared" si="183"/>
        <v>5000</v>
      </c>
      <c r="Q797" s="16">
        <v>1</v>
      </c>
      <c r="R797" s="24">
        <f t="shared" si="184"/>
        <v>5.9620000000000006E-2</v>
      </c>
      <c r="S797" s="10"/>
      <c r="T797" s="24">
        <f t="shared" si="185"/>
        <v>2000</v>
      </c>
      <c r="U797" s="10"/>
    </row>
    <row r="798" spans="1:21" s="8" customFormat="1" ht="24" customHeight="1">
      <c r="A798" s="15">
        <v>44160</v>
      </c>
      <c r="B798" s="16"/>
      <c r="C798" s="17" t="s">
        <v>329</v>
      </c>
      <c r="D798" s="16" t="s">
        <v>307</v>
      </c>
      <c r="E798" s="10" t="s">
        <v>309</v>
      </c>
      <c r="F798" s="16" t="s">
        <v>293</v>
      </c>
      <c r="G798" s="18" t="s">
        <v>450</v>
      </c>
      <c r="H798" s="19" t="s">
        <v>434</v>
      </c>
      <c r="I798" s="16">
        <v>7000</v>
      </c>
      <c r="J798" s="16">
        <v>780</v>
      </c>
      <c r="K798" s="16"/>
      <c r="L798" s="16"/>
      <c r="M798" s="24">
        <v>10</v>
      </c>
      <c r="N798" s="25">
        <f t="shared" si="186"/>
        <v>119.24000000000001</v>
      </c>
      <c r="O798" s="16">
        <v>3980</v>
      </c>
      <c r="P798" s="16">
        <f t="shared" si="183"/>
        <v>3020</v>
      </c>
      <c r="Q798" s="16">
        <v>2</v>
      </c>
      <c r="R798" s="24">
        <f t="shared" si="184"/>
        <v>7.6435897435897446E-2</v>
      </c>
      <c r="S798" s="10"/>
      <c r="T798" s="24">
        <f t="shared" si="185"/>
        <v>1560</v>
      </c>
      <c r="U798" s="10"/>
    </row>
    <row r="799" spans="1:21" s="8" customFormat="1" ht="24" customHeight="1">
      <c r="A799" s="15">
        <v>44160</v>
      </c>
      <c r="B799" s="16"/>
      <c r="C799" s="17" t="s">
        <v>395</v>
      </c>
      <c r="D799" s="16" t="s">
        <v>307</v>
      </c>
      <c r="E799" s="10" t="s">
        <v>308</v>
      </c>
      <c r="F799" s="16" t="s">
        <v>293</v>
      </c>
      <c r="G799" s="18" t="s">
        <v>450</v>
      </c>
      <c r="H799" s="19" t="s">
        <v>434</v>
      </c>
      <c r="I799" s="16">
        <v>7000</v>
      </c>
      <c r="J799" s="16">
        <v>600</v>
      </c>
      <c r="K799" s="16"/>
      <c r="L799" s="16"/>
      <c r="M799" s="24">
        <v>10</v>
      </c>
      <c r="N799" s="25">
        <f t="shared" si="186"/>
        <v>119.24000000000001</v>
      </c>
      <c r="O799" s="16">
        <v>4580</v>
      </c>
      <c r="P799" s="16">
        <f t="shared" si="183"/>
        <v>2420</v>
      </c>
      <c r="Q799" s="16">
        <v>2</v>
      </c>
      <c r="R799" s="24">
        <f t="shared" si="184"/>
        <v>9.9366666666666673E-2</v>
      </c>
      <c r="S799" s="10"/>
      <c r="T799" s="24">
        <f t="shared" si="185"/>
        <v>1200</v>
      </c>
      <c r="U799" s="10"/>
    </row>
    <row r="800" spans="1:21" s="8" customFormat="1" ht="24" customHeight="1">
      <c r="A800" s="15">
        <v>44160</v>
      </c>
      <c r="B800" s="16"/>
      <c r="C800" s="17" t="s">
        <v>417</v>
      </c>
      <c r="D800" s="16" t="s">
        <v>307</v>
      </c>
      <c r="E800" s="10" t="s">
        <v>309</v>
      </c>
      <c r="F800" s="16" t="s">
        <v>293</v>
      </c>
      <c r="G800" s="18" t="s">
        <v>450</v>
      </c>
      <c r="H800" s="19" t="s">
        <v>434</v>
      </c>
      <c r="I800" s="16">
        <v>7000</v>
      </c>
      <c r="J800" s="16">
        <v>1200</v>
      </c>
      <c r="K800" s="16"/>
      <c r="L800" s="16"/>
      <c r="M800" s="24">
        <v>10</v>
      </c>
      <c r="N800" s="25">
        <f t="shared" si="186"/>
        <v>119.24000000000001</v>
      </c>
      <c r="O800" s="16">
        <v>5780</v>
      </c>
      <c r="P800" s="16">
        <f t="shared" si="183"/>
        <v>1220</v>
      </c>
      <c r="Q800" s="16">
        <v>2</v>
      </c>
      <c r="R800" s="24">
        <f t="shared" si="184"/>
        <v>4.9683333333333336E-2</v>
      </c>
      <c r="S800" s="10"/>
      <c r="T800" s="24">
        <f t="shared" si="185"/>
        <v>2400</v>
      </c>
      <c r="U800" s="10"/>
    </row>
    <row r="801" spans="1:21" s="8" customFormat="1" ht="24" customHeight="1">
      <c r="A801" s="15">
        <v>44160</v>
      </c>
      <c r="B801" s="16"/>
      <c r="C801" s="17" t="s">
        <v>416</v>
      </c>
      <c r="D801" s="16" t="s">
        <v>307</v>
      </c>
      <c r="E801" s="10" t="s">
        <v>309</v>
      </c>
      <c r="F801" s="16" t="s">
        <v>293</v>
      </c>
      <c r="G801" s="18" t="s">
        <v>450</v>
      </c>
      <c r="H801" s="19" t="s">
        <v>472</v>
      </c>
      <c r="I801" s="16">
        <v>7000</v>
      </c>
      <c r="J801" s="16">
        <v>2000</v>
      </c>
      <c r="K801" s="16"/>
      <c r="L801" s="16"/>
      <c r="M801" s="24">
        <v>10</v>
      </c>
      <c r="N801" s="25">
        <f t="shared" si="186"/>
        <v>119.24000000000001</v>
      </c>
      <c r="O801" s="16">
        <v>3800</v>
      </c>
      <c r="P801" s="16">
        <f t="shared" ref="P801:P802" si="187">I801-O801</f>
        <v>3200</v>
      </c>
      <c r="Q801" s="16">
        <v>2</v>
      </c>
      <c r="R801" s="24">
        <f t="shared" ref="R801:R805" si="188">N801/T801</f>
        <v>2.9810000000000003E-2</v>
      </c>
      <c r="S801" s="10"/>
      <c r="T801" s="24">
        <f t="shared" si="185"/>
        <v>4000</v>
      </c>
      <c r="U801" s="10"/>
    </row>
    <row r="802" spans="1:21" s="8" customFormat="1" ht="24" customHeight="1">
      <c r="A802" s="15">
        <v>44160</v>
      </c>
      <c r="B802" s="16"/>
      <c r="C802" s="17" t="s">
        <v>316</v>
      </c>
      <c r="D802" s="16" t="s">
        <v>307</v>
      </c>
      <c r="E802" s="10" t="s">
        <v>309</v>
      </c>
      <c r="F802" s="16" t="s">
        <v>293</v>
      </c>
      <c r="G802" s="18" t="s">
        <v>54</v>
      </c>
      <c r="H802" s="19" t="s">
        <v>444</v>
      </c>
      <c r="I802" s="16">
        <v>7000</v>
      </c>
      <c r="J802" s="16">
        <v>276</v>
      </c>
      <c r="K802" s="16"/>
      <c r="L802" s="16"/>
      <c r="M802" s="24">
        <v>10</v>
      </c>
      <c r="N802" s="25">
        <f t="shared" si="186"/>
        <v>119.24000000000001</v>
      </c>
      <c r="O802" s="16">
        <v>1080</v>
      </c>
      <c r="P802" s="16">
        <f t="shared" si="187"/>
        <v>5920</v>
      </c>
      <c r="Q802" s="16">
        <v>6</v>
      </c>
      <c r="R802" s="24">
        <f t="shared" si="188"/>
        <v>7.2004830917874407E-2</v>
      </c>
      <c r="S802" s="10"/>
      <c r="T802" s="24">
        <f t="shared" ref="T802:T807" si="189">J802*Q802</f>
        <v>1656</v>
      </c>
      <c r="U802" s="10"/>
    </row>
    <row r="803" spans="1:21" s="8" customFormat="1" ht="24" customHeight="1">
      <c r="A803" s="15">
        <v>44160</v>
      </c>
      <c r="B803" s="16"/>
      <c r="C803" s="17" t="s">
        <v>335</v>
      </c>
      <c r="D803" s="16" t="s">
        <v>307</v>
      </c>
      <c r="E803" s="10" t="s">
        <v>309</v>
      </c>
      <c r="F803" s="16" t="s">
        <v>293</v>
      </c>
      <c r="G803" s="18" t="s">
        <v>67</v>
      </c>
      <c r="H803" s="19" t="s">
        <v>441</v>
      </c>
      <c r="I803" s="16">
        <v>7500</v>
      </c>
      <c r="J803" s="16">
        <v>720</v>
      </c>
      <c r="K803" s="16"/>
      <c r="L803" s="16"/>
      <c r="M803" s="24">
        <v>10</v>
      </c>
      <c r="N803" s="25">
        <f t="shared" si="186"/>
        <v>119.24000000000001</v>
      </c>
      <c r="O803" s="16"/>
      <c r="P803" s="16"/>
      <c r="Q803" s="16">
        <v>1</v>
      </c>
      <c r="R803" s="24">
        <f t="shared" si="188"/>
        <v>0.16561111111111113</v>
      </c>
      <c r="S803" s="10"/>
      <c r="T803" s="24">
        <f t="shared" si="189"/>
        <v>720</v>
      </c>
      <c r="U803" s="10"/>
    </row>
    <row r="804" spans="1:21" s="8" customFormat="1" ht="24" customHeight="1">
      <c r="A804" s="15">
        <v>44160</v>
      </c>
      <c r="B804" s="16"/>
      <c r="C804" s="17" t="s">
        <v>402</v>
      </c>
      <c r="D804" s="16" t="s">
        <v>307</v>
      </c>
      <c r="E804" s="10" t="s">
        <v>309</v>
      </c>
      <c r="F804" s="16" t="s">
        <v>293</v>
      </c>
      <c r="G804" s="18" t="s">
        <v>469</v>
      </c>
      <c r="H804" s="19" t="s">
        <v>473</v>
      </c>
      <c r="I804" s="16">
        <v>7000</v>
      </c>
      <c r="J804" s="16">
        <v>1300</v>
      </c>
      <c r="K804" s="16"/>
      <c r="L804" s="16"/>
      <c r="M804" s="24">
        <v>10</v>
      </c>
      <c r="N804" s="25">
        <f t="shared" si="186"/>
        <v>119.24000000000001</v>
      </c>
      <c r="O804" s="16">
        <v>1300</v>
      </c>
      <c r="P804" s="16">
        <f t="shared" ref="P804:P807" si="190">I804-O804</f>
        <v>5700</v>
      </c>
      <c r="Q804" s="16">
        <v>2</v>
      </c>
      <c r="R804" s="24">
        <f t="shared" si="188"/>
        <v>4.5861538461538467E-2</v>
      </c>
      <c r="S804" s="10"/>
      <c r="T804" s="24">
        <f t="shared" si="189"/>
        <v>2600</v>
      </c>
      <c r="U804" s="10"/>
    </row>
    <row r="805" spans="1:21" s="8" customFormat="1" ht="24" customHeight="1">
      <c r="A805" s="15">
        <v>44160</v>
      </c>
      <c r="B805" s="16"/>
      <c r="C805" s="17" t="s">
        <v>388</v>
      </c>
      <c r="D805" s="16" t="s">
        <v>307</v>
      </c>
      <c r="E805" s="10" t="s">
        <v>308</v>
      </c>
      <c r="F805" s="16" t="s">
        <v>293</v>
      </c>
      <c r="G805" s="18" t="s">
        <v>469</v>
      </c>
      <c r="H805" s="19" t="s">
        <v>467</v>
      </c>
      <c r="I805" s="16">
        <v>7000</v>
      </c>
      <c r="J805" s="16">
        <v>900</v>
      </c>
      <c r="K805" s="16"/>
      <c r="L805" s="16"/>
      <c r="M805" s="24">
        <v>6</v>
      </c>
      <c r="N805" s="25">
        <f t="shared" ref="N805:N808" si="191">M805*14</f>
        <v>84</v>
      </c>
      <c r="O805" s="16">
        <v>900</v>
      </c>
      <c r="P805" s="16">
        <f t="shared" si="190"/>
        <v>6100</v>
      </c>
      <c r="Q805" s="16">
        <v>1</v>
      </c>
      <c r="R805" s="24">
        <f t="shared" si="188"/>
        <v>9.3333333333333338E-2</v>
      </c>
      <c r="S805" s="10"/>
      <c r="T805" s="24">
        <f t="shared" si="189"/>
        <v>900</v>
      </c>
      <c r="U805" s="10"/>
    </row>
    <row r="806" spans="1:21" s="8" customFormat="1" ht="24" customHeight="1">
      <c r="A806" s="15">
        <v>44160</v>
      </c>
      <c r="B806" s="16"/>
      <c r="C806" s="17" t="s">
        <v>310</v>
      </c>
      <c r="D806" s="16" t="s">
        <v>307</v>
      </c>
      <c r="E806" s="10" t="s">
        <v>309</v>
      </c>
      <c r="F806" s="16" t="s">
        <v>293</v>
      </c>
      <c r="G806" s="18" t="s">
        <v>474</v>
      </c>
      <c r="H806" s="19" t="s">
        <v>466</v>
      </c>
      <c r="I806" s="16"/>
      <c r="J806" s="16"/>
      <c r="K806" s="16"/>
      <c r="L806" s="16"/>
      <c r="M806" s="24">
        <v>10</v>
      </c>
      <c r="N806" s="25">
        <f t="shared" si="186"/>
        <v>119.24000000000001</v>
      </c>
      <c r="O806" s="16"/>
      <c r="P806" s="16"/>
      <c r="Q806" s="16"/>
      <c r="R806" s="24"/>
      <c r="S806" s="10"/>
      <c r="T806" s="24"/>
      <c r="U806" s="10"/>
    </row>
    <row r="807" spans="1:21" s="8" customFormat="1" ht="24" customHeight="1">
      <c r="A807" s="15">
        <v>44160</v>
      </c>
      <c r="B807" s="16">
        <v>29</v>
      </c>
      <c r="C807" s="17" t="s">
        <v>323</v>
      </c>
      <c r="D807" s="16" t="s">
        <v>307</v>
      </c>
      <c r="E807" s="10" t="s">
        <v>308</v>
      </c>
      <c r="F807" s="16" t="s">
        <v>293</v>
      </c>
      <c r="G807" s="18" t="s">
        <v>460</v>
      </c>
      <c r="H807" s="19" t="s">
        <v>430</v>
      </c>
      <c r="I807" s="16">
        <v>7500</v>
      </c>
      <c r="J807" s="16">
        <v>1300</v>
      </c>
      <c r="K807" s="16"/>
      <c r="L807" s="16"/>
      <c r="M807" s="24">
        <v>4</v>
      </c>
      <c r="N807" s="25">
        <f t="shared" si="191"/>
        <v>56</v>
      </c>
      <c r="O807" s="16">
        <v>7000</v>
      </c>
      <c r="P807" s="16">
        <f t="shared" si="190"/>
        <v>500</v>
      </c>
      <c r="Q807" s="16">
        <v>2</v>
      </c>
      <c r="R807" s="24">
        <f>N807/T807</f>
        <v>2.1538461538461538E-2</v>
      </c>
      <c r="S807" s="10"/>
      <c r="T807" s="24">
        <f t="shared" si="189"/>
        <v>2600</v>
      </c>
      <c r="U807" s="10"/>
    </row>
    <row r="808" spans="1:21" s="8" customFormat="1" ht="24" customHeight="1">
      <c r="A808" s="15">
        <v>44160</v>
      </c>
      <c r="B808" s="16"/>
      <c r="C808" s="17" t="s">
        <v>323</v>
      </c>
      <c r="D808" s="16" t="s">
        <v>307</v>
      </c>
      <c r="E808" s="10" t="s">
        <v>308</v>
      </c>
      <c r="F808" s="16" t="s">
        <v>293</v>
      </c>
      <c r="G808" s="18" t="s">
        <v>450</v>
      </c>
      <c r="H808" s="19" t="s">
        <v>472</v>
      </c>
      <c r="I808" s="16">
        <v>7000</v>
      </c>
      <c r="J808" s="16">
        <v>2000</v>
      </c>
      <c r="K808" s="16"/>
      <c r="L808" s="16"/>
      <c r="M808" s="24">
        <v>8</v>
      </c>
      <c r="N808" s="25">
        <f t="shared" si="191"/>
        <v>112</v>
      </c>
      <c r="O808" s="16">
        <v>5800</v>
      </c>
      <c r="P808" s="16">
        <f t="shared" ref="P808:P815" si="192">I808-O808</f>
        <v>1200</v>
      </c>
      <c r="Q808" s="16">
        <v>2</v>
      </c>
      <c r="R808" s="24">
        <f t="shared" ref="R808:R815" si="193">N808/T808</f>
        <v>2.8000000000000001E-2</v>
      </c>
      <c r="S808" s="10"/>
      <c r="T808" s="24">
        <f t="shared" ref="T808:T815" si="194">J808*Q808</f>
        <v>4000</v>
      </c>
      <c r="U808" s="10"/>
    </row>
    <row r="809" spans="1:21" s="8" customFormat="1" ht="24" customHeight="1">
      <c r="A809" s="15">
        <v>44160</v>
      </c>
      <c r="B809" s="16"/>
      <c r="C809" s="17" t="s">
        <v>313</v>
      </c>
      <c r="D809" s="16" t="s">
        <v>307</v>
      </c>
      <c r="E809" s="10" t="s">
        <v>309</v>
      </c>
      <c r="F809" s="16" t="s">
        <v>293</v>
      </c>
      <c r="G809" s="18" t="s">
        <v>54</v>
      </c>
      <c r="H809" s="19" t="s">
        <v>452</v>
      </c>
      <c r="I809" s="16">
        <v>7000</v>
      </c>
      <c r="J809" s="16">
        <v>2000</v>
      </c>
      <c r="K809" s="16"/>
      <c r="L809" s="16"/>
      <c r="M809" s="24">
        <v>10</v>
      </c>
      <c r="N809" s="25">
        <f>139.12-19.88</f>
        <v>119.24000000000001</v>
      </c>
      <c r="O809" s="16">
        <v>2000</v>
      </c>
      <c r="P809" s="16">
        <f t="shared" si="192"/>
        <v>5000</v>
      </c>
      <c r="Q809" s="16">
        <v>1</v>
      </c>
      <c r="R809" s="24">
        <f t="shared" si="193"/>
        <v>5.9620000000000006E-2</v>
      </c>
      <c r="S809" s="10"/>
      <c r="T809" s="24">
        <f t="shared" si="194"/>
        <v>2000</v>
      </c>
      <c r="U809" s="10"/>
    </row>
    <row r="810" spans="1:21" s="8" customFormat="1" ht="24" customHeight="1">
      <c r="A810" s="15">
        <v>44160</v>
      </c>
      <c r="B810" s="16">
        <v>30</v>
      </c>
      <c r="C810" s="17" t="s">
        <v>324</v>
      </c>
      <c r="D810" s="16" t="s">
        <v>307</v>
      </c>
      <c r="E810" s="10" t="s">
        <v>309</v>
      </c>
      <c r="F810" s="16"/>
      <c r="G810" s="18"/>
      <c r="H810" s="19" t="s">
        <v>345</v>
      </c>
      <c r="I810" s="16"/>
      <c r="J810" s="16"/>
      <c r="K810" s="16"/>
      <c r="L810" s="16"/>
      <c r="M810" s="24">
        <v>12</v>
      </c>
      <c r="N810" s="24">
        <v>139.12</v>
      </c>
      <c r="O810" s="16"/>
      <c r="P810" s="16"/>
      <c r="Q810" s="16"/>
      <c r="R810" s="24"/>
      <c r="S810" s="10"/>
      <c r="T810" s="24"/>
      <c r="U810" s="10"/>
    </row>
    <row r="811" spans="1:21" s="9" customFormat="1" ht="24" customHeight="1">
      <c r="A811" s="15">
        <v>44160</v>
      </c>
      <c r="B811" s="16">
        <v>31</v>
      </c>
      <c r="C811" s="25" t="s">
        <v>346</v>
      </c>
      <c r="D811" s="25" t="s">
        <v>307</v>
      </c>
      <c r="E811" s="9" t="s">
        <v>309</v>
      </c>
      <c r="F811" s="25"/>
      <c r="G811" s="32"/>
      <c r="H811" s="30" t="s">
        <v>268</v>
      </c>
      <c r="I811" s="25"/>
      <c r="J811" s="25"/>
      <c r="K811" s="25"/>
      <c r="L811" s="25"/>
      <c r="M811" s="29"/>
      <c r="N811" s="25"/>
      <c r="O811" s="25"/>
      <c r="P811" s="25"/>
      <c r="Q811" s="25"/>
      <c r="R811" s="29"/>
      <c r="T811" s="29"/>
    </row>
    <row r="812" spans="1:21" s="9" customFormat="1" ht="24" customHeight="1">
      <c r="A812" s="15">
        <v>44160</v>
      </c>
      <c r="B812" s="16">
        <v>32</v>
      </c>
      <c r="C812" s="25" t="s">
        <v>348</v>
      </c>
      <c r="D812" s="25" t="s">
        <v>307</v>
      </c>
      <c r="E812" s="9" t="s">
        <v>309</v>
      </c>
      <c r="F812" s="25"/>
      <c r="G812" s="25"/>
      <c r="H812" s="30" t="s">
        <v>268</v>
      </c>
      <c r="I812" s="25"/>
      <c r="J812" s="25"/>
      <c r="K812" s="25"/>
      <c r="L812" s="25"/>
      <c r="M812" s="29"/>
      <c r="N812" s="29"/>
      <c r="O812" s="25"/>
      <c r="P812" s="25"/>
      <c r="Q812" s="25"/>
      <c r="R812" s="29"/>
      <c r="T812" s="29"/>
    </row>
    <row r="813" spans="1:21" s="8" customFormat="1" ht="24" customHeight="1">
      <c r="A813" s="15">
        <v>44161</v>
      </c>
      <c r="B813" s="16">
        <v>1</v>
      </c>
      <c r="C813" s="17" t="s">
        <v>364</v>
      </c>
      <c r="D813" s="16" t="s">
        <v>307</v>
      </c>
      <c r="E813" s="10" t="s">
        <v>309</v>
      </c>
      <c r="F813" s="16" t="s">
        <v>293</v>
      </c>
      <c r="G813" s="18" t="s">
        <v>54</v>
      </c>
      <c r="H813" s="19" t="s">
        <v>444</v>
      </c>
      <c r="I813" s="16">
        <v>7000</v>
      </c>
      <c r="J813" s="16">
        <v>320</v>
      </c>
      <c r="K813" s="16"/>
      <c r="L813" s="16"/>
      <c r="M813" s="24">
        <v>12</v>
      </c>
      <c r="N813" s="24">
        <v>139.12</v>
      </c>
      <c r="O813" s="16">
        <v>1400</v>
      </c>
      <c r="P813" s="16">
        <f t="shared" si="192"/>
        <v>5600</v>
      </c>
      <c r="Q813" s="16">
        <v>6</v>
      </c>
      <c r="R813" s="24">
        <f t="shared" si="193"/>
        <v>7.2458333333333333E-2</v>
      </c>
      <c r="S813" s="10"/>
      <c r="T813" s="24">
        <f t="shared" si="194"/>
        <v>1920</v>
      </c>
      <c r="U813" s="10"/>
    </row>
    <row r="814" spans="1:21" s="8" customFormat="1" ht="24" customHeight="1">
      <c r="A814" s="15">
        <v>44161</v>
      </c>
      <c r="B814" s="16">
        <v>2</v>
      </c>
      <c r="C814" s="17" t="s">
        <v>344</v>
      </c>
      <c r="D814" s="16" t="s">
        <v>307</v>
      </c>
      <c r="E814" s="10" t="s">
        <v>309</v>
      </c>
      <c r="F814" s="16" t="s">
        <v>293</v>
      </c>
      <c r="G814" s="18" t="s">
        <v>54</v>
      </c>
      <c r="H814" s="19" t="s">
        <v>444</v>
      </c>
      <c r="I814" s="16">
        <v>7000</v>
      </c>
      <c r="J814" s="16">
        <v>334</v>
      </c>
      <c r="K814" s="16"/>
      <c r="L814" s="16"/>
      <c r="M814" s="24">
        <v>12</v>
      </c>
      <c r="N814" s="24">
        <v>139.12</v>
      </c>
      <c r="O814" s="16">
        <v>1734</v>
      </c>
      <c r="P814" s="16">
        <f t="shared" si="192"/>
        <v>5266</v>
      </c>
      <c r="Q814" s="16">
        <v>6</v>
      </c>
      <c r="R814" s="24">
        <f t="shared" si="193"/>
        <v>6.9421157684630738E-2</v>
      </c>
      <c r="S814" s="10"/>
      <c r="T814" s="24">
        <f t="shared" si="194"/>
        <v>2004</v>
      </c>
      <c r="U814" s="10"/>
    </row>
    <row r="815" spans="1:21" s="8" customFormat="1" ht="24" customHeight="1">
      <c r="A815" s="15">
        <v>44161</v>
      </c>
      <c r="B815" s="16">
        <v>3</v>
      </c>
      <c r="C815" s="17" t="s">
        <v>316</v>
      </c>
      <c r="D815" s="16" t="s">
        <v>307</v>
      </c>
      <c r="E815" s="10" t="s">
        <v>309</v>
      </c>
      <c r="F815" s="16" t="s">
        <v>293</v>
      </c>
      <c r="G815" s="18" t="s">
        <v>54</v>
      </c>
      <c r="H815" s="19" t="s">
        <v>444</v>
      </c>
      <c r="I815" s="16">
        <v>7000</v>
      </c>
      <c r="J815" s="16">
        <v>400</v>
      </c>
      <c r="K815" s="16"/>
      <c r="L815" s="16"/>
      <c r="M815" s="24">
        <v>12</v>
      </c>
      <c r="N815" s="24">
        <v>139.12</v>
      </c>
      <c r="O815" s="16">
        <v>2134</v>
      </c>
      <c r="P815" s="16">
        <f t="shared" si="192"/>
        <v>4866</v>
      </c>
      <c r="Q815" s="16">
        <v>6</v>
      </c>
      <c r="R815" s="24">
        <f t="shared" si="193"/>
        <v>5.7966666666666666E-2</v>
      </c>
      <c r="S815" s="10"/>
      <c r="T815" s="24">
        <f t="shared" si="194"/>
        <v>2400</v>
      </c>
      <c r="U815" s="10"/>
    </row>
    <row r="816" spans="1:21" s="8" customFormat="1" ht="24" customHeight="1">
      <c r="A816" s="15">
        <v>44161</v>
      </c>
      <c r="B816" s="16">
        <v>4</v>
      </c>
      <c r="C816" s="17" t="s">
        <v>394</v>
      </c>
      <c r="D816" s="16" t="s">
        <v>307</v>
      </c>
      <c r="E816" s="10" t="s">
        <v>309</v>
      </c>
      <c r="F816" s="16" t="s">
        <v>293</v>
      </c>
      <c r="G816" s="18" t="s">
        <v>54</v>
      </c>
      <c r="H816" s="19" t="s">
        <v>354</v>
      </c>
      <c r="I816" s="16">
        <v>7000</v>
      </c>
      <c r="J816" s="16">
        <v>1450</v>
      </c>
      <c r="K816" s="16"/>
      <c r="L816" s="16"/>
      <c r="M816" s="24">
        <v>12</v>
      </c>
      <c r="N816" s="24">
        <v>139.12</v>
      </c>
      <c r="O816" s="16">
        <v>4670</v>
      </c>
      <c r="P816" s="16">
        <f t="shared" ref="P816:P821" si="195">I816-O816</f>
        <v>2330</v>
      </c>
      <c r="Q816" s="16">
        <v>1</v>
      </c>
      <c r="R816" s="24">
        <f t="shared" ref="R816:R822" si="196">N816/T816</f>
        <v>9.5944827586206899E-2</v>
      </c>
      <c r="S816" s="10"/>
      <c r="T816" s="24">
        <f t="shared" ref="T816:T822" si="197">J816*Q816</f>
        <v>1450</v>
      </c>
      <c r="U816" s="10"/>
    </row>
    <row r="817" spans="1:21" s="8" customFormat="1" ht="24" customHeight="1">
      <c r="A817" s="15">
        <v>44161</v>
      </c>
      <c r="B817" s="16">
        <v>5</v>
      </c>
      <c r="C817" s="17" t="s">
        <v>339</v>
      </c>
      <c r="D817" s="16" t="s">
        <v>307</v>
      </c>
      <c r="E817" s="10" t="s">
        <v>309</v>
      </c>
      <c r="F817" s="16" t="s">
        <v>293</v>
      </c>
      <c r="G817" s="18" t="s">
        <v>54</v>
      </c>
      <c r="H817" s="19" t="s">
        <v>354</v>
      </c>
      <c r="I817" s="16">
        <v>7000</v>
      </c>
      <c r="J817" s="16">
        <v>1350</v>
      </c>
      <c r="K817" s="16"/>
      <c r="L817" s="16"/>
      <c r="M817" s="24">
        <v>12</v>
      </c>
      <c r="N817" s="24">
        <v>139.12</v>
      </c>
      <c r="O817" s="16">
        <v>6020</v>
      </c>
      <c r="P817" s="16">
        <f t="shared" si="195"/>
        <v>980</v>
      </c>
      <c r="Q817" s="16">
        <v>1</v>
      </c>
      <c r="R817" s="24">
        <f t="shared" si="196"/>
        <v>0.10305185185185185</v>
      </c>
      <c r="S817" s="10"/>
      <c r="T817" s="24">
        <f t="shared" si="197"/>
        <v>1350</v>
      </c>
      <c r="U817" s="10"/>
    </row>
    <row r="818" spans="1:21" s="8" customFormat="1" ht="24" customHeight="1">
      <c r="A818" s="15">
        <v>44161</v>
      </c>
      <c r="B818" s="16">
        <v>6</v>
      </c>
      <c r="C818" s="17" t="s">
        <v>327</v>
      </c>
      <c r="D818" s="16" t="s">
        <v>307</v>
      </c>
      <c r="E818" s="10" t="s">
        <v>309</v>
      </c>
      <c r="F818" s="16" t="s">
        <v>293</v>
      </c>
      <c r="G818" s="18" t="s">
        <v>54</v>
      </c>
      <c r="H818" s="19" t="s">
        <v>471</v>
      </c>
      <c r="I818" s="16">
        <v>7000</v>
      </c>
      <c r="J818" s="16">
        <v>3020</v>
      </c>
      <c r="K818" s="16"/>
      <c r="L818" s="16"/>
      <c r="M818" s="24">
        <v>12</v>
      </c>
      <c r="N818" s="24">
        <v>139.12</v>
      </c>
      <c r="O818" s="16">
        <v>4820</v>
      </c>
      <c r="P818" s="16">
        <f t="shared" si="195"/>
        <v>2180</v>
      </c>
      <c r="Q818" s="16">
        <v>2</v>
      </c>
      <c r="R818" s="24">
        <f t="shared" si="196"/>
        <v>2.3033112582781456E-2</v>
      </c>
      <c r="S818" s="10"/>
      <c r="T818" s="24">
        <f t="shared" si="197"/>
        <v>6040</v>
      </c>
      <c r="U818" s="10"/>
    </row>
    <row r="819" spans="1:21" s="8" customFormat="1" ht="24" customHeight="1">
      <c r="A819" s="15">
        <v>44161</v>
      </c>
      <c r="B819" s="16">
        <v>7</v>
      </c>
      <c r="C819" s="17" t="s">
        <v>395</v>
      </c>
      <c r="D819" s="16" t="s">
        <v>307</v>
      </c>
      <c r="E819" s="10" t="s">
        <v>308</v>
      </c>
      <c r="F819" s="16" t="s">
        <v>293</v>
      </c>
      <c r="G819" s="18" t="s">
        <v>54</v>
      </c>
      <c r="H819" s="19" t="s">
        <v>475</v>
      </c>
      <c r="I819" s="16">
        <v>7000</v>
      </c>
      <c r="J819" s="16">
        <v>1900</v>
      </c>
      <c r="K819" s="16"/>
      <c r="L819" s="16"/>
      <c r="M819" s="24">
        <v>12</v>
      </c>
      <c r="N819" s="25">
        <f>M819*14</f>
        <v>168</v>
      </c>
      <c r="O819" s="16">
        <v>1900</v>
      </c>
      <c r="P819" s="16">
        <f t="shared" si="195"/>
        <v>5100</v>
      </c>
      <c r="Q819" s="16">
        <v>2</v>
      </c>
      <c r="R819" s="24">
        <f t="shared" si="196"/>
        <v>4.4210526315789471E-2</v>
      </c>
      <c r="S819" s="10"/>
      <c r="T819" s="24">
        <f t="shared" si="197"/>
        <v>3800</v>
      </c>
      <c r="U819" s="10"/>
    </row>
    <row r="820" spans="1:21" s="8" customFormat="1" ht="24" customHeight="1">
      <c r="A820" s="15">
        <v>44161</v>
      </c>
      <c r="B820" s="16">
        <v>8</v>
      </c>
      <c r="C820" s="17" t="s">
        <v>416</v>
      </c>
      <c r="D820" s="16" t="s">
        <v>307</v>
      </c>
      <c r="E820" s="10" t="s">
        <v>309</v>
      </c>
      <c r="F820" s="16" t="s">
        <v>293</v>
      </c>
      <c r="G820" s="18" t="s">
        <v>54</v>
      </c>
      <c r="H820" s="19" t="s">
        <v>433</v>
      </c>
      <c r="I820" s="16">
        <v>7000</v>
      </c>
      <c r="J820" s="16">
        <v>1680</v>
      </c>
      <c r="K820" s="16"/>
      <c r="L820" s="16"/>
      <c r="M820" s="24">
        <v>8</v>
      </c>
      <c r="N820" s="25">
        <f>M820*9.94</f>
        <v>79.52</v>
      </c>
      <c r="O820" s="16">
        <v>1680</v>
      </c>
      <c r="P820" s="16">
        <f t="shared" si="195"/>
        <v>5320</v>
      </c>
      <c r="Q820" s="16">
        <v>1</v>
      </c>
      <c r="R820" s="24">
        <f t="shared" si="196"/>
        <v>4.7333333333333331E-2</v>
      </c>
      <c r="S820" s="10"/>
      <c r="T820" s="24">
        <f t="shared" si="197"/>
        <v>1680</v>
      </c>
      <c r="U820" s="10"/>
    </row>
    <row r="821" spans="1:21" s="8" customFormat="1" ht="24" customHeight="1">
      <c r="A821" s="15">
        <v>44161</v>
      </c>
      <c r="B821" s="16"/>
      <c r="C821" s="17" t="s">
        <v>416</v>
      </c>
      <c r="D821" s="16" t="s">
        <v>307</v>
      </c>
      <c r="E821" s="10" t="s">
        <v>309</v>
      </c>
      <c r="F821" s="16" t="s">
        <v>293</v>
      </c>
      <c r="G821" s="18" t="s">
        <v>67</v>
      </c>
      <c r="H821" s="19" t="s">
        <v>447</v>
      </c>
      <c r="I821" s="16">
        <v>7500</v>
      </c>
      <c r="J821" s="16">
        <v>360</v>
      </c>
      <c r="K821" s="16"/>
      <c r="L821" s="16"/>
      <c r="M821" s="24">
        <v>4</v>
      </c>
      <c r="N821" s="25">
        <f>M821*14.9</f>
        <v>59.6</v>
      </c>
      <c r="O821" s="16">
        <v>5740</v>
      </c>
      <c r="P821" s="16">
        <f t="shared" si="195"/>
        <v>1760</v>
      </c>
      <c r="Q821" s="16">
        <v>1</v>
      </c>
      <c r="R821" s="24">
        <f t="shared" si="196"/>
        <v>0.16555555555555557</v>
      </c>
      <c r="S821" s="10"/>
      <c r="T821" s="24">
        <f t="shared" si="197"/>
        <v>360</v>
      </c>
      <c r="U821" s="10"/>
    </row>
    <row r="822" spans="1:21" s="8" customFormat="1" ht="24" customHeight="1">
      <c r="A822" s="15">
        <v>44161</v>
      </c>
      <c r="B822" s="16">
        <v>9</v>
      </c>
      <c r="C822" s="17" t="s">
        <v>329</v>
      </c>
      <c r="D822" s="16" t="s">
        <v>307</v>
      </c>
      <c r="E822" s="10" t="s">
        <v>309</v>
      </c>
      <c r="F822" s="16" t="s">
        <v>293</v>
      </c>
      <c r="G822" s="18" t="s">
        <v>450</v>
      </c>
      <c r="H822" s="19" t="s">
        <v>434</v>
      </c>
      <c r="I822" s="16">
        <v>7000</v>
      </c>
      <c r="J822" s="16">
        <v>360</v>
      </c>
      <c r="K822" s="16"/>
      <c r="L822" s="16"/>
      <c r="M822" s="24">
        <v>4</v>
      </c>
      <c r="N822" s="25">
        <f>M822*14.9</f>
        <v>59.6</v>
      </c>
      <c r="O822" s="16">
        <v>6140</v>
      </c>
      <c r="P822" s="16">
        <f t="shared" ref="P822:P826" si="198">I822-O822</f>
        <v>860</v>
      </c>
      <c r="Q822" s="16">
        <v>1</v>
      </c>
      <c r="R822" s="24">
        <f t="shared" si="196"/>
        <v>0.16555555555555557</v>
      </c>
      <c r="S822" s="10"/>
      <c r="T822" s="24">
        <f t="shared" si="197"/>
        <v>360</v>
      </c>
      <c r="U822" s="10"/>
    </row>
    <row r="823" spans="1:21" s="8" customFormat="1" ht="24" customHeight="1">
      <c r="A823" s="15">
        <v>44161</v>
      </c>
      <c r="B823" s="16"/>
      <c r="C823" s="17" t="s">
        <v>329</v>
      </c>
      <c r="D823" s="16" t="s">
        <v>307</v>
      </c>
      <c r="E823" s="10" t="s">
        <v>309</v>
      </c>
      <c r="F823" s="16" t="s">
        <v>293</v>
      </c>
      <c r="G823" s="18" t="s">
        <v>54</v>
      </c>
      <c r="H823" s="19" t="s">
        <v>432</v>
      </c>
      <c r="I823" s="16">
        <v>7000</v>
      </c>
      <c r="J823" s="16">
        <v>1260</v>
      </c>
      <c r="K823" s="16"/>
      <c r="L823" s="16"/>
      <c r="M823" s="24">
        <v>8</v>
      </c>
      <c r="N823" s="25">
        <f>M823*9.94</f>
        <v>79.52</v>
      </c>
      <c r="O823" s="16">
        <v>1260</v>
      </c>
      <c r="P823" s="16">
        <f t="shared" si="198"/>
        <v>5740</v>
      </c>
      <c r="Q823" s="16">
        <v>2</v>
      </c>
      <c r="R823" s="24">
        <f t="shared" ref="R823:R844" si="199">N823/T823</f>
        <v>3.1555555555555552E-2</v>
      </c>
      <c r="S823" s="10"/>
      <c r="T823" s="24">
        <f t="shared" ref="T823:T844" si="200">J823*Q823</f>
        <v>2520</v>
      </c>
      <c r="U823" s="10"/>
    </row>
    <row r="824" spans="1:21" s="8" customFormat="1" ht="24" customHeight="1">
      <c r="A824" s="15">
        <v>44161</v>
      </c>
      <c r="B824" s="16">
        <v>10</v>
      </c>
      <c r="C824" s="17" t="s">
        <v>321</v>
      </c>
      <c r="D824" s="16" t="s">
        <v>307</v>
      </c>
      <c r="E824" s="10" t="s">
        <v>309</v>
      </c>
      <c r="F824" s="16" t="s">
        <v>293</v>
      </c>
      <c r="G824" s="18" t="s">
        <v>61</v>
      </c>
      <c r="H824" s="19" t="s">
        <v>337</v>
      </c>
      <c r="I824" s="16">
        <v>12000</v>
      </c>
      <c r="J824" s="16">
        <v>1620</v>
      </c>
      <c r="K824" s="16"/>
      <c r="L824" s="16"/>
      <c r="M824" s="24">
        <v>12</v>
      </c>
      <c r="N824" s="24">
        <v>139.12</v>
      </c>
      <c r="O824" s="16">
        <v>6220</v>
      </c>
      <c r="P824" s="16">
        <f t="shared" si="198"/>
        <v>5780</v>
      </c>
      <c r="Q824" s="16">
        <v>1</v>
      </c>
      <c r="R824" s="24">
        <f t="shared" si="199"/>
        <v>8.5876543209876546E-2</v>
      </c>
      <c r="S824" s="10"/>
      <c r="T824" s="24">
        <f t="shared" si="200"/>
        <v>1620</v>
      </c>
      <c r="U824" s="10"/>
    </row>
    <row r="825" spans="1:21" s="8" customFormat="1" ht="24" customHeight="1">
      <c r="A825" s="15">
        <v>44161</v>
      </c>
      <c r="B825" s="16">
        <v>11</v>
      </c>
      <c r="C825" s="17" t="s">
        <v>338</v>
      </c>
      <c r="D825" s="16" t="s">
        <v>307</v>
      </c>
      <c r="E825" s="10" t="s">
        <v>309</v>
      </c>
      <c r="F825" s="16" t="s">
        <v>293</v>
      </c>
      <c r="G825" s="18" t="s">
        <v>468</v>
      </c>
      <c r="H825" s="19" t="s">
        <v>337</v>
      </c>
      <c r="I825" s="16">
        <v>12000</v>
      </c>
      <c r="J825" s="16">
        <v>1260</v>
      </c>
      <c r="K825" s="16"/>
      <c r="L825" s="16"/>
      <c r="M825" s="24">
        <v>12</v>
      </c>
      <c r="N825" s="24">
        <v>139.12</v>
      </c>
      <c r="O825" s="16">
        <v>1690</v>
      </c>
      <c r="P825" s="16">
        <f t="shared" si="198"/>
        <v>10310</v>
      </c>
      <c r="Q825" s="16">
        <v>1</v>
      </c>
      <c r="R825" s="24">
        <f t="shared" si="199"/>
        <v>0.11041269841269842</v>
      </c>
      <c r="S825" s="10"/>
      <c r="T825" s="24">
        <f t="shared" si="200"/>
        <v>1260</v>
      </c>
      <c r="U825" s="10"/>
    </row>
    <row r="826" spans="1:21" s="8" customFormat="1" ht="24" customHeight="1">
      <c r="A826" s="15">
        <v>44161</v>
      </c>
      <c r="B826" s="16">
        <v>12</v>
      </c>
      <c r="C826" s="17" t="s">
        <v>311</v>
      </c>
      <c r="D826" s="16" t="s">
        <v>307</v>
      </c>
      <c r="E826" s="10" t="s">
        <v>309</v>
      </c>
      <c r="F826" s="16" t="s">
        <v>293</v>
      </c>
      <c r="G826" s="18" t="s">
        <v>54</v>
      </c>
      <c r="H826" s="19" t="s">
        <v>367</v>
      </c>
      <c r="I826" s="16">
        <v>7000</v>
      </c>
      <c r="J826" s="16">
        <v>2500</v>
      </c>
      <c r="K826" s="16"/>
      <c r="L826" s="16"/>
      <c r="M826" s="24">
        <v>12</v>
      </c>
      <c r="N826" s="24">
        <v>139.12</v>
      </c>
      <c r="O826" s="16">
        <v>4500</v>
      </c>
      <c r="P826" s="16">
        <f t="shared" si="198"/>
        <v>2500</v>
      </c>
      <c r="Q826" s="16">
        <v>2</v>
      </c>
      <c r="R826" s="24">
        <f t="shared" si="199"/>
        <v>2.7824000000000002E-2</v>
      </c>
      <c r="S826" s="10"/>
      <c r="T826" s="24">
        <f t="shared" si="200"/>
        <v>5000</v>
      </c>
      <c r="U826" s="10"/>
    </row>
    <row r="827" spans="1:21" s="8" customFormat="1" ht="24" customHeight="1">
      <c r="A827" s="15">
        <v>44161</v>
      </c>
      <c r="B827" s="16">
        <v>13</v>
      </c>
      <c r="C827" s="17" t="s">
        <v>313</v>
      </c>
      <c r="D827" s="16" t="s">
        <v>307</v>
      </c>
      <c r="E827" s="10" t="s">
        <v>309</v>
      </c>
      <c r="F827" s="16" t="s">
        <v>293</v>
      </c>
      <c r="G827" s="18" t="s">
        <v>54</v>
      </c>
      <c r="H827" s="19" t="s">
        <v>367</v>
      </c>
      <c r="I827" s="16">
        <v>7000</v>
      </c>
      <c r="J827" s="16">
        <v>2500</v>
      </c>
      <c r="K827" s="16"/>
      <c r="L827" s="16"/>
      <c r="M827" s="24">
        <v>12</v>
      </c>
      <c r="N827" s="24">
        <v>139.12</v>
      </c>
      <c r="O827" s="16">
        <v>7000</v>
      </c>
      <c r="P827" s="16">
        <f t="shared" ref="P827:P838" si="201">I827-O827</f>
        <v>0</v>
      </c>
      <c r="Q827" s="16">
        <v>2</v>
      </c>
      <c r="R827" s="24">
        <f t="shared" si="199"/>
        <v>2.7824000000000002E-2</v>
      </c>
      <c r="S827" s="10"/>
      <c r="T827" s="24">
        <f t="shared" si="200"/>
        <v>5000</v>
      </c>
      <c r="U827" s="10"/>
    </row>
    <row r="828" spans="1:21" s="8" customFormat="1" ht="24" customHeight="1">
      <c r="A828" s="15">
        <v>44161</v>
      </c>
      <c r="B828" s="16">
        <v>14</v>
      </c>
      <c r="C828" s="17" t="s">
        <v>410</v>
      </c>
      <c r="D828" s="16" t="s">
        <v>307</v>
      </c>
      <c r="E828" s="10" t="s">
        <v>308</v>
      </c>
      <c r="F828" s="16" t="s">
        <v>293</v>
      </c>
      <c r="G828" s="18" t="s">
        <v>469</v>
      </c>
      <c r="H828" s="19" t="s">
        <v>367</v>
      </c>
      <c r="I828" s="16">
        <v>7000</v>
      </c>
      <c r="J828" s="16">
        <v>1800</v>
      </c>
      <c r="K828" s="16"/>
      <c r="L828" s="16"/>
      <c r="M828" s="24">
        <v>7</v>
      </c>
      <c r="N828" s="25">
        <f>M828*14</f>
        <v>98</v>
      </c>
      <c r="O828" s="16">
        <v>3600</v>
      </c>
      <c r="P828" s="16">
        <f t="shared" si="201"/>
        <v>3400</v>
      </c>
      <c r="Q828" s="16">
        <v>1</v>
      </c>
      <c r="R828" s="24">
        <f t="shared" si="199"/>
        <v>5.4444444444444441E-2</v>
      </c>
      <c r="S828" s="10"/>
      <c r="T828" s="24">
        <f t="shared" si="200"/>
        <v>1800</v>
      </c>
      <c r="U828" s="10"/>
    </row>
    <row r="829" spans="1:21" s="8" customFormat="1" ht="24" customHeight="1">
      <c r="A829" s="15">
        <v>44161</v>
      </c>
      <c r="B829" s="16">
        <v>15</v>
      </c>
      <c r="C829" s="17" t="s">
        <v>462</v>
      </c>
      <c r="D829" s="16" t="s">
        <v>307</v>
      </c>
      <c r="E829" s="10" t="s">
        <v>308</v>
      </c>
      <c r="F829" s="16" t="s">
        <v>293</v>
      </c>
      <c r="G829" s="18" t="s">
        <v>54</v>
      </c>
      <c r="H829" s="19" t="s">
        <v>435</v>
      </c>
      <c r="I829" s="16">
        <v>7000</v>
      </c>
      <c r="J829" s="16">
        <v>1680</v>
      </c>
      <c r="K829" s="16"/>
      <c r="L829" s="16"/>
      <c r="M829" s="24">
        <v>8</v>
      </c>
      <c r="N829" s="25">
        <f>M829*14</f>
        <v>112</v>
      </c>
      <c r="O829" s="16">
        <v>1680</v>
      </c>
      <c r="P829" s="16">
        <f t="shared" si="201"/>
        <v>5320</v>
      </c>
      <c r="Q829" s="16">
        <v>1</v>
      </c>
      <c r="R829" s="24">
        <f t="shared" si="199"/>
        <v>6.6666666666666666E-2</v>
      </c>
      <c r="S829" s="10"/>
      <c r="T829" s="24">
        <f t="shared" si="200"/>
        <v>1680</v>
      </c>
      <c r="U829" s="10"/>
    </row>
    <row r="830" spans="1:21" s="8" customFormat="1" ht="24" customHeight="1">
      <c r="A830" s="15">
        <v>44161</v>
      </c>
      <c r="B830" s="16">
        <v>16</v>
      </c>
      <c r="C830" s="17" t="s">
        <v>409</v>
      </c>
      <c r="D830" s="16" t="s">
        <v>307</v>
      </c>
      <c r="E830" s="10" t="s">
        <v>308</v>
      </c>
      <c r="F830" s="16" t="s">
        <v>293</v>
      </c>
      <c r="G830" s="18" t="s">
        <v>476</v>
      </c>
      <c r="H830" s="19" t="s">
        <v>477</v>
      </c>
      <c r="I830" s="16">
        <v>12000</v>
      </c>
      <c r="J830" s="16">
        <v>2420</v>
      </c>
      <c r="K830" s="16"/>
      <c r="L830" s="16"/>
      <c r="M830" s="24">
        <v>9</v>
      </c>
      <c r="N830" s="25">
        <f>M830*14</f>
        <v>126</v>
      </c>
      <c r="O830" s="16">
        <v>2420</v>
      </c>
      <c r="P830" s="16">
        <f t="shared" si="201"/>
        <v>9580</v>
      </c>
      <c r="Q830" s="16">
        <v>1</v>
      </c>
      <c r="R830" s="24">
        <f t="shared" si="199"/>
        <v>5.2066115702479342E-2</v>
      </c>
      <c r="S830" s="10"/>
      <c r="T830" s="24">
        <f t="shared" si="200"/>
        <v>2420</v>
      </c>
      <c r="U830" s="10"/>
    </row>
    <row r="831" spans="1:21" s="8" customFormat="1" ht="24" customHeight="1">
      <c r="A831" s="15">
        <v>44161</v>
      </c>
      <c r="B831" s="16">
        <v>17</v>
      </c>
      <c r="C831" s="17" t="s">
        <v>402</v>
      </c>
      <c r="D831" s="16" t="s">
        <v>307</v>
      </c>
      <c r="E831" s="10" t="s">
        <v>309</v>
      </c>
      <c r="F831" s="16" t="s">
        <v>293</v>
      </c>
      <c r="G831" s="18" t="s">
        <v>469</v>
      </c>
      <c r="H831" s="19" t="s">
        <v>432</v>
      </c>
      <c r="I831" s="16">
        <v>7000</v>
      </c>
      <c r="J831" s="16">
        <v>1500</v>
      </c>
      <c r="K831" s="16"/>
      <c r="L831" s="16"/>
      <c r="M831" s="24">
        <v>12</v>
      </c>
      <c r="N831" s="24">
        <v>139.12</v>
      </c>
      <c r="O831" s="16">
        <v>2800</v>
      </c>
      <c r="P831" s="16">
        <f t="shared" si="201"/>
        <v>4200</v>
      </c>
      <c r="Q831" s="16">
        <v>2</v>
      </c>
      <c r="R831" s="24">
        <f t="shared" si="199"/>
        <v>4.6373333333333336E-2</v>
      </c>
      <c r="S831" s="10"/>
      <c r="T831" s="24">
        <f t="shared" si="200"/>
        <v>3000</v>
      </c>
      <c r="U831" s="10"/>
    </row>
    <row r="832" spans="1:21" s="8" customFormat="1" ht="24" customHeight="1">
      <c r="A832" s="15">
        <v>44161</v>
      </c>
      <c r="B832" s="16">
        <v>18</v>
      </c>
      <c r="C832" s="17" t="s">
        <v>325</v>
      </c>
      <c r="D832" s="16" t="s">
        <v>307</v>
      </c>
      <c r="E832" s="10" t="s">
        <v>309</v>
      </c>
      <c r="F832" s="16" t="s">
        <v>293</v>
      </c>
      <c r="G832" s="18" t="s">
        <v>469</v>
      </c>
      <c r="H832" s="19" t="s">
        <v>434</v>
      </c>
      <c r="I832" s="16">
        <v>7000</v>
      </c>
      <c r="J832" s="16">
        <v>1710</v>
      </c>
      <c r="K832" s="16"/>
      <c r="L832" s="16"/>
      <c r="M832" s="24">
        <v>12</v>
      </c>
      <c r="N832" s="24">
        <v>139.12</v>
      </c>
      <c r="O832" s="16">
        <v>3410</v>
      </c>
      <c r="P832" s="16">
        <f t="shared" si="201"/>
        <v>3590</v>
      </c>
      <c r="Q832" s="16">
        <v>2</v>
      </c>
      <c r="R832" s="24">
        <f t="shared" si="199"/>
        <v>4.0678362573099418E-2</v>
      </c>
      <c r="S832" s="10"/>
      <c r="T832" s="24">
        <f t="shared" si="200"/>
        <v>3420</v>
      </c>
      <c r="U832" s="10"/>
    </row>
    <row r="833" spans="1:21" s="8" customFormat="1" ht="24" customHeight="1">
      <c r="A833" s="15">
        <v>44161</v>
      </c>
      <c r="B833" s="16">
        <v>19</v>
      </c>
      <c r="C833" s="17" t="s">
        <v>478</v>
      </c>
      <c r="D833" s="16" t="s">
        <v>307</v>
      </c>
      <c r="E833" s="10" t="s">
        <v>309</v>
      </c>
      <c r="F833" s="16" t="s">
        <v>293</v>
      </c>
      <c r="G833" s="18" t="s">
        <v>469</v>
      </c>
      <c r="H833" s="19" t="s">
        <v>467</v>
      </c>
      <c r="I833" s="16">
        <v>7000</v>
      </c>
      <c r="J833" s="16">
        <v>2376</v>
      </c>
      <c r="K833" s="16"/>
      <c r="L833" s="16"/>
      <c r="M833" s="24">
        <v>12</v>
      </c>
      <c r="N833" s="24">
        <v>139.12</v>
      </c>
      <c r="O833" s="16">
        <v>3276</v>
      </c>
      <c r="P833" s="16">
        <f t="shared" si="201"/>
        <v>3724</v>
      </c>
      <c r="Q833" s="16">
        <v>1</v>
      </c>
      <c r="R833" s="24">
        <f t="shared" si="199"/>
        <v>5.8552188552188557E-2</v>
      </c>
      <c r="S833" s="10"/>
      <c r="T833" s="24">
        <f t="shared" si="200"/>
        <v>2376</v>
      </c>
      <c r="U833" s="10"/>
    </row>
    <row r="834" spans="1:21" s="8" customFormat="1" ht="24" customHeight="1">
      <c r="A834" s="15">
        <v>44161</v>
      </c>
      <c r="B834" s="16">
        <v>20</v>
      </c>
      <c r="C834" s="17" t="s">
        <v>417</v>
      </c>
      <c r="D834" s="16" t="s">
        <v>307</v>
      </c>
      <c r="E834" s="10" t="s">
        <v>309</v>
      </c>
      <c r="F834" s="16" t="s">
        <v>293</v>
      </c>
      <c r="G834" s="18" t="s">
        <v>469</v>
      </c>
      <c r="H834" s="19" t="s">
        <v>432</v>
      </c>
      <c r="I834" s="16">
        <v>7000</v>
      </c>
      <c r="J834" s="16">
        <v>864</v>
      </c>
      <c r="K834" s="16"/>
      <c r="L834" s="16"/>
      <c r="M834" s="24">
        <v>12</v>
      </c>
      <c r="N834" s="24">
        <v>139.12</v>
      </c>
      <c r="O834" s="16">
        <v>3664</v>
      </c>
      <c r="P834" s="16">
        <f t="shared" si="201"/>
        <v>3336</v>
      </c>
      <c r="Q834" s="16">
        <v>2</v>
      </c>
      <c r="R834" s="24">
        <f t="shared" si="199"/>
        <v>8.0509259259259267E-2</v>
      </c>
      <c r="S834" s="10"/>
      <c r="T834" s="24">
        <f t="shared" si="200"/>
        <v>1728</v>
      </c>
      <c r="U834" s="10"/>
    </row>
    <row r="835" spans="1:21" s="8" customFormat="1" ht="24" customHeight="1">
      <c r="A835" s="15">
        <v>44161</v>
      </c>
      <c r="B835" s="16">
        <v>21</v>
      </c>
      <c r="C835" s="17" t="s">
        <v>340</v>
      </c>
      <c r="D835" s="16" t="s">
        <v>307</v>
      </c>
      <c r="E835" s="10" t="s">
        <v>309</v>
      </c>
      <c r="F835" s="16" t="s">
        <v>293</v>
      </c>
      <c r="G835" s="18" t="s">
        <v>54</v>
      </c>
      <c r="H835" s="19" t="s">
        <v>435</v>
      </c>
      <c r="I835" s="16">
        <v>7000</v>
      </c>
      <c r="J835" s="16">
        <v>2100</v>
      </c>
      <c r="K835" s="16"/>
      <c r="L835" s="16"/>
      <c r="M835" s="24">
        <v>12</v>
      </c>
      <c r="N835" s="24">
        <v>139.12</v>
      </c>
      <c r="O835" s="16">
        <v>3780</v>
      </c>
      <c r="P835" s="16">
        <f t="shared" si="201"/>
        <v>3220</v>
      </c>
      <c r="Q835" s="16">
        <v>1</v>
      </c>
      <c r="R835" s="24">
        <f t="shared" si="199"/>
        <v>6.6247619047619055E-2</v>
      </c>
      <c r="S835" s="10"/>
      <c r="T835" s="24">
        <f t="shared" si="200"/>
        <v>2100</v>
      </c>
      <c r="U835" s="10"/>
    </row>
    <row r="836" spans="1:21" s="8" customFormat="1" ht="24" customHeight="1">
      <c r="A836" s="15">
        <v>44161</v>
      </c>
      <c r="B836" s="16">
        <v>22</v>
      </c>
      <c r="C836" s="17" t="s">
        <v>370</v>
      </c>
      <c r="D836" s="16" t="s">
        <v>307</v>
      </c>
      <c r="E836" s="10" t="s">
        <v>309</v>
      </c>
      <c r="F836" s="16" t="s">
        <v>293</v>
      </c>
      <c r="G836" s="18" t="s">
        <v>469</v>
      </c>
      <c r="H836" s="19" t="s">
        <v>390</v>
      </c>
      <c r="I836" s="16">
        <v>7000</v>
      </c>
      <c r="J836" s="16">
        <v>2500</v>
      </c>
      <c r="K836" s="16"/>
      <c r="L836" s="16"/>
      <c r="M836" s="24">
        <v>12</v>
      </c>
      <c r="N836" s="24">
        <v>139.12</v>
      </c>
      <c r="O836" s="16">
        <v>4500</v>
      </c>
      <c r="P836" s="16">
        <f t="shared" si="201"/>
        <v>2500</v>
      </c>
      <c r="Q836" s="16">
        <v>1</v>
      </c>
      <c r="R836" s="24">
        <f t="shared" si="199"/>
        <v>5.5648000000000003E-2</v>
      </c>
      <c r="S836" s="10"/>
      <c r="T836" s="24">
        <f t="shared" si="200"/>
        <v>2500</v>
      </c>
      <c r="U836" s="10"/>
    </row>
    <row r="837" spans="1:21" s="8" customFormat="1" ht="24" customHeight="1">
      <c r="A837" s="15">
        <v>44161</v>
      </c>
      <c r="B837" s="16">
        <v>23</v>
      </c>
      <c r="C837" s="17" t="s">
        <v>479</v>
      </c>
      <c r="D837" s="16" t="s">
        <v>307</v>
      </c>
      <c r="E837" s="10" t="s">
        <v>309</v>
      </c>
      <c r="F837" s="16" t="s">
        <v>293</v>
      </c>
      <c r="G837" s="18" t="s">
        <v>54</v>
      </c>
      <c r="H837" s="19" t="s">
        <v>480</v>
      </c>
      <c r="I837" s="16">
        <v>7000</v>
      </c>
      <c r="J837" s="16">
        <v>1680</v>
      </c>
      <c r="K837" s="16"/>
      <c r="L837" s="16"/>
      <c r="M837" s="24">
        <v>8</v>
      </c>
      <c r="N837" s="25">
        <f>M837*9.94</f>
        <v>79.52</v>
      </c>
      <c r="O837" s="16">
        <v>1680</v>
      </c>
      <c r="P837" s="16">
        <f t="shared" si="201"/>
        <v>5320</v>
      </c>
      <c r="Q837" s="16">
        <v>1</v>
      </c>
      <c r="R837" s="24">
        <f t="shared" si="199"/>
        <v>4.7333333333333331E-2</v>
      </c>
      <c r="S837" s="10"/>
      <c r="T837" s="24">
        <f t="shared" si="200"/>
        <v>1680</v>
      </c>
      <c r="U837" s="10"/>
    </row>
    <row r="838" spans="1:21" s="8" customFormat="1" ht="24" customHeight="1">
      <c r="A838" s="15">
        <v>44161</v>
      </c>
      <c r="B838" s="16"/>
      <c r="C838" s="17" t="s">
        <v>479</v>
      </c>
      <c r="D838" s="16" t="s">
        <v>307</v>
      </c>
      <c r="E838" s="10" t="s">
        <v>309</v>
      </c>
      <c r="F838" s="16" t="s">
        <v>293</v>
      </c>
      <c r="G838" s="18" t="s">
        <v>67</v>
      </c>
      <c r="H838" s="19" t="s">
        <v>430</v>
      </c>
      <c r="I838" s="16">
        <v>7500</v>
      </c>
      <c r="J838" s="16">
        <v>360</v>
      </c>
      <c r="K838" s="16"/>
      <c r="L838" s="16"/>
      <c r="M838" s="24">
        <v>4</v>
      </c>
      <c r="N838" s="25">
        <f>M838*14.9</f>
        <v>59.6</v>
      </c>
      <c r="O838" s="16">
        <v>6140</v>
      </c>
      <c r="P838" s="16">
        <f t="shared" si="201"/>
        <v>1360</v>
      </c>
      <c r="Q838" s="16">
        <v>2</v>
      </c>
      <c r="R838" s="24">
        <f t="shared" si="199"/>
        <v>8.2777777777777783E-2</v>
      </c>
      <c r="S838" s="10"/>
      <c r="T838" s="24">
        <f t="shared" si="200"/>
        <v>720</v>
      </c>
      <c r="U838" s="10"/>
    </row>
    <row r="839" spans="1:21" s="8" customFormat="1" ht="24" customHeight="1">
      <c r="A839" s="15">
        <v>44161</v>
      </c>
      <c r="B839" s="16">
        <v>24</v>
      </c>
      <c r="C839" s="17" t="s">
        <v>335</v>
      </c>
      <c r="D839" s="16" t="s">
        <v>307</v>
      </c>
      <c r="E839" s="10" t="s">
        <v>309</v>
      </c>
      <c r="F839" s="16" t="s">
        <v>293</v>
      </c>
      <c r="G839" s="18" t="s">
        <v>67</v>
      </c>
      <c r="H839" s="19" t="s">
        <v>441</v>
      </c>
      <c r="I839" s="16">
        <v>7500</v>
      </c>
      <c r="J839" s="16">
        <v>840</v>
      </c>
      <c r="K839" s="16"/>
      <c r="L839" s="16"/>
      <c r="M839" s="24">
        <v>12</v>
      </c>
      <c r="N839" s="24">
        <v>139.12</v>
      </c>
      <c r="O839" s="16"/>
      <c r="P839" s="16"/>
      <c r="Q839" s="16">
        <v>1</v>
      </c>
      <c r="R839" s="24">
        <f t="shared" si="199"/>
        <v>0.16561904761904764</v>
      </c>
      <c r="S839" s="10"/>
      <c r="T839" s="24">
        <f t="shared" si="200"/>
        <v>840</v>
      </c>
      <c r="U839" s="10"/>
    </row>
    <row r="840" spans="1:21" s="8" customFormat="1" ht="24" customHeight="1">
      <c r="A840" s="15">
        <v>44161</v>
      </c>
      <c r="B840" s="16">
        <v>25</v>
      </c>
      <c r="C840" s="17" t="s">
        <v>323</v>
      </c>
      <c r="D840" s="16" t="s">
        <v>307</v>
      </c>
      <c r="E840" s="10" t="s">
        <v>308</v>
      </c>
      <c r="F840" s="16" t="s">
        <v>293</v>
      </c>
      <c r="G840" s="18" t="s">
        <v>476</v>
      </c>
      <c r="H840" s="19" t="s">
        <v>430</v>
      </c>
      <c r="I840" s="16">
        <v>12000</v>
      </c>
      <c r="J840" s="16">
        <v>2400</v>
      </c>
      <c r="K840" s="16"/>
      <c r="L840" s="16"/>
      <c r="M840" s="24">
        <v>12</v>
      </c>
      <c r="N840" s="25">
        <f>M840*14</f>
        <v>168</v>
      </c>
      <c r="O840" s="16">
        <v>2400</v>
      </c>
      <c r="P840" s="16">
        <f t="shared" ref="P840:P843" si="202">I840-O840</f>
        <v>9600</v>
      </c>
      <c r="Q840" s="16">
        <v>2</v>
      </c>
      <c r="R840" s="24">
        <f t="shared" si="199"/>
        <v>3.5000000000000003E-2</v>
      </c>
      <c r="S840" s="10"/>
      <c r="T840" s="24">
        <f t="shared" si="200"/>
        <v>4800</v>
      </c>
      <c r="U840" s="10"/>
    </row>
    <row r="841" spans="1:21" s="8" customFormat="1" ht="24" customHeight="1">
      <c r="A841" s="15">
        <v>44161</v>
      </c>
      <c r="B841" s="16">
        <v>26</v>
      </c>
      <c r="C841" s="17" t="s">
        <v>328</v>
      </c>
      <c r="D841" s="16" t="s">
        <v>307</v>
      </c>
      <c r="E841" s="10" t="s">
        <v>309</v>
      </c>
      <c r="F841" s="16" t="s">
        <v>293</v>
      </c>
      <c r="G841" s="18" t="s">
        <v>445</v>
      </c>
      <c r="H841" s="19" t="s">
        <v>360</v>
      </c>
      <c r="I841" s="16">
        <v>7500</v>
      </c>
      <c r="J841" s="16">
        <v>3000</v>
      </c>
      <c r="K841" s="16"/>
      <c r="L841" s="16"/>
      <c r="M841" s="24">
        <v>12</v>
      </c>
      <c r="N841" s="24">
        <v>139.12</v>
      </c>
      <c r="O841" s="16">
        <v>5000</v>
      </c>
      <c r="P841" s="16">
        <f t="shared" si="202"/>
        <v>2500</v>
      </c>
      <c r="Q841" s="16">
        <v>2</v>
      </c>
      <c r="R841" s="24">
        <f t="shared" si="199"/>
        <v>2.3186666666666668E-2</v>
      </c>
      <c r="S841" s="10"/>
      <c r="T841" s="24">
        <f t="shared" si="200"/>
        <v>6000</v>
      </c>
      <c r="U841" s="10"/>
    </row>
    <row r="842" spans="1:21" s="8" customFormat="1" ht="24" customHeight="1">
      <c r="A842" s="15">
        <v>44161</v>
      </c>
      <c r="B842" s="16">
        <v>27</v>
      </c>
      <c r="C842" s="17" t="s">
        <v>331</v>
      </c>
      <c r="D842" s="16" t="s">
        <v>307</v>
      </c>
      <c r="E842" s="10" t="s">
        <v>309</v>
      </c>
      <c r="F842" s="16" t="s">
        <v>293</v>
      </c>
      <c r="G842" s="18" t="s">
        <v>67</v>
      </c>
      <c r="H842" s="19" t="s">
        <v>360</v>
      </c>
      <c r="I842" s="16">
        <v>7500</v>
      </c>
      <c r="J842" s="16">
        <v>1500</v>
      </c>
      <c r="K842" s="16"/>
      <c r="L842" s="16"/>
      <c r="M842" s="24">
        <v>12</v>
      </c>
      <c r="N842" s="24">
        <v>139.12</v>
      </c>
      <c r="O842" s="16">
        <v>4500</v>
      </c>
      <c r="P842" s="16">
        <f t="shared" si="202"/>
        <v>3000</v>
      </c>
      <c r="Q842" s="16">
        <v>2</v>
      </c>
      <c r="R842" s="24">
        <f t="shared" si="199"/>
        <v>4.6373333333333336E-2</v>
      </c>
      <c r="S842" s="10"/>
      <c r="T842" s="24">
        <f t="shared" si="200"/>
        <v>3000</v>
      </c>
      <c r="U842" s="10"/>
    </row>
    <row r="843" spans="1:21" s="8" customFormat="1" ht="24" customHeight="1">
      <c r="A843" s="15">
        <v>44161</v>
      </c>
      <c r="B843" s="16">
        <v>28</v>
      </c>
      <c r="C843" s="17" t="s">
        <v>317</v>
      </c>
      <c r="D843" s="16" t="s">
        <v>307</v>
      </c>
      <c r="E843" s="10" t="s">
        <v>309</v>
      </c>
      <c r="F843" s="16" t="s">
        <v>293</v>
      </c>
      <c r="G843" s="18" t="s">
        <v>460</v>
      </c>
      <c r="H843" s="19" t="s">
        <v>360</v>
      </c>
      <c r="I843" s="16">
        <v>7500</v>
      </c>
      <c r="J843" s="16">
        <v>2300</v>
      </c>
      <c r="K843" s="16"/>
      <c r="L843" s="16"/>
      <c r="M843" s="24">
        <v>12</v>
      </c>
      <c r="N843" s="24">
        <v>139.12</v>
      </c>
      <c r="O843" s="16">
        <v>6300</v>
      </c>
      <c r="P843" s="16">
        <f t="shared" si="202"/>
        <v>1200</v>
      </c>
      <c r="Q843" s="16">
        <v>2</v>
      </c>
      <c r="R843" s="24">
        <f t="shared" si="199"/>
        <v>3.0243478260869566E-2</v>
      </c>
      <c r="S843" s="10"/>
      <c r="T843" s="24">
        <f t="shared" si="200"/>
        <v>4600</v>
      </c>
      <c r="U843" s="10"/>
    </row>
    <row r="844" spans="1:21" s="8" customFormat="1" ht="24" customHeight="1">
      <c r="A844" s="15">
        <v>44161</v>
      </c>
      <c r="B844" s="16">
        <v>29</v>
      </c>
      <c r="C844" s="17" t="s">
        <v>310</v>
      </c>
      <c r="D844" s="16" t="s">
        <v>307</v>
      </c>
      <c r="E844" s="10" t="s">
        <v>309</v>
      </c>
      <c r="F844" s="16" t="s">
        <v>293</v>
      </c>
      <c r="G844" s="18" t="s">
        <v>481</v>
      </c>
      <c r="H844" s="19" t="s">
        <v>466</v>
      </c>
      <c r="I844" s="16">
        <v>7500</v>
      </c>
      <c r="J844" s="16"/>
      <c r="K844" s="16"/>
      <c r="L844" s="16"/>
      <c r="M844" s="24">
        <v>12</v>
      </c>
      <c r="N844" s="24">
        <v>139.12</v>
      </c>
      <c r="O844" s="16"/>
      <c r="P844" s="16"/>
      <c r="Q844" s="16"/>
      <c r="R844" s="24" t="e">
        <f t="shared" si="199"/>
        <v>#DIV/0!</v>
      </c>
      <c r="S844" s="10"/>
      <c r="T844" s="24">
        <f t="shared" si="200"/>
        <v>0</v>
      </c>
      <c r="U844" s="10"/>
    </row>
    <row r="845" spans="1:21" s="8" customFormat="1" ht="24" customHeight="1">
      <c r="A845" s="15">
        <v>44161</v>
      </c>
      <c r="B845" s="16">
        <v>30</v>
      </c>
      <c r="C845" s="17" t="s">
        <v>324</v>
      </c>
      <c r="D845" s="16" t="s">
        <v>307</v>
      </c>
      <c r="E845" s="10" t="s">
        <v>309</v>
      </c>
      <c r="F845" s="16"/>
      <c r="G845" s="18"/>
      <c r="H845" s="19" t="s">
        <v>345</v>
      </c>
      <c r="I845" s="16"/>
      <c r="J845" s="16"/>
      <c r="K845" s="16"/>
      <c r="L845" s="16"/>
      <c r="M845" s="24">
        <v>12</v>
      </c>
      <c r="N845" s="24">
        <v>139.12</v>
      </c>
      <c r="O845" s="16"/>
      <c r="P845" s="16"/>
      <c r="Q845" s="16"/>
      <c r="R845" s="24"/>
      <c r="S845" s="10"/>
      <c r="T845" s="24"/>
      <c r="U845" s="10"/>
    </row>
    <row r="846" spans="1:21" s="9" customFormat="1" ht="24" customHeight="1">
      <c r="A846" s="15">
        <v>44161</v>
      </c>
      <c r="B846" s="16">
        <v>31</v>
      </c>
      <c r="C846" s="25" t="s">
        <v>375</v>
      </c>
      <c r="D846" s="25" t="s">
        <v>307</v>
      </c>
      <c r="E846" s="9" t="s">
        <v>309</v>
      </c>
      <c r="F846" s="25"/>
      <c r="G846" s="32"/>
      <c r="H846" s="30" t="s">
        <v>268</v>
      </c>
      <c r="I846" s="25"/>
      <c r="J846" s="25"/>
      <c r="K846" s="25"/>
      <c r="L846" s="25"/>
      <c r="M846" s="29"/>
      <c r="N846" s="29"/>
      <c r="O846" s="25"/>
      <c r="P846" s="25"/>
      <c r="Q846" s="25"/>
      <c r="R846" s="29"/>
      <c r="T846" s="29"/>
    </row>
    <row r="847" spans="1:21" s="9" customFormat="1" ht="24" customHeight="1">
      <c r="A847" s="15">
        <v>44161</v>
      </c>
      <c r="B847" s="16">
        <v>32</v>
      </c>
      <c r="C847" s="25" t="s">
        <v>388</v>
      </c>
      <c r="D847" s="25" t="s">
        <v>307</v>
      </c>
      <c r="E847" s="9" t="s">
        <v>308</v>
      </c>
      <c r="F847" s="25"/>
      <c r="G847" s="32"/>
      <c r="H847" s="30" t="s">
        <v>268</v>
      </c>
      <c r="I847" s="25"/>
      <c r="J847" s="25"/>
      <c r="K847" s="25"/>
      <c r="L847" s="25"/>
      <c r="M847" s="29"/>
      <c r="N847" s="29"/>
      <c r="O847" s="25"/>
      <c r="P847" s="25"/>
      <c r="Q847" s="25"/>
      <c r="R847" s="29"/>
      <c r="T847" s="29"/>
    </row>
    <row r="848" spans="1:21" s="9" customFormat="1" ht="24" customHeight="1">
      <c r="A848" s="15">
        <v>44161</v>
      </c>
      <c r="B848" s="16">
        <v>33</v>
      </c>
      <c r="C848" s="25" t="s">
        <v>346</v>
      </c>
      <c r="D848" s="25" t="s">
        <v>307</v>
      </c>
      <c r="E848" s="9" t="s">
        <v>309</v>
      </c>
      <c r="F848" s="25"/>
      <c r="G848" s="32"/>
      <c r="H848" s="30" t="s">
        <v>268</v>
      </c>
      <c r="I848" s="25"/>
      <c r="J848" s="25"/>
      <c r="K848" s="25"/>
      <c r="L848" s="25"/>
      <c r="M848" s="29"/>
      <c r="N848" s="25"/>
      <c r="O848" s="25"/>
      <c r="P848" s="25"/>
      <c r="Q848" s="25"/>
      <c r="R848" s="29"/>
      <c r="T848" s="29"/>
    </row>
    <row r="849" spans="1:21" s="9" customFormat="1" ht="24" customHeight="1">
      <c r="A849" s="15">
        <v>44161</v>
      </c>
      <c r="B849" s="16">
        <v>34</v>
      </c>
      <c r="C849" s="25" t="s">
        <v>348</v>
      </c>
      <c r="D849" s="25" t="s">
        <v>307</v>
      </c>
      <c r="E849" s="9" t="s">
        <v>309</v>
      </c>
      <c r="F849" s="25"/>
      <c r="G849" s="25"/>
      <c r="H849" s="30" t="s">
        <v>268</v>
      </c>
      <c r="I849" s="25"/>
      <c r="J849" s="25"/>
      <c r="K849" s="25"/>
      <c r="L849" s="25"/>
      <c r="M849" s="29"/>
      <c r="N849" s="29"/>
      <c r="O849" s="25"/>
      <c r="P849" s="25"/>
      <c r="Q849" s="25"/>
      <c r="R849" s="29"/>
      <c r="T849" s="29"/>
    </row>
    <row r="850" spans="1:21" s="8" customFormat="1" ht="24" customHeight="1">
      <c r="A850" s="15">
        <v>44162</v>
      </c>
      <c r="B850" s="16">
        <v>1</v>
      </c>
      <c r="C850" s="17" t="s">
        <v>344</v>
      </c>
      <c r="D850" s="16" t="s">
        <v>307</v>
      </c>
      <c r="E850" s="10" t="s">
        <v>309</v>
      </c>
      <c r="F850" s="16" t="s">
        <v>293</v>
      </c>
      <c r="G850" s="18" t="s">
        <v>54</v>
      </c>
      <c r="H850" s="19" t="s">
        <v>444</v>
      </c>
      <c r="I850" s="16">
        <v>7000</v>
      </c>
      <c r="J850" s="16">
        <v>300</v>
      </c>
      <c r="K850" s="16"/>
      <c r="L850" s="16"/>
      <c r="M850" s="24">
        <v>12</v>
      </c>
      <c r="N850" s="24">
        <v>139.12</v>
      </c>
      <c r="O850" s="16">
        <v>2434</v>
      </c>
      <c r="P850" s="16">
        <f>I850-O850</f>
        <v>4566</v>
      </c>
      <c r="Q850" s="16">
        <v>6</v>
      </c>
      <c r="R850" s="24">
        <f>N850/T850</f>
        <v>7.7288888888888893E-2</v>
      </c>
      <c r="S850" s="10"/>
      <c r="T850" s="24">
        <f>J850*Q850</f>
        <v>1800</v>
      </c>
      <c r="U850" s="10"/>
    </row>
    <row r="851" spans="1:21" s="8" customFormat="1" ht="24" customHeight="1">
      <c r="A851" s="15">
        <v>44162</v>
      </c>
      <c r="B851" s="16">
        <v>2</v>
      </c>
      <c r="C851" s="17" t="s">
        <v>364</v>
      </c>
      <c r="D851" s="16" t="s">
        <v>307</v>
      </c>
      <c r="E851" s="10" t="s">
        <v>309</v>
      </c>
      <c r="F851" s="16" t="s">
        <v>293</v>
      </c>
      <c r="G851" s="18" t="s">
        <v>54</v>
      </c>
      <c r="H851" s="19" t="s">
        <v>444</v>
      </c>
      <c r="I851" s="16">
        <v>7000</v>
      </c>
      <c r="J851" s="16">
        <v>300</v>
      </c>
      <c r="K851" s="16"/>
      <c r="L851" s="16"/>
      <c r="M851" s="24">
        <v>12</v>
      </c>
      <c r="N851" s="24">
        <v>139.12</v>
      </c>
      <c r="O851" s="16">
        <v>2734</v>
      </c>
      <c r="P851" s="16">
        <f>I851-O851</f>
        <v>4266</v>
      </c>
      <c r="Q851" s="16">
        <v>6</v>
      </c>
      <c r="R851" s="24">
        <f>N851/T851</f>
        <v>7.7288888888888893E-2</v>
      </c>
      <c r="S851" s="10"/>
      <c r="T851" s="24">
        <f>J851*Q851</f>
        <v>1800</v>
      </c>
      <c r="U851" s="10"/>
    </row>
    <row r="852" spans="1:21" s="8" customFormat="1" ht="24" customHeight="1">
      <c r="A852" s="15">
        <v>44162</v>
      </c>
      <c r="B852" s="16">
        <v>3</v>
      </c>
      <c r="C852" s="17" t="s">
        <v>316</v>
      </c>
      <c r="D852" s="16" t="s">
        <v>307</v>
      </c>
      <c r="E852" s="10" t="s">
        <v>309</v>
      </c>
      <c r="F852" s="16" t="s">
        <v>293</v>
      </c>
      <c r="G852" s="18" t="s">
        <v>54</v>
      </c>
      <c r="H852" s="19" t="s">
        <v>444</v>
      </c>
      <c r="I852" s="16">
        <v>7000</v>
      </c>
      <c r="J852" s="16">
        <v>320</v>
      </c>
      <c r="K852" s="16"/>
      <c r="L852" s="16"/>
      <c r="M852" s="24">
        <v>12</v>
      </c>
      <c r="N852" s="24">
        <v>139.12</v>
      </c>
      <c r="O852" s="16">
        <v>3154</v>
      </c>
      <c r="P852" s="16">
        <f>I852-O852</f>
        <v>3846</v>
      </c>
      <c r="Q852" s="16">
        <v>6</v>
      </c>
      <c r="R852" s="24">
        <f>N852/T852</f>
        <v>7.2458333333333333E-2</v>
      </c>
      <c r="S852" s="10"/>
      <c r="T852" s="24">
        <f>J852*Q852</f>
        <v>1920</v>
      </c>
      <c r="U852" s="10"/>
    </row>
    <row r="853" spans="1:21" s="8" customFormat="1" ht="24" customHeight="1">
      <c r="A853" s="15">
        <v>44162</v>
      </c>
      <c r="B853" s="16">
        <v>4</v>
      </c>
      <c r="C853" s="17" t="s">
        <v>375</v>
      </c>
      <c r="D853" s="16" t="s">
        <v>307</v>
      </c>
      <c r="E853" s="10" t="s">
        <v>309</v>
      </c>
      <c r="F853" s="16" t="s">
        <v>293</v>
      </c>
      <c r="G853" s="18" t="s">
        <v>54</v>
      </c>
      <c r="H853" s="19" t="s">
        <v>444</v>
      </c>
      <c r="I853" s="16">
        <v>7000</v>
      </c>
      <c r="J853" s="16">
        <v>560</v>
      </c>
      <c r="K853" s="16"/>
      <c r="L853" s="16"/>
      <c r="M853" s="24">
        <v>12</v>
      </c>
      <c r="N853" s="24">
        <v>139.12</v>
      </c>
      <c r="O853" s="16">
        <v>3614</v>
      </c>
      <c r="P853" s="16">
        <f>I853-O853</f>
        <v>3386</v>
      </c>
      <c r="Q853" s="16">
        <v>6</v>
      </c>
      <c r="R853" s="24">
        <f>N853/T853</f>
        <v>4.1404761904761909E-2</v>
      </c>
      <c r="S853" s="10"/>
      <c r="T853" s="24">
        <f>J853*Q853</f>
        <v>3360</v>
      </c>
      <c r="U853" s="10"/>
    </row>
    <row r="854" spans="1:21" s="8" customFormat="1" ht="24" customHeight="1">
      <c r="A854" s="15">
        <v>44162</v>
      </c>
      <c r="B854" s="16">
        <v>5</v>
      </c>
      <c r="C854" s="17" t="s">
        <v>335</v>
      </c>
      <c r="D854" s="16" t="s">
        <v>307</v>
      </c>
      <c r="E854" s="10" t="s">
        <v>309</v>
      </c>
      <c r="F854" s="16" t="s">
        <v>293</v>
      </c>
      <c r="G854" s="18" t="s">
        <v>469</v>
      </c>
      <c r="H854" s="19" t="s">
        <v>441</v>
      </c>
      <c r="I854" s="16">
        <v>7000</v>
      </c>
      <c r="J854" s="16">
        <v>930</v>
      </c>
      <c r="K854" s="16"/>
      <c r="L854" s="16"/>
      <c r="M854" s="24">
        <v>12</v>
      </c>
      <c r="N854" s="24">
        <v>139.12</v>
      </c>
      <c r="O854" s="16"/>
      <c r="P854" s="16"/>
      <c r="Q854" s="16">
        <v>1</v>
      </c>
      <c r="R854" s="24">
        <f t="shared" ref="R854:R862" si="203">N854/T854</f>
        <v>0.14959139784946238</v>
      </c>
      <c r="S854" s="10"/>
      <c r="T854" s="24">
        <f t="shared" ref="T854:T862" si="204">J854*Q854</f>
        <v>930</v>
      </c>
      <c r="U854" s="10"/>
    </row>
    <row r="855" spans="1:21" s="8" customFormat="1" ht="24" customHeight="1">
      <c r="A855" s="15">
        <v>44162</v>
      </c>
      <c r="B855" s="16">
        <v>6</v>
      </c>
      <c r="C855" s="17" t="s">
        <v>321</v>
      </c>
      <c r="D855" s="16" t="s">
        <v>307</v>
      </c>
      <c r="E855" s="10" t="s">
        <v>309</v>
      </c>
      <c r="F855" s="16" t="s">
        <v>293</v>
      </c>
      <c r="G855" s="18" t="s">
        <v>61</v>
      </c>
      <c r="H855" s="19" t="s">
        <v>337</v>
      </c>
      <c r="I855" s="16">
        <v>12000</v>
      </c>
      <c r="J855" s="16">
        <v>1500</v>
      </c>
      <c r="K855" s="16"/>
      <c r="L855" s="16"/>
      <c r="M855" s="24">
        <v>12</v>
      </c>
      <c r="N855" s="24">
        <v>139.12</v>
      </c>
      <c r="O855" s="16">
        <v>7720</v>
      </c>
      <c r="P855" s="16">
        <f t="shared" ref="P855:P862" si="205">I855-O855</f>
        <v>4280</v>
      </c>
      <c r="Q855" s="16">
        <v>1</v>
      </c>
      <c r="R855" s="24">
        <f t="shared" si="203"/>
        <v>9.2746666666666672E-2</v>
      </c>
      <c r="S855" s="10"/>
      <c r="T855" s="24">
        <f t="shared" si="204"/>
        <v>1500</v>
      </c>
      <c r="U855" s="10"/>
    </row>
    <row r="856" spans="1:21" s="8" customFormat="1" ht="24" customHeight="1">
      <c r="A856" s="15">
        <v>44162</v>
      </c>
      <c r="B856" s="16">
        <v>7</v>
      </c>
      <c r="C856" s="17" t="s">
        <v>338</v>
      </c>
      <c r="D856" s="16" t="s">
        <v>307</v>
      </c>
      <c r="E856" s="10" t="s">
        <v>309</v>
      </c>
      <c r="F856" s="16" t="s">
        <v>293</v>
      </c>
      <c r="G856" s="18" t="s">
        <v>468</v>
      </c>
      <c r="H856" s="19" t="s">
        <v>337</v>
      </c>
      <c r="I856" s="16">
        <v>12000</v>
      </c>
      <c r="J856" s="16">
        <v>1300</v>
      </c>
      <c r="K856" s="16"/>
      <c r="L856" s="16"/>
      <c r="M856" s="24">
        <v>12</v>
      </c>
      <c r="N856" s="24">
        <v>139.12</v>
      </c>
      <c r="O856" s="16">
        <v>2990</v>
      </c>
      <c r="P856" s="16">
        <f t="shared" si="205"/>
        <v>9010</v>
      </c>
      <c r="Q856" s="16">
        <v>1</v>
      </c>
      <c r="R856" s="24">
        <f t="shared" si="203"/>
        <v>0.10701538461538462</v>
      </c>
      <c r="S856" s="10"/>
      <c r="T856" s="24">
        <f t="shared" si="204"/>
        <v>1300</v>
      </c>
      <c r="U856" s="10"/>
    </row>
    <row r="857" spans="1:21" s="8" customFormat="1" ht="24" customHeight="1">
      <c r="A857" s="15">
        <v>44162</v>
      </c>
      <c r="B857" s="16">
        <v>8</v>
      </c>
      <c r="C857" s="17" t="s">
        <v>311</v>
      </c>
      <c r="D857" s="16" t="s">
        <v>307</v>
      </c>
      <c r="E857" s="10" t="s">
        <v>309</v>
      </c>
      <c r="F857" s="16" t="s">
        <v>293</v>
      </c>
      <c r="G857" s="18" t="s">
        <v>476</v>
      </c>
      <c r="H857" s="19" t="s">
        <v>367</v>
      </c>
      <c r="I857" s="16">
        <v>12000</v>
      </c>
      <c r="J857" s="16">
        <v>2500</v>
      </c>
      <c r="K857" s="16"/>
      <c r="L857" s="16"/>
      <c r="M857" s="24">
        <v>12</v>
      </c>
      <c r="N857" s="24">
        <v>139.12</v>
      </c>
      <c r="O857" s="16">
        <v>2500</v>
      </c>
      <c r="P857" s="16">
        <f t="shared" si="205"/>
        <v>9500</v>
      </c>
      <c r="Q857" s="16">
        <v>2</v>
      </c>
      <c r="R857" s="24">
        <f t="shared" si="203"/>
        <v>2.7824000000000002E-2</v>
      </c>
      <c r="S857" s="10"/>
      <c r="T857" s="24">
        <f t="shared" si="204"/>
        <v>5000</v>
      </c>
      <c r="U857" s="10"/>
    </row>
    <row r="858" spans="1:21" s="8" customFormat="1" ht="24" customHeight="1">
      <c r="A858" s="15">
        <v>44162</v>
      </c>
      <c r="B858" s="16">
        <v>9</v>
      </c>
      <c r="C858" s="17" t="s">
        <v>410</v>
      </c>
      <c r="D858" s="16" t="s">
        <v>307</v>
      </c>
      <c r="E858" s="10" t="s">
        <v>308</v>
      </c>
      <c r="F858" s="16" t="s">
        <v>293</v>
      </c>
      <c r="G858" s="18" t="s">
        <v>469</v>
      </c>
      <c r="H858" s="19" t="s">
        <v>367</v>
      </c>
      <c r="I858" s="16">
        <v>7000</v>
      </c>
      <c r="J858" s="16">
        <v>1800</v>
      </c>
      <c r="K858" s="16"/>
      <c r="L858" s="16"/>
      <c r="M858" s="24">
        <v>8</v>
      </c>
      <c r="N858" s="25">
        <f t="shared" ref="N858:N864" si="206">M858*14</f>
        <v>112</v>
      </c>
      <c r="O858" s="16">
        <v>5400</v>
      </c>
      <c r="P858" s="16">
        <f t="shared" si="205"/>
        <v>1600</v>
      </c>
      <c r="Q858" s="16">
        <v>1</v>
      </c>
      <c r="R858" s="24">
        <f t="shared" si="203"/>
        <v>6.222222222222222E-2</v>
      </c>
      <c r="S858" s="10"/>
      <c r="T858" s="24">
        <f t="shared" si="204"/>
        <v>1800</v>
      </c>
      <c r="U858" s="10"/>
    </row>
    <row r="859" spans="1:21" s="8" customFormat="1" ht="24" customHeight="1">
      <c r="A859" s="15">
        <v>44162</v>
      </c>
      <c r="B859" s="16">
        <v>10</v>
      </c>
      <c r="C859" s="17" t="s">
        <v>409</v>
      </c>
      <c r="D859" s="16" t="s">
        <v>307</v>
      </c>
      <c r="E859" s="10" t="s">
        <v>308</v>
      </c>
      <c r="F859" s="16" t="s">
        <v>293</v>
      </c>
      <c r="G859" s="18" t="s">
        <v>445</v>
      </c>
      <c r="H859" s="19" t="s">
        <v>434</v>
      </c>
      <c r="I859" s="16">
        <v>7500</v>
      </c>
      <c r="J859" s="16">
        <v>2092</v>
      </c>
      <c r="K859" s="16"/>
      <c r="L859" s="16"/>
      <c r="M859" s="24">
        <v>8</v>
      </c>
      <c r="N859" s="25">
        <f t="shared" si="206"/>
        <v>112</v>
      </c>
      <c r="O859" s="16">
        <v>7000</v>
      </c>
      <c r="P859" s="16">
        <f t="shared" si="205"/>
        <v>500</v>
      </c>
      <c r="Q859" s="16">
        <v>1</v>
      </c>
      <c r="R859" s="24">
        <f t="shared" si="203"/>
        <v>5.3537284894837479E-2</v>
      </c>
      <c r="S859" s="10"/>
      <c r="T859" s="24">
        <f t="shared" si="204"/>
        <v>2092</v>
      </c>
      <c r="U859" s="10"/>
    </row>
    <row r="860" spans="1:21" s="8" customFormat="1" ht="24" customHeight="1">
      <c r="A860" s="15">
        <v>44162</v>
      </c>
      <c r="B860" s="16">
        <v>11</v>
      </c>
      <c r="C860" s="17" t="s">
        <v>462</v>
      </c>
      <c r="D860" s="16" t="s">
        <v>307</v>
      </c>
      <c r="E860" s="10" t="s">
        <v>308</v>
      </c>
      <c r="F860" s="16" t="s">
        <v>293</v>
      </c>
      <c r="G860" s="18" t="s">
        <v>54</v>
      </c>
      <c r="H860" s="19" t="s">
        <v>435</v>
      </c>
      <c r="I860" s="16">
        <v>7500</v>
      </c>
      <c r="J860" s="16">
        <v>1900</v>
      </c>
      <c r="K860" s="16"/>
      <c r="L860" s="16"/>
      <c r="M860" s="24">
        <v>8</v>
      </c>
      <c r="N860" s="25">
        <f t="shared" si="206"/>
        <v>112</v>
      </c>
      <c r="O860" s="16">
        <v>5680</v>
      </c>
      <c r="P860" s="16">
        <f t="shared" si="205"/>
        <v>1820</v>
      </c>
      <c r="Q860" s="16">
        <v>1</v>
      </c>
      <c r="R860" s="24">
        <f t="shared" si="203"/>
        <v>5.894736842105263E-2</v>
      </c>
      <c r="S860" s="10"/>
      <c r="T860" s="24">
        <f t="shared" si="204"/>
        <v>1900</v>
      </c>
      <c r="U860" s="10"/>
    </row>
    <row r="861" spans="1:21" s="8" customFormat="1" ht="24" customHeight="1">
      <c r="A861" s="15">
        <v>44162</v>
      </c>
      <c r="B861" s="16">
        <v>12</v>
      </c>
      <c r="C861" s="17" t="s">
        <v>340</v>
      </c>
      <c r="D861" s="16" t="s">
        <v>307</v>
      </c>
      <c r="E861" s="10" t="s">
        <v>309</v>
      </c>
      <c r="F861" s="16" t="s">
        <v>293</v>
      </c>
      <c r="G861" s="18" t="s">
        <v>54</v>
      </c>
      <c r="H861" s="19" t="s">
        <v>435</v>
      </c>
      <c r="I861" s="16">
        <v>7500</v>
      </c>
      <c r="J861" s="16">
        <v>1320</v>
      </c>
      <c r="K861" s="16"/>
      <c r="L861" s="16"/>
      <c r="M861" s="24">
        <v>8</v>
      </c>
      <c r="N861" s="25">
        <f>M861*9.94</f>
        <v>79.52</v>
      </c>
      <c r="O861" s="16">
        <v>7000</v>
      </c>
      <c r="P861" s="16">
        <f t="shared" si="205"/>
        <v>500</v>
      </c>
      <c r="Q861" s="16">
        <v>1</v>
      </c>
      <c r="R861" s="24">
        <f t="shared" si="203"/>
        <v>6.0242424242424236E-2</v>
      </c>
      <c r="S861" s="10"/>
      <c r="T861" s="24">
        <f t="shared" si="204"/>
        <v>1320</v>
      </c>
      <c r="U861" s="10"/>
    </row>
    <row r="862" spans="1:21" s="8" customFormat="1" ht="24" customHeight="1">
      <c r="A862" s="15">
        <v>44162</v>
      </c>
      <c r="B862" s="16"/>
      <c r="C862" s="17" t="s">
        <v>340</v>
      </c>
      <c r="D862" s="16" t="s">
        <v>307</v>
      </c>
      <c r="E862" s="10" t="s">
        <v>309</v>
      </c>
      <c r="F862" s="16" t="s">
        <v>293</v>
      </c>
      <c r="G862" s="18" t="s">
        <v>336</v>
      </c>
      <c r="H862" s="19" t="s">
        <v>433</v>
      </c>
      <c r="I862" s="16">
        <v>12000</v>
      </c>
      <c r="J862" s="16">
        <v>700</v>
      </c>
      <c r="K862" s="16"/>
      <c r="L862" s="16"/>
      <c r="M862" s="24">
        <v>4</v>
      </c>
      <c r="N862" s="25">
        <f>M862*14.9</f>
        <v>59.6</v>
      </c>
      <c r="O862" s="16">
        <v>700</v>
      </c>
      <c r="P862" s="16">
        <f t="shared" si="205"/>
        <v>11300</v>
      </c>
      <c r="Q862" s="16">
        <v>2</v>
      </c>
      <c r="R862" s="24">
        <f t="shared" si="203"/>
        <v>4.2571428571428573E-2</v>
      </c>
      <c r="S862" s="10"/>
      <c r="T862" s="24">
        <f t="shared" si="204"/>
        <v>1400</v>
      </c>
      <c r="U862" s="10"/>
    </row>
    <row r="863" spans="1:21" s="8" customFormat="1" ht="24" customHeight="1">
      <c r="A863" s="15">
        <v>44162</v>
      </c>
      <c r="B863" s="16">
        <v>13</v>
      </c>
      <c r="C863" s="17" t="s">
        <v>323</v>
      </c>
      <c r="D863" s="16" t="s">
        <v>307</v>
      </c>
      <c r="E863" s="10" t="s">
        <v>308</v>
      </c>
      <c r="F863" s="16" t="s">
        <v>293</v>
      </c>
      <c r="G863" s="18" t="s">
        <v>445</v>
      </c>
      <c r="H863" s="19" t="s">
        <v>430</v>
      </c>
      <c r="I863" s="16">
        <v>7500</v>
      </c>
      <c r="J863" s="16">
        <v>2092</v>
      </c>
      <c r="K863" s="16"/>
      <c r="L863" s="16"/>
      <c r="M863" s="24">
        <v>8</v>
      </c>
      <c r="N863" s="25">
        <f t="shared" si="206"/>
        <v>112</v>
      </c>
      <c r="O863" s="16">
        <v>7000</v>
      </c>
      <c r="P863" s="16">
        <f t="shared" ref="P863:P873" si="207">I863-O863</f>
        <v>500</v>
      </c>
      <c r="Q863" s="16">
        <v>2</v>
      </c>
      <c r="R863" s="24">
        <f t="shared" ref="R863:R873" si="208">N863/T863</f>
        <v>2.676864244741874E-2</v>
      </c>
      <c r="S863" s="10"/>
      <c r="T863" s="24">
        <f t="shared" ref="T863:T873" si="209">J863*Q863</f>
        <v>4184</v>
      </c>
      <c r="U863" s="10"/>
    </row>
    <row r="864" spans="1:21" s="8" customFormat="1" ht="24" customHeight="1">
      <c r="A864" s="15">
        <v>44162</v>
      </c>
      <c r="B864" s="16"/>
      <c r="C864" s="17" t="s">
        <v>323</v>
      </c>
      <c r="D864" s="16" t="s">
        <v>307</v>
      </c>
      <c r="E864" s="10" t="s">
        <v>308</v>
      </c>
      <c r="F864" s="16" t="s">
        <v>293</v>
      </c>
      <c r="G864" s="18" t="s">
        <v>460</v>
      </c>
      <c r="H864" s="19" t="s">
        <v>430</v>
      </c>
      <c r="I864" s="16">
        <v>7500</v>
      </c>
      <c r="J864" s="16">
        <v>290</v>
      </c>
      <c r="K864" s="16"/>
      <c r="L864" s="16"/>
      <c r="M864" s="24">
        <v>4</v>
      </c>
      <c r="N864" s="25">
        <f t="shared" si="206"/>
        <v>56</v>
      </c>
      <c r="O864" s="16">
        <v>7290</v>
      </c>
      <c r="P864" s="16">
        <f t="shared" si="207"/>
        <v>210</v>
      </c>
      <c r="Q864" s="16">
        <v>2</v>
      </c>
      <c r="R864" s="24">
        <f t="shared" si="208"/>
        <v>9.6551724137931033E-2</v>
      </c>
      <c r="S864" s="10"/>
      <c r="T864" s="24">
        <f t="shared" si="209"/>
        <v>580</v>
      </c>
      <c r="U864" s="10"/>
    </row>
    <row r="865" spans="1:21" s="8" customFormat="1" ht="24" customHeight="1">
      <c r="A865" s="15">
        <v>44162</v>
      </c>
      <c r="B865" s="16">
        <v>14</v>
      </c>
      <c r="C865" s="17" t="s">
        <v>313</v>
      </c>
      <c r="D865" s="16" t="s">
        <v>307</v>
      </c>
      <c r="E865" s="10" t="s">
        <v>309</v>
      </c>
      <c r="F865" s="16" t="s">
        <v>293</v>
      </c>
      <c r="G865" s="18" t="s">
        <v>460</v>
      </c>
      <c r="H865" s="19" t="s">
        <v>461</v>
      </c>
      <c r="I865" s="16">
        <v>7500</v>
      </c>
      <c r="J865" s="16">
        <v>790</v>
      </c>
      <c r="K865" s="16"/>
      <c r="L865" s="16"/>
      <c r="M865" s="24">
        <v>4</v>
      </c>
      <c r="N865" s="25">
        <f>M865*14.9</f>
        <v>59.6</v>
      </c>
      <c r="O865" s="16">
        <v>7290</v>
      </c>
      <c r="P865" s="16">
        <f t="shared" si="207"/>
        <v>210</v>
      </c>
      <c r="Q865" s="16">
        <v>1</v>
      </c>
      <c r="R865" s="24">
        <f t="shared" si="208"/>
        <v>7.5443037974683547E-2</v>
      </c>
      <c r="S865" s="10"/>
      <c r="T865" s="24">
        <f t="shared" si="209"/>
        <v>790</v>
      </c>
      <c r="U865" s="10"/>
    </row>
    <row r="866" spans="1:21" s="8" customFormat="1" ht="24" customHeight="1">
      <c r="A866" s="15">
        <v>44162</v>
      </c>
      <c r="B866" s="16"/>
      <c r="C866" s="17" t="s">
        <v>313</v>
      </c>
      <c r="D866" s="16" t="s">
        <v>307</v>
      </c>
      <c r="E866" s="10" t="s">
        <v>309</v>
      </c>
      <c r="F866" s="16" t="s">
        <v>293</v>
      </c>
      <c r="G866" s="18" t="s">
        <v>398</v>
      </c>
      <c r="H866" s="19" t="s">
        <v>482</v>
      </c>
      <c r="I866" s="16">
        <v>12000</v>
      </c>
      <c r="J866" s="16">
        <v>2110</v>
      </c>
      <c r="K866" s="16"/>
      <c r="L866" s="16"/>
      <c r="M866" s="24">
        <v>8</v>
      </c>
      <c r="N866" s="25">
        <f t="shared" ref="N866:N869" si="210">M866*9.94</f>
        <v>79.52</v>
      </c>
      <c r="O866" s="16">
        <v>2110</v>
      </c>
      <c r="P866" s="16">
        <f t="shared" si="207"/>
        <v>9890</v>
      </c>
      <c r="Q866" s="16">
        <v>1</v>
      </c>
      <c r="R866" s="24">
        <f t="shared" si="208"/>
        <v>3.7687203791469191E-2</v>
      </c>
      <c r="S866" s="10"/>
      <c r="T866" s="24">
        <f t="shared" si="209"/>
        <v>2110</v>
      </c>
      <c r="U866" s="10"/>
    </row>
    <row r="867" spans="1:21" s="8" customFormat="1" ht="24" customHeight="1">
      <c r="A867" s="15">
        <v>44162</v>
      </c>
      <c r="B867" s="16">
        <v>15</v>
      </c>
      <c r="C867" s="17" t="s">
        <v>329</v>
      </c>
      <c r="D867" s="16" t="s">
        <v>307</v>
      </c>
      <c r="E867" s="10" t="s">
        <v>309</v>
      </c>
      <c r="F867" s="16" t="s">
        <v>293</v>
      </c>
      <c r="G867" s="18" t="s">
        <v>398</v>
      </c>
      <c r="H867" s="19" t="s">
        <v>461</v>
      </c>
      <c r="I867" s="16">
        <v>12000</v>
      </c>
      <c r="J867" s="16">
        <v>2110</v>
      </c>
      <c r="K867" s="16"/>
      <c r="L867" s="16"/>
      <c r="M867" s="24">
        <v>6</v>
      </c>
      <c r="N867" s="25">
        <f t="shared" si="210"/>
        <v>59.64</v>
      </c>
      <c r="O867" s="16">
        <v>2110</v>
      </c>
      <c r="P867" s="16">
        <f t="shared" si="207"/>
        <v>9890</v>
      </c>
      <c r="Q867" s="16">
        <v>1</v>
      </c>
      <c r="R867" s="24">
        <f t="shared" si="208"/>
        <v>2.8265402843601895E-2</v>
      </c>
      <c r="S867" s="10"/>
      <c r="T867" s="24">
        <f t="shared" si="209"/>
        <v>2110</v>
      </c>
      <c r="U867" s="10"/>
    </row>
    <row r="868" spans="1:21" s="8" customFormat="1" ht="24" customHeight="1">
      <c r="A868" s="15">
        <v>44162</v>
      </c>
      <c r="B868" s="16"/>
      <c r="C868" s="17" t="s">
        <v>329</v>
      </c>
      <c r="D868" s="16" t="s">
        <v>307</v>
      </c>
      <c r="E868" s="10" t="s">
        <v>309</v>
      </c>
      <c r="F868" s="16" t="s">
        <v>293</v>
      </c>
      <c r="G868" s="18" t="s">
        <v>54</v>
      </c>
      <c r="H868" s="19" t="s">
        <v>433</v>
      </c>
      <c r="I868" s="16">
        <v>7000</v>
      </c>
      <c r="J868" s="16">
        <v>420</v>
      </c>
      <c r="K868" s="16"/>
      <c r="L868" s="16"/>
      <c r="M868" s="24">
        <v>6</v>
      </c>
      <c r="N868" s="25">
        <f>139.12-59.64</f>
        <v>79.48</v>
      </c>
      <c r="O868" s="16">
        <v>1680</v>
      </c>
      <c r="P868" s="16">
        <f t="shared" si="207"/>
        <v>5320</v>
      </c>
      <c r="Q868" s="16">
        <v>2</v>
      </c>
      <c r="R868" s="24">
        <f t="shared" si="208"/>
        <v>9.461904761904763E-2</v>
      </c>
      <c r="S868" s="10"/>
      <c r="T868" s="24">
        <f t="shared" si="209"/>
        <v>840</v>
      </c>
      <c r="U868" s="10"/>
    </row>
    <row r="869" spans="1:21" s="8" customFormat="1" ht="24" customHeight="1">
      <c r="A869" s="15">
        <v>44162</v>
      </c>
      <c r="B869" s="16">
        <v>16</v>
      </c>
      <c r="C869" s="17" t="s">
        <v>416</v>
      </c>
      <c r="D869" s="16" t="s">
        <v>307</v>
      </c>
      <c r="E869" s="10" t="s">
        <v>309</v>
      </c>
      <c r="F869" s="16" t="s">
        <v>293</v>
      </c>
      <c r="G869" s="18" t="s">
        <v>460</v>
      </c>
      <c r="H869" s="19" t="s">
        <v>449</v>
      </c>
      <c r="I869" s="16">
        <v>7500</v>
      </c>
      <c r="J869" s="16">
        <v>2150</v>
      </c>
      <c r="K869" s="16"/>
      <c r="L869" s="16"/>
      <c r="M869" s="24">
        <v>8</v>
      </c>
      <c r="N869" s="25">
        <f t="shared" si="210"/>
        <v>79.52</v>
      </c>
      <c r="O869" s="16">
        <v>7000</v>
      </c>
      <c r="P869" s="16">
        <f t="shared" si="207"/>
        <v>500</v>
      </c>
      <c r="Q869" s="16">
        <v>1</v>
      </c>
      <c r="R869" s="24">
        <f t="shared" si="208"/>
        <v>3.6986046511627908E-2</v>
      </c>
      <c r="S869" s="10"/>
      <c r="T869" s="24">
        <f t="shared" si="209"/>
        <v>2150</v>
      </c>
      <c r="U869" s="10"/>
    </row>
    <row r="870" spans="1:21" s="8" customFormat="1" ht="24" customHeight="1">
      <c r="A870" s="15">
        <v>44162</v>
      </c>
      <c r="B870" s="16"/>
      <c r="C870" s="17" t="s">
        <v>416</v>
      </c>
      <c r="D870" s="16" t="s">
        <v>307</v>
      </c>
      <c r="E870" s="10" t="s">
        <v>309</v>
      </c>
      <c r="F870" s="16" t="s">
        <v>293</v>
      </c>
      <c r="G870" s="18" t="s">
        <v>336</v>
      </c>
      <c r="H870" s="19" t="s">
        <v>432</v>
      </c>
      <c r="I870" s="16">
        <v>12000</v>
      </c>
      <c r="J870" s="16">
        <v>600</v>
      </c>
      <c r="K870" s="16"/>
      <c r="L870" s="16"/>
      <c r="M870" s="24">
        <v>4</v>
      </c>
      <c r="N870" s="25">
        <f>M870*14.9</f>
        <v>59.6</v>
      </c>
      <c r="O870" s="16">
        <v>600</v>
      </c>
      <c r="P870" s="16">
        <f t="shared" si="207"/>
        <v>11400</v>
      </c>
      <c r="Q870" s="16">
        <v>2</v>
      </c>
      <c r="R870" s="24">
        <f t="shared" si="208"/>
        <v>4.9666666666666665E-2</v>
      </c>
      <c r="S870" s="10"/>
      <c r="T870" s="24">
        <f t="shared" si="209"/>
        <v>1200</v>
      </c>
      <c r="U870" s="10"/>
    </row>
    <row r="871" spans="1:21" s="8" customFormat="1" ht="24" customHeight="1">
      <c r="A871" s="15">
        <v>44162</v>
      </c>
      <c r="B871" s="16">
        <v>17</v>
      </c>
      <c r="C871" s="17" t="s">
        <v>327</v>
      </c>
      <c r="D871" s="16" t="s">
        <v>307</v>
      </c>
      <c r="E871" s="10" t="s">
        <v>309</v>
      </c>
      <c r="F871" s="16" t="s">
        <v>293</v>
      </c>
      <c r="G871" s="18" t="s">
        <v>54</v>
      </c>
      <c r="H871" s="19" t="s">
        <v>471</v>
      </c>
      <c r="I871" s="16">
        <v>7000</v>
      </c>
      <c r="J871" s="16">
        <v>2200</v>
      </c>
      <c r="K871" s="16"/>
      <c r="L871" s="16"/>
      <c r="M871" s="24">
        <v>8</v>
      </c>
      <c r="N871" s="25">
        <f>M871*9.94</f>
        <v>79.52</v>
      </c>
      <c r="O871" s="16">
        <v>7000</v>
      </c>
      <c r="P871" s="16">
        <f t="shared" si="207"/>
        <v>0</v>
      </c>
      <c r="Q871" s="16">
        <v>1</v>
      </c>
      <c r="R871" s="24">
        <f t="shared" si="208"/>
        <v>3.6145454545454543E-2</v>
      </c>
      <c r="S871" s="10"/>
      <c r="T871" s="24">
        <f t="shared" si="209"/>
        <v>2200</v>
      </c>
      <c r="U871" s="10"/>
    </row>
    <row r="872" spans="1:21" s="8" customFormat="1" ht="24" customHeight="1">
      <c r="A872" s="15">
        <v>44162</v>
      </c>
      <c r="B872" s="16"/>
      <c r="C872" s="17" t="s">
        <v>327</v>
      </c>
      <c r="D872" s="16" t="s">
        <v>307</v>
      </c>
      <c r="E872" s="10" t="s">
        <v>309</v>
      </c>
      <c r="F872" s="16" t="s">
        <v>293</v>
      </c>
      <c r="G872" s="18" t="s">
        <v>336</v>
      </c>
      <c r="H872" s="19" t="s">
        <v>434</v>
      </c>
      <c r="I872" s="16">
        <v>12000</v>
      </c>
      <c r="J872" s="16">
        <v>540</v>
      </c>
      <c r="K872" s="16"/>
      <c r="L872" s="16"/>
      <c r="M872" s="24">
        <v>4</v>
      </c>
      <c r="N872" s="25">
        <f>M872*14.9</f>
        <v>59.6</v>
      </c>
      <c r="O872" s="16">
        <v>540</v>
      </c>
      <c r="P872" s="16">
        <f t="shared" si="207"/>
        <v>11460</v>
      </c>
      <c r="Q872" s="16">
        <v>1</v>
      </c>
      <c r="R872" s="24">
        <f t="shared" si="208"/>
        <v>0.11037037037037037</v>
      </c>
      <c r="S872" s="10"/>
      <c r="T872" s="24">
        <f t="shared" si="209"/>
        <v>540</v>
      </c>
      <c r="U872" s="10"/>
    </row>
    <row r="873" spans="1:21" s="8" customFormat="1" ht="24" customHeight="1">
      <c r="A873" s="15">
        <v>44162</v>
      </c>
      <c r="B873" s="16">
        <v>18</v>
      </c>
      <c r="C873" s="17" t="s">
        <v>370</v>
      </c>
      <c r="D873" s="16" t="s">
        <v>307</v>
      </c>
      <c r="E873" s="10" t="s">
        <v>309</v>
      </c>
      <c r="F873" s="16" t="s">
        <v>293</v>
      </c>
      <c r="G873" s="18" t="s">
        <v>469</v>
      </c>
      <c r="H873" s="19" t="s">
        <v>390</v>
      </c>
      <c r="I873" s="16">
        <v>7000</v>
      </c>
      <c r="J873" s="16">
        <v>2500</v>
      </c>
      <c r="K873" s="16"/>
      <c r="L873" s="16"/>
      <c r="M873" s="24">
        <v>12</v>
      </c>
      <c r="N873" s="24">
        <v>139.12</v>
      </c>
      <c r="O873" s="16">
        <v>7000</v>
      </c>
      <c r="P873" s="16">
        <f t="shared" si="207"/>
        <v>0</v>
      </c>
      <c r="Q873" s="16">
        <v>1</v>
      </c>
      <c r="R873" s="24">
        <f t="shared" si="208"/>
        <v>5.5648000000000003E-2</v>
      </c>
      <c r="S873" s="10"/>
      <c r="T873" s="24">
        <f t="shared" si="209"/>
        <v>2500</v>
      </c>
      <c r="U873" s="10"/>
    </row>
    <row r="874" spans="1:21" s="8" customFormat="1" ht="24" customHeight="1">
      <c r="A874" s="15">
        <v>44162</v>
      </c>
      <c r="B874" s="16">
        <v>19</v>
      </c>
      <c r="C874" s="17" t="s">
        <v>395</v>
      </c>
      <c r="D874" s="16" t="s">
        <v>307</v>
      </c>
      <c r="E874" s="10" t="s">
        <v>308</v>
      </c>
      <c r="F874" s="16" t="s">
        <v>293</v>
      </c>
      <c r="G874" s="18" t="s">
        <v>54</v>
      </c>
      <c r="H874" s="19" t="s">
        <v>475</v>
      </c>
      <c r="I874" s="16">
        <v>7000</v>
      </c>
      <c r="J874" s="16">
        <v>2200</v>
      </c>
      <c r="K874" s="16"/>
      <c r="L874" s="16"/>
      <c r="M874" s="24">
        <v>12</v>
      </c>
      <c r="N874" s="25">
        <f>M874*14</f>
        <v>168</v>
      </c>
      <c r="O874" s="16">
        <v>4100</v>
      </c>
      <c r="P874" s="16">
        <f t="shared" ref="P874:P882" si="211">I874-O874</f>
        <v>2900</v>
      </c>
      <c r="Q874" s="16">
        <v>2</v>
      </c>
      <c r="R874" s="24">
        <f t="shared" ref="R874:R881" si="212">N874/T874</f>
        <v>3.8181818181818185E-2</v>
      </c>
      <c r="S874" s="10"/>
      <c r="T874" s="24">
        <f t="shared" ref="T874:T881" si="213">J874*Q874</f>
        <v>4400</v>
      </c>
      <c r="U874" s="10"/>
    </row>
    <row r="875" spans="1:21" s="8" customFormat="1" ht="24" customHeight="1">
      <c r="A875" s="15">
        <v>44162</v>
      </c>
      <c r="B875" s="16">
        <v>20</v>
      </c>
      <c r="C875" s="17" t="s">
        <v>402</v>
      </c>
      <c r="D875" s="16" t="s">
        <v>307</v>
      </c>
      <c r="E875" s="10" t="s">
        <v>309</v>
      </c>
      <c r="F875" s="16" t="s">
        <v>293</v>
      </c>
      <c r="G875" s="18" t="s">
        <v>469</v>
      </c>
      <c r="H875" s="19" t="s">
        <v>432</v>
      </c>
      <c r="I875" s="16">
        <v>7000</v>
      </c>
      <c r="J875" s="16">
        <v>1720</v>
      </c>
      <c r="K875" s="16"/>
      <c r="L875" s="16"/>
      <c r="M875" s="24">
        <v>12</v>
      </c>
      <c r="N875" s="24">
        <v>139.12</v>
      </c>
      <c r="O875" s="16">
        <v>5380</v>
      </c>
      <c r="P875" s="16">
        <f t="shared" si="211"/>
        <v>1620</v>
      </c>
      <c r="Q875" s="16">
        <v>2</v>
      </c>
      <c r="R875" s="24">
        <f t="shared" si="212"/>
        <v>4.0441860465116282E-2</v>
      </c>
      <c r="S875" s="10"/>
      <c r="T875" s="24">
        <f t="shared" si="213"/>
        <v>3440</v>
      </c>
      <c r="U875" s="10"/>
    </row>
    <row r="876" spans="1:21" s="8" customFormat="1" ht="24" customHeight="1">
      <c r="A876" s="15">
        <v>44162</v>
      </c>
      <c r="B876" s="16">
        <v>21</v>
      </c>
      <c r="C876" s="17" t="s">
        <v>478</v>
      </c>
      <c r="D876" s="16" t="s">
        <v>307</v>
      </c>
      <c r="E876" s="10" t="s">
        <v>309</v>
      </c>
      <c r="F876" s="16" t="s">
        <v>293</v>
      </c>
      <c r="G876" s="18" t="s">
        <v>469</v>
      </c>
      <c r="H876" s="19" t="s">
        <v>433</v>
      </c>
      <c r="I876" s="16">
        <v>7000</v>
      </c>
      <c r="J876" s="16">
        <v>2260</v>
      </c>
      <c r="K876" s="16"/>
      <c r="L876" s="16"/>
      <c r="M876" s="24">
        <v>12</v>
      </c>
      <c r="N876" s="24">
        <v>139.12</v>
      </c>
      <c r="O876" s="16">
        <v>4636</v>
      </c>
      <c r="P876" s="16">
        <f t="shared" si="211"/>
        <v>2364</v>
      </c>
      <c r="Q876" s="16">
        <v>1</v>
      </c>
      <c r="R876" s="24">
        <f t="shared" si="212"/>
        <v>6.1557522123893808E-2</v>
      </c>
      <c r="S876" s="10"/>
      <c r="T876" s="24">
        <f t="shared" si="213"/>
        <v>2260</v>
      </c>
      <c r="U876" s="10"/>
    </row>
    <row r="877" spans="1:21" s="8" customFormat="1" ht="24" customHeight="1">
      <c r="A877" s="15">
        <v>44162</v>
      </c>
      <c r="B877" s="16">
        <v>22</v>
      </c>
      <c r="C877" s="17" t="s">
        <v>325</v>
      </c>
      <c r="D877" s="16" t="s">
        <v>307</v>
      </c>
      <c r="E877" s="10" t="s">
        <v>309</v>
      </c>
      <c r="F877" s="16" t="s">
        <v>293</v>
      </c>
      <c r="G877" s="18" t="s">
        <v>469</v>
      </c>
      <c r="H877" s="19" t="s">
        <v>434</v>
      </c>
      <c r="I877" s="16">
        <v>7000</v>
      </c>
      <c r="J877" s="16">
        <v>2260</v>
      </c>
      <c r="K877" s="16"/>
      <c r="L877" s="16"/>
      <c r="M877" s="24">
        <v>12</v>
      </c>
      <c r="N877" s="24">
        <v>139.12</v>
      </c>
      <c r="O877" s="16">
        <v>5670</v>
      </c>
      <c r="P877" s="16">
        <f t="shared" si="211"/>
        <v>1330</v>
      </c>
      <c r="Q877" s="16">
        <v>2</v>
      </c>
      <c r="R877" s="24">
        <f t="shared" si="212"/>
        <v>3.0778761061946904E-2</v>
      </c>
      <c r="S877" s="10"/>
      <c r="T877" s="24">
        <f t="shared" si="213"/>
        <v>4520</v>
      </c>
      <c r="U877" s="10"/>
    </row>
    <row r="878" spans="1:21" s="8" customFormat="1" ht="24" customHeight="1">
      <c r="A878" s="15">
        <v>44162</v>
      </c>
      <c r="B878" s="16">
        <v>23</v>
      </c>
      <c r="C878" s="17" t="s">
        <v>417</v>
      </c>
      <c r="D878" s="16" t="s">
        <v>307</v>
      </c>
      <c r="E878" s="10" t="s">
        <v>309</v>
      </c>
      <c r="F878" s="16" t="s">
        <v>293</v>
      </c>
      <c r="G878" s="18" t="s">
        <v>469</v>
      </c>
      <c r="H878" s="19" t="s">
        <v>432</v>
      </c>
      <c r="I878" s="16">
        <v>7000</v>
      </c>
      <c r="J878" s="16">
        <v>540</v>
      </c>
      <c r="K878" s="16"/>
      <c r="L878" s="16"/>
      <c r="M878" s="24">
        <v>8</v>
      </c>
      <c r="N878" s="25">
        <f>M878*9.94</f>
        <v>79.52</v>
      </c>
      <c r="O878" s="16">
        <v>5920</v>
      </c>
      <c r="P878" s="16">
        <f t="shared" si="211"/>
        <v>1080</v>
      </c>
      <c r="Q878" s="16">
        <v>2</v>
      </c>
      <c r="R878" s="24">
        <f t="shared" si="212"/>
        <v>7.3629629629629628E-2</v>
      </c>
      <c r="S878" s="10"/>
      <c r="T878" s="24">
        <f t="shared" si="213"/>
        <v>1080</v>
      </c>
      <c r="U878" s="10"/>
    </row>
    <row r="879" spans="1:21" s="8" customFormat="1" ht="24" customHeight="1">
      <c r="A879" s="15">
        <v>44162</v>
      </c>
      <c r="B879" s="16"/>
      <c r="C879" s="17" t="s">
        <v>417</v>
      </c>
      <c r="D879" s="16" t="s">
        <v>307</v>
      </c>
      <c r="E879" s="10" t="s">
        <v>309</v>
      </c>
      <c r="F879" s="16" t="s">
        <v>293</v>
      </c>
      <c r="G879" s="18" t="s">
        <v>336</v>
      </c>
      <c r="H879" s="19" t="s">
        <v>432</v>
      </c>
      <c r="I879" s="16">
        <v>12000</v>
      </c>
      <c r="J879" s="16">
        <v>300</v>
      </c>
      <c r="K879" s="16"/>
      <c r="L879" s="16"/>
      <c r="M879" s="24">
        <v>4</v>
      </c>
      <c r="N879" s="25">
        <f>M879*14.9</f>
        <v>59.6</v>
      </c>
      <c r="O879" s="16">
        <v>900</v>
      </c>
      <c r="P879" s="16">
        <f t="shared" si="211"/>
        <v>11100</v>
      </c>
      <c r="Q879" s="16">
        <v>2</v>
      </c>
      <c r="R879" s="24">
        <f t="shared" si="212"/>
        <v>9.9333333333333329E-2</v>
      </c>
      <c r="S879" s="10"/>
      <c r="T879" s="24">
        <f t="shared" si="213"/>
        <v>600</v>
      </c>
      <c r="U879" s="10"/>
    </row>
    <row r="880" spans="1:21" s="8" customFormat="1" ht="24" customHeight="1">
      <c r="A880" s="15">
        <v>44162</v>
      </c>
      <c r="B880" s="16">
        <v>24</v>
      </c>
      <c r="C880" s="17" t="s">
        <v>339</v>
      </c>
      <c r="D880" s="16" t="s">
        <v>307</v>
      </c>
      <c r="E880" s="10" t="s">
        <v>309</v>
      </c>
      <c r="F880" s="16" t="s">
        <v>293</v>
      </c>
      <c r="G880" s="18" t="s">
        <v>398</v>
      </c>
      <c r="H880" s="19" t="s">
        <v>452</v>
      </c>
      <c r="I880" s="16">
        <v>12000</v>
      </c>
      <c r="J880" s="16">
        <v>2500</v>
      </c>
      <c r="K880" s="16"/>
      <c r="L880" s="16"/>
      <c r="M880" s="24">
        <v>12</v>
      </c>
      <c r="N880" s="24">
        <v>139.12</v>
      </c>
      <c r="O880" s="16">
        <v>7380</v>
      </c>
      <c r="P880" s="16">
        <f t="shared" si="211"/>
        <v>4620</v>
      </c>
      <c r="Q880" s="16">
        <v>1</v>
      </c>
      <c r="R880" s="24">
        <f t="shared" si="212"/>
        <v>5.5648000000000003E-2</v>
      </c>
      <c r="S880" s="10"/>
      <c r="T880" s="24">
        <f t="shared" si="213"/>
        <v>2500</v>
      </c>
      <c r="U880" s="10"/>
    </row>
    <row r="881" spans="1:21" s="8" customFormat="1" ht="24" customHeight="1">
      <c r="A881" s="15">
        <v>44162</v>
      </c>
      <c r="B881" s="16">
        <v>25</v>
      </c>
      <c r="C881" s="17" t="s">
        <v>394</v>
      </c>
      <c r="D881" s="16" t="s">
        <v>307</v>
      </c>
      <c r="E881" s="10" t="s">
        <v>309</v>
      </c>
      <c r="F881" s="16" t="s">
        <v>293</v>
      </c>
      <c r="G881" s="18" t="s">
        <v>54</v>
      </c>
      <c r="H881" s="19" t="s">
        <v>354</v>
      </c>
      <c r="I881" s="16">
        <v>7000</v>
      </c>
      <c r="J881" s="16">
        <v>500</v>
      </c>
      <c r="K881" s="16"/>
      <c r="L881" s="16"/>
      <c r="M881" s="24">
        <v>4</v>
      </c>
      <c r="N881" s="25">
        <f>M881*14.9</f>
        <v>59.6</v>
      </c>
      <c r="O881" s="16">
        <v>7000</v>
      </c>
      <c r="P881" s="16">
        <f t="shared" si="211"/>
        <v>0</v>
      </c>
      <c r="Q881" s="16">
        <v>1</v>
      </c>
      <c r="R881" s="24">
        <f t="shared" si="212"/>
        <v>0.1192</v>
      </c>
      <c r="S881" s="10"/>
      <c r="T881" s="24">
        <f t="shared" si="213"/>
        <v>500</v>
      </c>
      <c r="U881" s="10"/>
    </row>
    <row r="882" spans="1:21" s="8" customFormat="1" ht="24" customHeight="1">
      <c r="A882" s="15">
        <v>44162</v>
      </c>
      <c r="B882" s="16"/>
      <c r="C882" s="17" t="s">
        <v>394</v>
      </c>
      <c r="D882" s="16" t="s">
        <v>307</v>
      </c>
      <c r="E882" s="10" t="s">
        <v>309</v>
      </c>
      <c r="F882" s="16" t="s">
        <v>293</v>
      </c>
      <c r="G882" s="18" t="s">
        <v>398</v>
      </c>
      <c r="H882" s="19" t="s">
        <v>430</v>
      </c>
      <c r="I882" s="16">
        <v>12000</v>
      </c>
      <c r="J882" s="16">
        <v>1260</v>
      </c>
      <c r="K882" s="16"/>
      <c r="L882" s="16"/>
      <c r="M882" s="24">
        <v>8</v>
      </c>
      <c r="N882" s="25">
        <f>M882*9.94</f>
        <v>79.52</v>
      </c>
      <c r="O882" s="16">
        <v>1260</v>
      </c>
      <c r="P882" s="16">
        <f t="shared" si="211"/>
        <v>10740</v>
      </c>
      <c r="Q882" s="16">
        <v>1</v>
      </c>
      <c r="R882" s="24">
        <f t="shared" ref="R882:R888" si="214">N882/T882</f>
        <v>6.3111111111111104E-2</v>
      </c>
      <c r="S882" s="10"/>
      <c r="T882" s="24">
        <f t="shared" ref="T882:T888" si="215">J882*Q882</f>
        <v>1260</v>
      </c>
      <c r="U882" s="10"/>
    </row>
    <row r="883" spans="1:21" s="8" customFormat="1" ht="24" customHeight="1">
      <c r="A883" s="15">
        <v>44162</v>
      </c>
      <c r="B883" s="16">
        <v>26</v>
      </c>
      <c r="C883" s="17" t="s">
        <v>479</v>
      </c>
      <c r="D883" s="16" t="s">
        <v>307</v>
      </c>
      <c r="E883" s="10" t="s">
        <v>309</v>
      </c>
      <c r="F883" s="16" t="s">
        <v>293</v>
      </c>
      <c r="G883" s="18" t="s">
        <v>67</v>
      </c>
      <c r="H883" s="19" t="s">
        <v>466</v>
      </c>
      <c r="I883" s="16"/>
      <c r="J883" s="16"/>
      <c r="K883" s="16"/>
      <c r="L883" s="16"/>
      <c r="M883" s="24">
        <v>12</v>
      </c>
      <c r="N883" s="24">
        <v>139.12</v>
      </c>
      <c r="O883" s="16"/>
      <c r="P883" s="16">
        <f t="shared" ref="P883:P888" si="216">I883-O883</f>
        <v>0</v>
      </c>
      <c r="Q883" s="16">
        <v>1</v>
      </c>
      <c r="R883" s="24" t="e">
        <f t="shared" si="214"/>
        <v>#DIV/0!</v>
      </c>
      <c r="S883" s="10"/>
      <c r="T883" s="24">
        <f t="shared" si="215"/>
        <v>0</v>
      </c>
      <c r="U883" s="10"/>
    </row>
    <row r="884" spans="1:21" s="8" customFormat="1" ht="24" customHeight="1">
      <c r="A884" s="15">
        <v>44162</v>
      </c>
      <c r="B884" s="16">
        <v>27</v>
      </c>
      <c r="C884" s="17" t="s">
        <v>310</v>
      </c>
      <c r="D884" s="16" t="s">
        <v>307</v>
      </c>
      <c r="E884" s="10" t="s">
        <v>309</v>
      </c>
      <c r="F884" s="16" t="s">
        <v>293</v>
      </c>
      <c r="G884" s="18" t="s">
        <v>483</v>
      </c>
      <c r="H884" s="19" t="s">
        <v>466</v>
      </c>
      <c r="I884" s="16"/>
      <c r="J884" s="16"/>
      <c r="K884" s="16"/>
      <c r="L884" s="16"/>
      <c r="M884" s="24">
        <v>12</v>
      </c>
      <c r="N884" s="24">
        <v>139.12</v>
      </c>
      <c r="O884" s="16"/>
      <c r="P884" s="16">
        <f t="shared" si="216"/>
        <v>0</v>
      </c>
      <c r="Q884" s="16">
        <v>1</v>
      </c>
      <c r="R884" s="24" t="e">
        <f t="shared" si="214"/>
        <v>#DIV/0!</v>
      </c>
      <c r="S884" s="10"/>
      <c r="T884" s="24">
        <f t="shared" si="215"/>
        <v>0</v>
      </c>
      <c r="U884" s="10"/>
    </row>
    <row r="885" spans="1:21" s="8" customFormat="1" ht="24" customHeight="1">
      <c r="A885" s="15">
        <v>44162</v>
      </c>
      <c r="B885" s="16">
        <v>28</v>
      </c>
      <c r="C885" s="17" t="s">
        <v>328</v>
      </c>
      <c r="D885" s="16" t="s">
        <v>307</v>
      </c>
      <c r="E885" s="10" t="s">
        <v>309</v>
      </c>
      <c r="F885" s="16" t="s">
        <v>293</v>
      </c>
      <c r="G885" s="18" t="s">
        <v>445</v>
      </c>
      <c r="H885" s="19" t="s">
        <v>360</v>
      </c>
      <c r="I885" s="16">
        <v>7500</v>
      </c>
      <c r="J885" s="16">
        <v>2500</v>
      </c>
      <c r="K885" s="16"/>
      <c r="L885" s="16"/>
      <c r="M885" s="24">
        <v>12</v>
      </c>
      <c r="N885" s="24">
        <v>139.12</v>
      </c>
      <c r="O885" s="16">
        <v>7500</v>
      </c>
      <c r="P885" s="16">
        <f t="shared" si="216"/>
        <v>0</v>
      </c>
      <c r="Q885" s="16">
        <v>2</v>
      </c>
      <c r="R885" s="24">
        <f t="shared" si="214"/>
        <v>2.7824000000000002E-2</v>
      </c>
      <c r="S885" s="10"/>
      <c r="T885" s="24">
        <f t="shared" si="215"/>
        <v>5000</v>
      </c>
      <c r="U885" s="10"/>
    </row>
    <row r="886" spans="1:21" s="8" customFormat="1" ht="24" customHeight="1">
      <c r="A886" s="15">
        <v>44162</v>
      </c>
      <c r="B886" s="16">
        <v>29</v>
      </c>
      <c r="C886" s="17" t="s">
        <v>331</v>
      </c>
      <c r="D886" s="16" t="s">
        <v>307</v>
      </c>
      <c r="E886" s="10" t="s">
        <v>309</v>
      </c>
      <c r="F886" s="16" t="s">
        <v>293</v>
      </c>
      <c r="G886" s="18" t="s">
        <v>67</v>
      </c>
      <c r="H886" s="19" t="s">
        <v>360</v>
      </c>
      <c r="I886" s="16">
        <v>7500</v>
      </c>
      <c r="J886" s="16">
        <v>1500</v>
      </c>
      <c r="K886" s="16"/>
      <c r="L886" s="16"/>
      <c r="M886" s="24">
        <v>12</v>
      </c>
      <c r="N886" s="24">
        <v>139.12</v>
      </c>
      <c r="O886" s="16">
        <v>6000</v>
      </c>
      <c r="P886" s="16">
        <f t="shared" si="216"/>
        <v>1500</v>
      </c>
      <c r="Q886" s="16">
        <v>2</v>
      </c>
      <c r="R886" s="24">
        <f t="shared" si="214"/>
        <v>4.6373333333333336E-2</v>
      </c>
      <c r="S886" s="10"/>
      <c r="T886" s="24">
        <f t="shared" si="215"/>
        <v>3000</v>
      </c>
      <c r="U886" s="10"/>
    </row>
    <row r="887" spans="1:21" s="8" customFormat="1" ht="24" customHeight="1">
      <c r="A887" s="15">
        <v>44162</v>
      </c>
      <c r="B887" s="16">
        <v>30</v>
      </c>
      <c r="C887" s="17" t="s">
        <v>317</v>
      </c>
      <c r="D887" s="16" t="s">
        <v>307</v>
      </c>
      <c r="E887" s="10" t="s">
        <v>309</v>
      </c>
      <c r="F887" s="16" t="s">
        <v>293</v>
      </c>
      <c r="G887" s="18" t="s">
        <v>460</v>
      </c>
      <c r="H887" s="19" t="s">
        <v>360</v>
      </c>
      <c r="I887" s="16">
        <v>7500</v>
      </c>
      <c r="J887" s="16">
        <v>1200</v>
      </c>
      <c r="K887" s="16"/>
      <c r="L887" s="16"/>
      <c r="M887" s="24">
        <v>6</v>
      </c>
      <c r="N887" s="25">
        <f>M887*9.94</f>
        <v>59.64</v>
      </c>
      <c r="O887" s="16">
        <v>7500</v>
      </c>
      <c r="P887" s="16">
        <f t="shared" si="216"/>
        <v>0</v>
      </c>
      <c r="Q887" s="16">
        <v>2</v>
      </c>
      <c r="R887" s="24">
        <f t="shared" si="214"/>
        <v>2.4850000000000001E-2</v>
      </c>
      <c r="S887" s="10"/>
      <c r="T887" s="24">
        <f t="shared" si="215"/>
        <v>2400</v>
      </c>
      <c r="U887" s="10"/>
    </row>
    <row r="888" spans="1:21" s="8" customFormat="1" ht="24" customHeight="1">
      <c r="A888" s="15">
        <v>44162</v>
      </c>
      <c r="B888" s="16"/>
      <c r="C888" s="17" t="s">
        <v>317</v>
      </c>
      <c r="D888" s="16" t="s">
        <v>307</v>
      </c>
      <c r="E888" s="10" t="s">
        <v>309</v>
      </c>
      <c r="F888" s="16" t="s">
        <v>293</v>
      </c>
      <c r="G888" s="18" t="s">
        <v>133</v>
      </c>
      <c r="H888" s="19" t="s">
        <v>360</v>
      </c>
      <c r="I888" s="16">
        <v>7000</v>
      </c>
      <c r="J888" s="16">
        <v>1000</v>
      </c>
      <c r="K888" s="16"/>
      <c r="L888" s="16"/>
      <c r="M888" s="24">
        <v>6</v>
      </c>
      <c r="N888" s="25">
        <f>139.12-59.64</f>
        <v>79.48</v>
      </c>
      <c r="O888" s="16">
        <v>1000</v>
      </c>
      <c r="P888" s="16">
        <f t="shared" si="216"/>
        <v>6000</v>
      </c>
      <c r="Q888" s="16">
        <v>2</v>
      </c>
      <c r="R888" s="24">
        <f t="shared" si="214"/>
        <v>3.9740000000000004E-2</v>
      </c>
      <c r="S888" s="10"/>
      <c r="T888" s="24">
        <f t="shared" si="215"/>
        <v>2000</v>
      </c>
      <c r="U888" s="10"/>
    </row>
    <row r="889" spans="1:21" s="8" customFormat="1" ht="24" customHeight="1">
      <c r="A889" s="15">
        <v>44162</v>
      </c>
      <c r="B889" s="16">
        <v>31</v>
      </c>
      <c r="C889" s="17" t="s">
        <v>324</v>
      </c>
      <c r="D889" s="16" t="s">
        <v>307</v>
      </c>
      <c r="E889" s="10" t="s">
        <v>309</v>
      </c>
      <c r="F889" s="16"/>
      <c r="G889" s="18"/>
      <c r="H889" s="19" t="s">
        <v>345</v>
      </c>
      <c r="I889" s="16"/>
      <c r="J889" s="16"/>
      <c r="K889" s="16"/>
      <c r="L889" s="16"/>
      <c r="M889" s="24">
        <v>12</v>
      </c>
      <c r="N889" s="24">
        <v>139.12</v>
      </c>
      <c r="O889" s="16"/>
      <c r="P889" s="16"/>
      <c r="Q889" s="16"/>
      <c r="R889" s="24"/>
      <c r="S889" s="10"/>
      <c r="T889" s="24"/>
      <c r="U889" s="10"/>
    </row>
    <row r="890" spans="1:21" s="9" customFormat="1" ht="24" customHeight="1">
      <c r="A890" s="15">
        <v>44162</v>
      </c>
      <c r="B890" s="16">
        <v>32</v>
      </c>
      <c r="C890" s="25" t="s">
        <v>388</v>
      </c>
      <c r="D890" s="25" t="s">
        <v>307</v>
      </c>
      <c r="E890" s="9" t="s">
        <v>308</v>
      </c>
      <c r="F890" s="25"/>
      <c r="G890" s="32"/>
      <c r="H890" s="30" t="s">
        <v>268</v>
      </c>
      <c r="I890" s="25"/>
      <c r="J890" s="25"/>
      <c r="K890" s="25"/>
      <c r="L890" s="25"/>
      <c r="M890" s="29"/>
      <c r="N890" s="29"/>
      <c r="O890" s="25"/>
      <c r="P890" s="25"/>
      <c r="Q890" s="25"/>
      <c r="R890" s="29"/>
      <c r="T890" s="29"/>
    </row>
    <row r="891" spans="1:21" s="9" customFormat="1" ht="24" customHeight="1">
      <c r="A891" s="15">
        <v>44162</v>
      </c>
      <c r="B891" s="16">
        <v>33</v>
      </c>
      <c r="C891" s="25" t="s">
        <v>346</v>
      </c>
      <c r="D891" s="25" t="s">
        <v>307</v>
      </c>
      <c r="E891" s="9" t="s">
        <v>309</v>
      </c>
      <c r="F891" s="25"/>
      <c r="G891" s="32"/>
      <c r="H891" s="30" t="s">
        <v>268</v>
      </c>
      <c r="I891" s="25"/>
      <c r="J891" s="25"/>
      <c r="K891" s="25"/>
      <c r="L891" s="25"/>
      <c r="M891" s="29"/>
      <c r="N891" s="25"/>
      <c r="O891" s="25"/>
      <c r="P891" s="25"/>
      <c r="Q891" s="25"/>
      <c r="R891" s="29"/>
      <c r="T891" s="29"/>
    </row>
    <row r="892" spans="1:21" s="9" customFormat="1" ht="24" customHeight="1">
      <c r="A892" s="15">
        <v>44162</v>
      </c>
      <c r="B892" s="16">
        <v>34</v>
      </c>
      <c r="C892" s="25" t="s">
        <v>348</v>
      </c>
      <c r="D892" s="25" t="s">
        <v>307</v>
      </c>
      <c r="E892" s="9" t="s">
        <v>309</v>
      </c>
      <c r="F892" s="25"/>
      <c r="G892" s="25"/>
      <c r="H892" s="30" t="s">
        <v>268</v>
      </c>
      <c r="I892" s="25"/>
      <c r="J892" s="25"/>
      <c r="K892" s="25"/>
      <c r="L892" s="25"/>
      <c r="M892" s="29"/>
      <c r="N892" s="29"/>
      <c r="O892" s="25"/>
      <c r="P892" s="25"/>
      <c r="Q892" s="25"/>
      <c r="R892" s="29"/>
      <c r="T892" s="29"/>
    </row>
    <row r="893" spans="1:21" s="8" customFormat="1" ht="24" customHeight="1">
      <c r="A893" s="15">
        <v>44163</v>
      </c>
      <c r="B893" s="16">
        <v>1</v>
      </c>
      <c r="C893" s="17" t="s">
        <v>344</v>
      </c>
      <c r="D893" s="16" t="s">
        <v>307</v>
      </c>
      <c r="E893" s="10" t="s">
        <v>309</v>
      </c>
      <c r="F893" s="16" t="s">
        <v>293</v>
      </c>
      <c r="G893" s="18" t="s">
        <v>54</v>
      </c>
      <c r="H893" s="19" t="s">
        <v>444</v>
      </c>
      <c r="I893" s="16">
        <v>7000</v>
      </c>
      <c r="J893" s="16">
        <v>382</v>
      </c>
      <c r="K893" s="16"/>
      <c r="L893" s="16"/>
      <c r="M893" s="24">
        <v>12</v>
      </c>
      <c r="N893" s="24">
        <v>238.56</v>
      </c>
      <c r="O893" s="16">
        <v>3996</v>
      </c>
      <c r="P893" s="16">
        <f t="shared" ref="P893:P896" si="217">I893-O893</f>
        <v>3004</v>
      </c>
      <c r="Q893" s="16">
        <v>6</v>
      </c>
      <c r="R893" s="24">
        <f t="shared" ref="R893:R900" si="218">N893/T893</f>
        <v>0.10408376963350785</v>
      </c>
      <c r="S893" s="10"/>
      <c r="T893" s="24">
        <f t="shared" ref="T893:T900" si="219">J893*Q893</f>
        <v>2292</v>
      </c>
      <c r="U893" s="10"/>
    </row>
    <row r="894" spans="1:21" s="8" customFormat="1" ht="24" customHeight="1">
      <c r="A894" s="15">
        <v>44163</v>
      </c>
      <c r="B894" s="16">
        <v>2</v>
      </c>
      <c r="C894" s="17" t="s">
        <v>364</v>
      </c>
      <c r="D894" s="16" t="s">
        <v>307</v>
      </c>
      <c r="E894" s="10" t="s">
        <v>309</v>
      </c>
      <c r="F894" s="16" t="s">
        <v>293</v>
      </c>
      <c r="G894" s="18" t="s">
        <v>54</v>
      </c>
      <c r="H894" s="19" t="s">
        <v>444</v>
      </c>
      <c r="I894" s="16">
        <v>7000</v>
      </c>
      <c r="J894" s="16">
        <v>326</v>
      </c>
      <c r="K894" s="16"/>
      <c r="L894" s="16"/>
      <c r="M894" s="24">
        <v>12</v>
      </c>
      <c r="N894" s="24">
        <v>238.56</v>
      </c>
      <c r="O894" s="16">
        <v>4322</v>
      </c>
      <c r="P894" s="16">
        <f t="shared" si="217"/>
        <v>2678</v>
      </c>
      <c r="Q894" s="16">
        <v>6</v>
      </c>
      <c r="R894" s="24">
        <f t="shared" si="218"/>
        <v>0.12196319018404908</v>
      </c>
      <c r="S894" s="10"/>
      <c r="T894" s="24">
        <f t="shared" si="219"/>
        <v>1956</v>
      </c>
      <c r="U894" s="10"/>
    </row>
    <row r="895" spans="1:21" s="8" customFormat="1" ht="24" customHeight="1">
      <c r="A895" s="15">
        <v>44163</v>
      </c>
      <c r="B895" s="16">
        <v>3</v>
      </c>
      <c r="C895" s="17" t="s">
        <v>316</v>
      </c>
      <c r="D895" s="16" t="s">
        <v>307</v>
      </c>
      <c r="E895" s="10" t="s">
        <v>309</v>
      </c>
      <c r="F895" s="16" t="s">
        <v>293</v>
      </c>
      <c r="G895" s="18" t="s">
        <v>54</v>
      </c>
      <c r="H895" s="19" t="s">
        <v>444</v>
      </c>
      <c r="I895" s="16">
        <v>7000</v>
      </c>
      <c r="J895" s="16">
        <v>431</v>
      </c>
      <c r="K895" s="16"/>
      <c r="L895" s="16"/>
      <c r="M895" s="24">
        <v>12</v>
      </c>
      <c r="N895" s="24">
        <v>238.56</v>
      </c>
      <c r="O895" s="16">
        <v>4753</v>
      </c>
      <c r="P895" s="16">
        <f t="shared" si="217"/>
        <v>2247</v>
      </c>
      <c r="Q895" s="16">
        <v>6</v>
      </c>
      <c r="R895" s="24">
        <f t="shared" si="218"/>
        <v>9.2250580046403713E-2</v>
      </c>
      <c r="S895" s="10"/>
      <c r="T895" s="24">
        <f t="shared" si="219"/>
        <v>2586</v>
      </c>
      <c r="U895" s="10"/>
    </row>
    <row r="896" spans="1:21" s="8" customFormat="1" ht="24" customHeight="1">
      <c r="A896" s="15">
        <v>44163</v>
      </c>
      <c r="B896" s="16">
        <v>4</v>
      </c>
      <c r="C896" s="17" t="s">
        <v>375</v>
      </c>
      <c r="D896" s="16" t="s">
        <v>307</v>
      </c>
      <c r="E896" s="10" t="s">
        <v>309</v>
      </c>
      <c r="F896" s="16" t="s">
        <v>293</v>
      </c>
      <c r="G896" s="18" t="s">
        <v>54</v>
      </c>
      <c r="H896" s="19" t="s">
        <v>444</v>
      </c>
      <c r="I896" s="16">
        <v>7000</v>
      </c>
      <c r="J896" s="16">
        <v>540</v>
      </c>
      <c r="K896" s="16"/>
      <c r="L896" s="16"/>
      <c r="M896" s="24">
        <v>12</v>
      </c>
      <c r="N896" s="24">
        <v>238.56</v>
      </c>
      <c r="O896" s="16">
        <v>5293</v>
      </c>
      <c r="P896" s="16">
        <f t="shared" si="217"/>
        <v>1707</v>
      </c>
      <c r="Q896" s="16">
        <v>6</v>
      </c>
      <c r="R896" s="24">
        <f t="shared" si="218"/>
        <v>7.3629629629629628E-2</v>
      </c>
      <c r="S896" s="10"/>
      <c r="T896" s="24">
        <f t="shared" si="219"/>
        <v>3240</v>
      </c>
      <c r="U896" s="10"/>
    </row>
    <row r="897" spans="1:21" s="8" customFormat="1" ht="24" customHeight="1">
      <c r="A897" s="15">
        <v>44163</v>
      </c>
      <c r="B897" s="16">
        <v>5</v>
      </c>
      <c r="C897" s="17" t="s">
        <v>335</v>
      </c>
      <c r="D897" s="16" t="s">
        <v>307</v>
      </c>
      <c r="E897" s="10" t="s">
        <v>309</v>
      </c>
      <c r="F897" s="16" t="s">
        <v>293</v>
      </c>
      <c r="G897" s="18" t="s">
        <v>476</v>
      </c>
      <c r="H897" s="19" t="s">
        <v>441</v>
      </c>
      <c r="I897" s="16">
        <v>12000</v>
      </c>
      <c r="J897" s="16">
        <v>860</v>
      </c>
      <c r="K897" s="16"/>
      <c r="L897" s="16"/>
      <c r="M897" s="24">
        <v>12</v>
      </c>
      <c r="N897" s="24">
        <v>238.56</v>
      </c>
      <c r="O897" s="16"/>
      <c r="P897" s="16"/>
      <c r="Q897" s="16">
        <v>1</v>
      </c>
      <c r="R897" s="24">
        <f t="shared" si="218"/>
        <v>0.27739534883720929</v>
      </c>
      <c r="S897" s="10"/>
      <c r="T897" s="24">
        <f t="shared" si="219"/>
        <v>860</v>
      </c>
      <c r="U897" s="10"/>
    </row>
    <row r="898" spans="1:21" s="8" customFormat="1" ht="24" customHeight="1">
      <c r="A898" s="15">
        <v>44163</v>
      </c>
      <c r="B898" s="16">
        <v>6</v>
      </c>
      <c r="C898" s="17" t="s">
        <v>321</v>
      </c>
      <c r="D898" s="16" t="s">
        <v>307</v>
      </c>
      <c r="E898" s="10" t="s">
        <v>309</v>
      </c>
      <c r="F898" s="16" t="s">
        <v>293</v>
      </c>
      <c r="G898" s="18" t="s">
        <v>61</v>
      </c>
      <c r="H898" s="19" t="s">
        <v>337</v>
      </c>
      <c r="I898" s="16">
        <v>12000</v>
      </c>
      <c r="J898" s="16">
        <v>1500</v>
      </c>
      <c r="K898" s="16"/>
      <c r="L898" s="16"/>
      <c r="M898" s="24">
        <v>12</v>
      </c>
      <c r="N898" s="24">
        <v>238.56</v>
      </c>
      <c r="O898" s="16">
        <v>9220</v>
      </c>
      <c r="P898" s="16">
        <f>I898-O898</f>
        <v>2780</v>
      </c>
      <c r="Q898" s="16">
        <v>1</v>
      </c>
      <c r="R898" s="24">
        <f t="shared" si="218"/>
        <v>0.15904000000000001</v>
      </c>
      <c r="S898" s="10"/>
      <c r="T898" s="24">
        <f t="shared" si="219"/>
        <v>1500</v>
      </c>
      <c r="U898" s="10"/>
    </row>
    <row r="899" spans="1:21" s="8" customFormat="1" ht="24" customHeight="1">
      <c r="A899" s="15">
        <v>44163</v>
      </c>
      <c r="B899" s="16">
        <v>7</v>
      </c>
      <c r="C899" s="17" t="s">
        <v>338</v>
      </c>
      <c r="D899" s="16" t="s">
        <v>307</v>
      </c>
      <c r="E899" s="10" t="s">
        <v>309</v>
      </c>
      <c r="F899" s="16" t="s">
        <v>293</v>
      </c>
      <c r="G899" s="18" t="s">
        <v>468</v>
      </c>
      <c r="H899" s="19" t="s">
        <v>337</v>
      </c>
      <c r="I899" s="16">
        <v>12000</v>
      </c>
      <c r="J899" s="16">
        <v>1250</v>
      </c>
      <c r="K899" s="16"/>
      <c r="L899" s="16"/>
      <c r="M899" s="24">
        <v>12</v>
      </c>
      <c r="N899" s="24">
        <v>238.56</v>
      </c>
      <c r="O899" s="16">
        <v>4240</v>
      </c>
      <c r="P899" s="16">
        <f>I899-O899</f>
        <v>7760</v>
      </c>
      <c r="Q899" s="16">
        <v>1</v>
      </c>
      <c r="R899" s="24">
        <f t="shared" si="218"/>
        <v>0.19084799999999999</v>
      </c>
      <c r="S899" s="10"/>
      <c r="T899" s="24">
        <f t="shared" si="219"/>
        <v>1250</v>
      </c>
      <c r="U899" s="10"/>
    </row>
    <row r="900" spans="1:21" s="8" customFormat="1" ht="24" customHeight="1">
      <c r="A900" s="15">
        <v>44163</v>
      </c>
      <c r="B900" s="16">
        <v>8</v>
      </c>
      <c r="C900" s="17" t="s">
        <v>311</v>
      </c>
      <c r="D900" s="16" t="s">
        <v>307</v>
      </c>
      <c r="E900" s="10" t="s">
        <v>309</v>
      </c>
      <c r="F900" s="16" t="s">
        <v>293</v>
      </c>
      <c r="G900" s="18" t="s">
        <v>476</v>
      </c>
      <c r="H900" s="19" t="s">
        <v>367</v>
      </c>
      <c r="I900" s="16">
        <v>12000</v>
      </c>
      <c r="J900" s="16">
        <v>2600</v>
      </c>
      <c r="K900" s="16"/>
      <c r="L900" s="16"/>
      <c r="M900" s="24">
        <v>12</v>
      </c>
      <c r="N900" s="24">
        <v>238.56</v>
      </c>
      <c r="O900" s="16">
        <v>5100</v>
      </c>
      <c r="P900" s="16">
        <f>I900-O900</f>
        <v>6900</v>
      </c>
      <c r="Q900" s="16">
        <v>2</v>
      </c>
      <c r="R900" s="24">
        <f t="shared" si="218"/>
        <v>4.5876923076923079E-2</v>
      </c>
      <c r="S900" s="10"/>
      <c r="T900" s="24">
        <f t="shared" si="219"/>
        <v>5200</v>
      </c>
      <c r="U900" s="10"/>
    </row>
    <row r="901" spans="1:21" s="8" customFormat="1" ht="24" customHeight="1">
      <c r="A901" s="15">
        <v>44163</v>
      </c>
      <c r="B901" s="16">
        <v>9</v>
      </c>
      <c r="C901" s="17" t="s">
        <v>339</v>
      </c>
      <c r="D901" s="16" t="s">
        <v>307</v>
      </c>
      <c r="E901" s="10" t="s">
        <v>309</v>
      </c>
      <c r="F901" s="16" t="s">
        <v>293</v>
      </c>
      <c r="G901" s="18" t="s">
        <v>398</v>
      </c>
      <c r="H901" s="19" t="s">
        <v>367</v>
      </c>
      <c r="I901" s="16">
        <v>12000</v>
      </c>
      <c r="J901" s="16">
        <v>2500</v>
      </c>
      <c r="K901" s="16"/>
      <c r="L901" s="16"/>
      <c r="M901" s="24">
        <v>12</v>
      </c>
      <c r="N901" s="24">
        <v>238.56</v>
      </c>
      <c r="O901" s="16">
        <v>9880</v>
      </c>
      <c r="P901" s="16">
        <f t="shared" ref="P901:P920" si="220">I901-O901</f>
        <v>2120</v>
      </c>
      <c r="Q901" s="16">
        <v>2</v>
      </c>
      <c r="R901" s="24">
        <f t="shared" ref="R901:R921" si="221">N901/T901</f>
        <v>4.7711999999999997E-2</v>
      </c>
      <c r="S901" s="10"/>
      <c r="T901" s="24">
        <f t="shared" ref="T901:T921" si="222">J901*Q901</f>
        <v>5000</v>
      </c>
      <c r="U901" s="10"/>
    </row>
    <row r="902" spans="1:21" s="8" customFormat="1" ht="24" customHeight="1">
      <c r="A902" s="15">
        <v>44163</v>
      </c>
      <c r="B902" s="16">
        <v>10</v>
      </c>
      <c r="C902" s="17" t="s">
        <v>340</v>
      </c>
      <c r="D902" s="16" t="s">
        <v>307</v>
      </c>
      <c r="E902" s="10" t="s">
        <v>309</v>
      </c>
      <c r="F902" s="16" t="s">
        <v>293</v>
      </c>
      <c r="G902" s="18" t="s">
        <v>336</v>
      </c>
      <c r="H902" s="19" t="s">
        <v>433</v>
      </c>
      <c r="I902" s="16">
        <v>12000</v>
      </c>
      <c r="J902" s="16">
        <v>1800</v>
      </c>
      <c r="K902" s="16"/>
      <c r="L902" s="16"/>
      <c r="M902" s="24">
        <v>12</v>
      </c>
      <c r="N902" s="24">
        <v>238.56</v>
      </c>
      <c r="O902" s="16">
        <v>2500</v>
      </c>
      <c r="P902" s="16">
        <f t="shared" si="220"/>
        <v>9500</v>
      </c>
      <c r="Q902" s="16">
        <v>1</v>
      </c>
      <c r="R902" s="24">
        <f t="shared" si="221"/>
        <v>0.13253333333333334</v>
      </c>
      <c r="S902" s="10"/>
      <c r="T902" s="24">
        <f t="shared" si="222"/>
        <v>1800</v>
      </c>
      <c r="U902" s="10"/>
    </row>
    <row r="903" spans="1:21" s="8" customFormat="1" ht="24" customHeight="1">
      <c r="A903" s="15">
        <v>44163</v>
      </c>
      <c r="B903" s="16">
        <v>11</v>
      </c>
      <c r="C903" s="17" t="s">
        <v>416</v>
      </c>
      <c r="D903" s="16" t="s">
        <v>307</v>
      </c>
      <c r="E903" s="10" t="s">
        <v>309</v>
      </c>
      <c r="F903" s="16" t="s">
        <v>293</v>
      </c>
      <c r="G903" s="18" t="s">
        <v>336</v>
      </c>
      <c r="H903" s="19" t="s">
        <v>432</v>
      </c>
      <c r="I903" s="16">
        <v>12000</v>
      </c>
      <c r="J903" s="16">
        <v>2200</v>
      </c>
      <c r="K903" s="16"/>
      <c r="L903" s="16"/>
      <c r="M903" s="24">
        <v>12</v>
      </c>
      <c r="N903" s="24">
        <v>238.56</v>
      </c>
      <c r="O903" s="16">
        <v>2800</v>
      </c>
      <c r="P903" s="16">
        <f t="shared" si="220"/>
        <v>9200</v>
      </c>
      <c r="Q903" s="16">
        <v>1</v>
      </c>
      <c r="R903" s="24">
        <f t="shared" si="221"/>
        <v>0.10843636363636364</v>
      </c>
      <c r="S903" s="10"/>
      <c r="T903" s="24">
        <f t="shared" si="222"/>
        <v>2200</v>
      </c>
      <c r="U903" s="10"/>
    </row>
    <row r="904" spans="1:21" s="8" customFormat="1" ht="24" customHeight="1">
      <c r="A904" s="15">
        <v>44163</v>
      </c>
      <c r="B904" s="16">
        <v>12</v>
      </c>
      <c r="C904" s="17" t="s">
        <v>417</v>
      </c>
      <c r="D904" s="16" t="s">
        <v>307</v>
      </c>
      <c r="E904" s="10" t="s">
        <v>309</v>
      </c>
      <c r="F904" s="16" t="s">
        <v>293</v>
      </c>
      <c r="G904" s="18" t="s">
        <v>336</v>
      </c>
      <c r="H904" s="19" t="s">
        <v>432</v>
      </c>
      <c r="I904" s="16">
        <v>12000</v>
      </c>
      <c r="J904" s="16">
        <v>730</v>
      </c>
      <c r="K904" s="16"/>
      <c r="L904" s="16"/>
      <c r="M904" s="24">
        <v>12</v>
      </c>
      <c r="N904" s="24">
        <v>238.56</v>
      </c>
      <c r="O904" s="16">
        <v>3530</v>
      </c>
      <c r="P904" s="16">
        <f t="shared" si="220"/>
        <v>8470</v>
      </c>
      <c r="Q904" s="16">
        <v>1</v>
      </c>
      <c r="R904" s="24">
        <f t="shared" si="221"/>
        <v>0.32679452054794522</v>
      </c>
      <c r="S904" s="10"/>
      <c r="T904" s="24">
        <f t="shared" si="222"/>
        <v>730</v>
      </c>
      <c r="U904" s="10"/>
    </row>
    <row r="905" spans="1:21" s="8" customFormat="1" ht="24" customHeight="1">
      <c r="A905" s="15">
        <v>44163</v>
      </c>
      <c r="B905" s="16">
        <v>13</v>
      </c>
      <c r="C905" s="17" t="s">
        <v>402</v>
      </c>
      <c r="D905" s="16" t="s">
        <v>307</v>
      </c>
      <c r="E905" s="10" t="s">
        <v>309</v>
      </c>
      <c r="F905" s="16" t="s">
        <v>293</v>
      </c>
      <c r="G905" s="18" t="s">
        <v>336</v>
      </c>
      <c r="H905" s="19" t="s">
        <v>433</v>
      </c>
      <c r="I905" s="16">
        <v>12000</v>
      </c>
      <c r="J905" s="16">
        <v>1800</v>
      </c>
      <c r="K905" s="16"/>
      <c r="L905" s="16"/>
      <c r="M905" s="24">
        <v>12</v>
      </c>
      <c r="N905" s="24">
        <v>238.56</v>
      </c>
      <c r="O905" s="16">
        <v>4300</v>
      </c>
      <c r="P905" s="16">
        <f t="shared" si="220"/>
        <v>7700</v>
      </c>
      <c r="Q905" s="16">
        <v>1</v>
      </c>
      <c r="R905" s="24">
        <f t="shared" si="221"/>
        <v>0.13253333333333334</v>
      </c>
      <c r="S905" s="10"/>
      <c r="T905" s="24">
        <f t="shared" si="222"/>
        <v>1800</v>
      </c>
      <c r="U905" s="10"/>
    </row>
    <row r="906" spans="1:21" s="8" customFormat="1" ht="24" customHeight="1">
      <c r="A906" s="15">
        <v>44163</v>
      </c>
      <c r="B906" s="16">
        <v>14</v>
      </c>
      <c r="C906" s="17" t="s">
        <v>327</v>
      </c>
      <c r="D906" s="16" t="s">
        <v>307</v>
      </c>
      <c r="E906" s="10" t="s">
        <v>309</v>
      </c>
      <c r="F906" s="16" t="s">
        <v>293</v>
      </c>
      <c r="G906" s="18" t="s">
        <v>336</v>
      </c>
      <c r="H906" s="19" t="s">
        <v>434</v>
      </c>
      <c r="I906" s="16">
        <v>12000</v>
      </c>
      <c r="J906" s="16">
        <v>3000</v>
      </c>
      <c r="K906" s="16"/>
      <c r="L906" s="16"/>
      <c r="M906" s="24">
        <v>12</v>
      </c>
      <c r="N906" s="24">
        <v>238.56</v>
      </c>
      <c r="O906" s="16">
        <v>3540</v>
      </c>
      <c r="P906" s="16">
        <f t="shared" si="220"/>
        <v>8460</v>
      </c>
      <c r="Q906" s="16">
        <v>1</v>
      </c>
      <c r="R906" s="24">
        <f t="shared" si="221"/>
        <v>7.9520000000000007E-2</v>
      </c>
      <c r="S906" s="10"/>
      <c r="T906" s="24">
        <f t="shared" si="222"/>
        <v>3000</v>
      </c>
      <c r="U906" s="10"/>
    </row>
    <row r="907" spans="1:21" s="8" customFormat="1" ht="24" customHeight="1">
      <c r="A907" s="15">
        <v>44163</v>
      </c>
      <c r="B907" s="16">
        <v>15</v>
      </c>
      <c r="C907" s="17" t="s">
        <v>313</v>
      </c>
      <c r="D907" s="16" t="s">
        <v>307</v>
      </c>
      <c r="E907" s="10" t="s">
        <v>309</v>
      </c>
      <c r="F907" s="16" t="s">
        <v>293</v>
      </c>
      <c r="G907" s="18" t="s">
        <v>398</v>
      </c>
      <c r="H907" s="19" t="s">
        <v>482</v>
      </c>
      <c r="I907" s="16">
        <v>12000</v>
      </c>
      <c r="J907" s="16">
        <v>3100</v>
      </c>
      <c r="K907" s="16"/>
      <c r="L907" s="16"/>
      <c r="M907" s="24">
        <v>12</v>
      </c>
      <c r="N907" s="24">
        <v>238.56</v>
      </c>
      <c r="O907" s="16">
        <v>5210</v>
      </c>
      <c r="P907" s="16">
        <f t="shared" si="220"/>
        <v>6790</v>
      </c>
      <c r="Q907" s="16">
        <v>1</v>
      </c>
      <c r="R907" s="24">
        <f t="shared" si="221"/>
        <v>7.6954838709677426E-2</v>
      </c>
      <c r="S907" s="10"/>
      <c r="T907" s="24">
        <f t="shared" si="222"/>
        <v>3100</v>
      </c>
      <c r="U907" s="10"/>
    </row>
    <row r="908" spans="1:21" s="8" customFormat="1" ht="24" customHeight="1">
      <c r="A908" s="15">
        <v>44163</v>
      </c>
      <c r="B908" s="16">
        <v>16</v>
      </c>
      <c r="C908" s="17" t="s">
        <v>329</v>
      </c>
      <c r="D908" s="16" t="s">
        <v>307</v>
      </c>
      <c r="E908" s="10" t="s">
        <v>309</v>
      </c>
      <c r="F908" s="16" t="s">
        <v>293</v>
      </c>
      <c r="G908" s="18" t="s">
        <v>398</v>
      </c>
      <c r="H908" s="19" t="s">
        <v>461</v>
      </c>
      <c r="I908" s="16">
        <v>12000</v>
      </c>
      <c r="J908" s="16">
        <v>3100</v>
      </c>
      <c r="K908" s="16"/>
      <c r="L908" s="16"/>
      <c r="M908" s="24">
        <v>12</v>
      </c>
      <c r="N908" s="24">
        <v>238.56</v>
      </c>
      <c r="O908" s="16">
        <v>5210</v>
      </c>
      <c r="P908" s="16">
        <f t="shared" si="220"/>
        <v>6790</v>
      </c>
      <c r="Q908" s="16">
        <v>1</v>
      </c>
      <c r="R908" s="24">
        <f t="shared" si="221"/>
        <v>7.6954838709677426E-2</v>
      </c>
      <c r="S908" s="10"/>
      <c r="T908" s="24">
        <f t="shared" si="222"/>
        <v>3100</v>
      </c>
      <c r="U908" s="10"/>
    </row>
    <row r="909" spans="1:21" s="8" customFormat="1" ht="24" customHeight="1">
      <c r="A909" s="15">
        <v>44163</v>
      </c>
      <c r="B909" s="16">
        <v>17</v>
      </c>
      <c r="C909" s="17" t="s">
        <v>394</v>
      </c>
      <c r="D909" s="16" t="s">
        <v>307</v>
      </c>
      <c r="E909" s="10" t="s">
        <v>309</v>
      </c>
      <c r="F909" s="16" t="s">
        <v>293</v>
      </c>
      <c r="G909" s="18" t="s">
        <v>398</v>
      </c>
      <c r="H909" s="19" t="s">
        <v>430</v>
      </c>
      <c r="I909" s="16">
        <v>12000</v>
      </c>
      <c r="J909" s="16">
        <v>2500</v>
      </c>
      <c r="K909" s="16"/>
      <c r="L909" s="16"/>
      <c r="M909" s="24">
        <v>12</v>
      </c>
      <c r="N909" s="24">
        <v>238.56</v>
      </c>
      <c r="O909" s="16">
        <v>3760</v>
      </c>
      <c r="P909" s="16">
        <f t="shared" si="220"/>
        <v>8240</v>
      </c>
      <c r="Q909" s="16">
        <v>2</v>
      </c>
      <c r="R909" s="24">
        <f t="shared" si="221"/>
        <v>4.7711999999999997E-2</v>
      </c>
      <c r="S909" s="10"/>
      <c r="T909" s="24">
        <f t="shared" si="222"/>
        <v>5000</v>
      </c>
      <c r="U909" s="10"/>
    </row>
    <row r="910" spans="1:21" s="8" customFormat="1" ht="24" customHeight="1">
      <c r="A910" s="15">
        <v>44163</v>
      </c>
      <c r="B910" s="16">
        <v>18</v>
      </c>
      <c r="C910" s="17" t="s">
        <v>323</v>
      </c>
      <c r="D910" s="16" t="s">
        <v>307</v>
      </c>
      <c r="E910" s="10" t="s">
        <v>308</v>
      </c>
      <c r="F910" s="16" t="s">
        <v>293</v>
      </c>
      <c r="G910" s="18" t="s">
        <v>398</v>
      </c>
      <c r="H910" s="19" t="s">
        <v>430</v>
      </c>
      <c r="I910" s="16">
        <v>12000</v>
      </c>
      <c r="J910" s="16">
        <v>900</v>
      </c>
      <c r="K910" s="16"/>
      <c r="L910" s="16"/>
      <c r="M910" s="24">
        <v>4</v>
      </c>
      <c r="N910" s="25">
        <f t="shared" ref="N910:N915" si="223">M910*14</f>
        <v>56</v>
      </c>
      <c r="O910" s="16">
        <v>4660</v>
      </c>
      <c r="P910" s="16">
        <f t="shared" si="220"/>
        <v>7340</v>
      </c>
      <c r="Q910" s="16">
        <v>2</v>
      </c>
      <c r="R910" s="24">
        <f t="shared" si="221"/>
        <v>3.111111111111111E-2</v>
      </c>
      <c r="S910" s="10"/>
      <c r="T910" s="24">
        <f t="shared" si="222"/>
        <v>1800</v>
      </c>
      <c r="U910" s="10"/>
    </row>
    <row r="911" spans="1:21" s="8" customFormat="1" ht="24" customHeight="1">
      <c r="A911" s="15">
        <v>44163</v>
      </c>
      <c r="B911" s="16"/>
      <c r="C911" s="17" t="s">
        <v>323</v>
      </c>
      <c r="D911" s="16" t="s">
        <v>307</v>
      </c>
      <c r="E911" s="10" t="s">
        <v>308</v>
      </c>
      <c r="F911" s="16" t="s">
        <v>293</v>
      </c>
      <c r="G911" s="18" t="s">
        <v>476</v>
      </c>
      <c r="H911" s="19" t="s">
        <v>430</v>
      </c>
      <c r="I911" s="16">
        <v>12000</v>
      </c>
      <c r="J911" s="16">
        <v>1600</v>
      </c>
      <c r="K911" s="16"/>
      <c r="L911" s="16"/>
      <c r="M911" s="24">
        <v>8</v>
      </c>
      <c r="N911" s="25">
        <f t="shared" si="223"/>
        <v>112</v>
      </c>
      <c r="O911" s="16">
        <v>4000</v>
      </c>
      <c r="P911" s="16">
        <f t="shared" si="220"/>
        <v>8000</v>
      </c>
      <c r="Q911" s="16">
        <v>2</v>
      </c>
      <c r="R911" s="24">
        <f t="shared" si="221"/>
        <v>3.5000000000000003E-2</v>
      </c>
      <c r="S911" s="10"/>
      <c r="T911" s="24">
        <f t="shared" si="222"/>
        <v>3200</v>
      </c>
      <c r="U911" s="10"/>
    </row>
    <row r="912" spans="1:21" s="8" customFormat="1" ht="24" customHeight="1">
      <c r="A912" s="15">
        <v>44163</v>
      </c>
      <c r="B912" s="16">
        <v>19</v>
      </c>
      <c r="C912" s="17" t="s">
        <v>395</v>
      </c>
      <c r="D912" s="16" t="s">
        <v>307</v>
      </c>
      <c r="E912" s="10" t="s">
        <v>308</v>
      </c>
      <c r="F912" s="16" t="s">
        <v>293</v>
      </c>
      <c r="G912" s="18" t="s">
        <v>54</v>
      </c>
      <c r="H912" s="19" t="s">
        <v>475</v>
      </c>
      <c r="I912" s="16">
        <v>7000</v>
      </c>
      <c r="J912" s="16">
        <v>2900</v>
      </c>
      <c r="K912" s="16"/>
      <c r="L912" s="16"/>
      <c r="M912" s="24">
        <v>12</v>
      </c>
      <c r="N912" s="25">
        <f t="shared" si="223"/>
        <v>168</v>
      </c>
      <c r="O912" s="16">
        <v>7000</v>
      </c>
      <c r="P912" s="16">
        <f t="shared" si="220"/>
        <v>0</v>
      </c>
      <c r="Q912" s="16">
        <v>2</v>
      </c>
      <c r="R912" s="24">
        <f t="shared" si="221"/>
        <v>2.8965517241379312E-2</v>
      </c>
      <c r="S912" s="10"/>
      <c r="T912" s="24">
        <f t="shared" si="222"/>
        <v>5800</v>
      </c>
      <c r="U912" s="10"/>
    </row>
    <row r="913" spans="1:21" s="8" customFormat="1" ht="24" customHeight="1">
      <c r="A913" s="15">
        <v>44163</v>
      </c>
      <c r="B913" s="16">
        <v>20</v>
      </c>
      <c r="C913" s="17" t="s">
        <v>325</v>
      </c>
      <c r="D913" s="16" t="s">
        <v>307</v>
      </c>
      <c r="E913" s="10" t="s">
        <v>309</v>
      </c>
      <c r="F913" s="16" t="s">
        <v>293</v>
      </c>
      <c r="G913" s="18" t="s">
        <v>54</v>
      </c>
      <c r="H913" s="19" t="s">
        <v>480</v>
      </c>
      <c r="I913" s="16">
        <v>7000</v>
      </c>
      <c r="J913" s="16">
        <v>3000</v>
      </c>
      <c r="K913" s="16"/>
      <c r="L913" s="16"/>
      <c r="M913" s="24">
        <v>12</v>
      </c>
      <c r="N913" s="24">
        <v>238.56</v>
      </c>
      <c r="O913" s="16">
        <v>4680</v>
      </c>
      <c r="P913" s="16">
        <f t="shared" si="220"/>
        <v>2320</v>
      </c>
      <c r="Q913" s="16">
        <v>1</v>
      </c>
      <c r="R913" s="24">
        <f t="shared" si="221"/>
        <v>7.9520000000000007E-2</v>
      </c>
      <c r="S913" s="10"/>
      <c r="T913" s="24">
        <f t="shared" si="222"/>
        <v>3000</v>
      </c>
      <c r="U913" s="10"/>
    </row>
    <row r="914" spans="1:21" s="8" customFormat="1" ht="24" customHeight="1">
      <c r="A914" s="15">
        <v>44163</v>
      </c>
      <c r="B914" s="16">
        <v>21</v>
      </c>
      <c r="C914" s="17" t="s">
        <v>478</v>
      </c>
      <c r="D914" s="16" t="s">
        <v>307</v>
      </c>
      <c r="E914" s="10" t="s">
        <v>309</v>
      </c>
      <c r="F914" s="16" t="s">
        <v>293</v>
      </c>
      <c r="G914" s="18" t="s">
        <v>476</v>
      </c>
      <c r="H914" s="19" t="s">
        <v>477</v>
      </c>
      <c r="I914" s="16">
        <v>12000</v>
      </c>
      <c r="J914" s="16">
        <v>3500</v>
      </c>
      <c r="K914" s="16"/>
      <c r="L914" s="16"/>
      <c r="M914" s="24">
        <v>12</v>
      </c>
      <c r="N914" s="24">
        <v>238.56</v>
      </c>
      <c r="O914" s="16">
        <v>5900</v>
      </c>
      <c r="P914" s="16">
        <f t="shared" si="220"/>
        <v>6100</v>
      </c>
      <c r="Q914" s="16">
        <v>1</v>
      </c>
      <c r="R914" s="24">
        <f t="shared" si="221"/>
        <v>6.8159999999999998E-2</v>
      </c>
      <c r="S914" s="10"/>
      <c r="T914" s="24">
        <f t="shared" si="222"/>
        <v>3500</v>
      </c>
      <c r="U914" s="10"/>
    </row>
    <row r="915" spans="1:21" s="8" customFormat="1" ht="24" customHeight="1">
      <c r="A915" s="15">
        <v>44163</v>
      </c>
      <c r="B915" s="16">
        <v>22</v>
      </c>
      <c r="C915" s="17" t="s">
        <v>484</v>
      </c>
      <c r="D915" s="16" t="s">
        <v>307</v>
      </c>
      <c r="E915" s="10" t="s">
        <v>308</v>
      </c>
      <c r="F915" s="16" t="s">
        <v>293</v>
      </c>
      <c r="G915" s="18" t="s">
        <v>476</v>
      </c>
      <c r="H915" s="19" t="s">
        <v>430</v>
      </c>
      <c r="I915" s="16">
        <v>12000</v>
      </c>
      <c r="J915" s="16">
        <v>1500</v>
      </c>
      <c r="K915" s="16"/>
      <c r="L915" s="16"/>
      <c r="M915" s="24">
        <v>8</v>
      </c>
      <c r="N915" s="25">
        <f t="shared" si="223"/>
        <v>112</v>
      </c>
      <c r="O915" s="16">
        <v>5500</v>
      </c>
      <c r="P915" s="16">
        <f t="shared" si="220"/>
        <v>6500</v>
      </c>
      <c r="Q915" s="16">
        <v>2</v>
      </c>
      <c r="R915" s="24">
        <f t="shared" si="221"/>
        <v>3.7333333333333336E-2</v>
      </c>
      <c r="S915" s="10"/>
      <c r="T915" s="24">
        <f t="shared" si="222"/>
        <v>3000</v>
      </c>
      <c r="U915" s="10"/>
    </row>
    <row r="916" spans="1:21" s="8" customFormat="1" ht="24" customHeight="1">
      <c r="A916" s="15">
        <v>44163</v>
      </c>
      <c r="B916" s="16">
        <v>23</v>
      </c>
      <c r="C916" s="17" t="s">
        <v>479</v>
      </c>
      <c r="D916" s="16" t="s">
        <v>307</v>
      </c>
      <c r="E916" s="10" t="s">
        <v>309</v>
      </c>
      <c r="F916" s="16" t="s">
        <v>293</v>
      </c>
      <c r="G916" s="18" t="s">
        <v>485</v>
      </c>
      <c r="H916" s="19" t="s">
        <v>466</v>
      </c>
      <c r="I916" s="16"/>
      <c r="J916" s="16"/>
      <c r="K916" s="16"/>
      <c r="L916" s="16"/>
      <c r="M916" s="24">
        <v>12</v>
      </c>
      <c r="N916" s="24">
        <v>238.56</v>
      </c>
      <c r="O916" s="16"/>
      <c r="P916" s="16">
        <f t="shared" si="220"/>
        <v>0</v>
      </c>
      <c r="Q916" s="16"/>
      <c r="R916" s="24" t="e">
        <f t="shared" si="221"/>
        <v>#DIV/0!</v>
      </c>
      <c r="S916" s="10"/>
      <c r="T916" s="24">
        <f t="shared" si="222"/>
        <v>0</v>
      </c>
      <c r="U916" s="10"/>
    </row>
    <row r="917" spans="1:21" s="8" customFormat="1" ht="24" customHeight="1">
      <c r="A917" s="15">
        <v>44163</v>
      </c>
      <c r="B917" s="16">
        <v>24</v>
      </c>
      <c r="C917" s="17" t="s">
        <v>310</v>
      </c>
      <c r="D917" s="16" t="s">
        <v>307</v>
      </c>
      <c r="E917" s="10" t="s">
        <v>309</v>
      </c>
      <c r="F917" s="16" t="s">
        <v>293</v>
      </c>
      <c r="G917" s="18" t="s">
        <v>67</v>
      </c>
      <c r="H917" s="19" t="s">
        <v>466</v>
      </c>
      <c r="I917" s="16"/>
      <c r="J917" s="16"/>
      <c r="K917" s="16"/>
      <c r="L917" s="16"/>
      <c r="M917" s="24">
        <v>12</v>
      </c>
      <c r="N917" s="24">
        <v>238.56</v>
      </c>
      <c r="O917" s="16"/>
      <c r="P917" s="16">
        <f t="shared" si="220"/>
        <v>0</v>
      </c>
      <c r="Q917" s="16"/>
      <c r="R917" s="24" t="e">
        <f t="shared" si="221"/>
        <v>#DIV/0!</v>
      </c>
      <c r="S917" s="10"/>
      <c r="T917" s="24">
        <f t="shared" si="222"/>
        <v>0</v>
      </c>
      <c r="U917" s="10"/>
    </row>
    <row r="918" spans="1:21" s="8" customFormat="1" ht="24" customHeight="1">
      <c r="A918" s="15">
        <v>44163</v>
      </c>
      <c r="B918" s="16">
        <v>25</v>
      </c>
      <c r="C918" s="17" t="s">
        <v>370</v>
      </c>
      <c r="D918" s="16" t="s">
        <v>307</v>
      </c>
      <c r="E918" s="10" t="s">
        <v>309</v>
      </c>
      <c r="F918" s="16" t="s">
        <v>293</v>
      </c>
      <c r="G918" s="18" t="s">
        <v>476</v>
      </c>
      <c r="H918" s="19" t="s">
        <v>390</v>
      </c>
      <c r="I918" s="16">
        <v>12000</v>
      </c>
      <c r="J918" s="16">
        <v>2000</v>
      </c>
      <c r="K918" s="16"/>
      <c r="L918" s="16"/>
      <c r="M918" s="24">
        <v>12</v>
      </c>
      <c r="N918" s="24">
        <v>238.56</v>
      </c>
      <c r="O918" s="16">
        <v>2000</v>
      </c>
      <c r="P918" s="16">
        <f t="shared" si="220"/>
        <v>10000</v>
      </c>
      <c r="Q918" s="16">
        <v>2</v>
      </c>
      <c r="R918" s="24">
        <f t="shared" si="221"/>
        <v>5.9639999999999999E-2</v>
      </c>
      <c r="S918" s="10"/>
      <c r="T918" s="24">
        <f t="shared" si="222"/>
        <v>4000</v>
      </c>
      <c r="U918" s="10"/>
    </row>
    <row r="919" spans="1:21" s="8" customFormat="1" ht="24" customHeight="1">
      <c r="A919" s="15">
        <v>44163</v>
      </c>
      <c r="B919" s="16">
        <v>26</v>
      </c>
      <c r="C919" s="17" t="s">
        <v>317</v>
      </c>
      <c r="D919" s="16" t="s">
        <v>307</v>
      </c>
      <c r="E919" s="10" t="s">
        <v>309</v>
      </c>
      <c r="F919" s="16" t="s">
        <v>293</v>
      </c>
      <c r="G919" s="18" t="s">
        <v>133</v>
      </c>
      <c r="H919" s="19" t="s">
        <v>360</v>
      </c>
      <c r="I919" s="16">
        <v>7000</v>
      </c>
      <c r="J919" s="16">
        <v>2000</v>
      </c>
      <c r="K919" s="16"/>
      <c r="L919" s="16"/>
      <c r="M919" s="24">
        <v>12</v>
      </c>
      <c r="N919" s="24">
        <v>238.56</v>
      </c>
      <c r="O919" s="16">
        <v>3000</v>
      </c>
      <c r="P919" s="16">
        <f t="shared" si="220"/>
        <v>4000</v>
      </c>
      <c r="Q919" s="16">
        <v>2</v>
      </c>
      <c r="R919" s="24">
        <f t="shared" si="221"/>
        <v>5.9639999999999999E-2</v>
      </c>
      <c r="S919" s="10"/>
      <c r="T919" s="24">
        <f t="shared" si="222"/>
        <v>4000</v>
      </c>
      <c r="U919" s="10"/>
    </row>
    <row r="920" spans="1:21" s="8" customFormat="1" ht="24" customHeight="1">
      <c r="A920" s="15">
        <v>44163</v>
      </c>
      <c r="B920" s="16">
        <v>27</v>
      </c>
      <c r="C920" s="17" t="s">
        <v>328</v>
      </c>
      <c r="D920" s="16" t="s">
        <v>307</v>
      </c>
      <c r="E920" s="10" t="s">
        <v>309</v>
      </c>
      <c r="F920" s="16" t="s">
        <v>293</v>
      </c>
      <c r="G920" s="18" t="s">
        <v>450</v>
      </c>
      <c r="H920" s="19" t="s">
        <v>360</v>
      </c>
      <c r="I920" s="16">
        <v>7000</v>
      </c>
      <c r="J920" s="16">
        <v>2000</v>
      </c>
      <c r="K920" s="16"/>
      <c r="L920" s="16"/>
      <c r="M920" s="24">
        <v>12</v>
      </c>
      <c r="N920" s="24">
        <v>238.56</v>
      </c>
      <c r="O920" s="16">
        <v>2000</v>
      </c>
      <c r="P920" s="16">
        <f t="shared" si="220"/>
        <v>5000</v>
      </c>
      <c r="Q920" s="16">
        <v>2</v>
      </c>
      <c r="R920" s="24">
        <f t="shared" si="221"/>
        <v>5.9639999999999999E-2</v>
      </c>
      <c r="S920" s="10"/>
      <c r="T920" s="24">
        <f t="shared" si="222"/>
        <v>4000</v>
      </c>
      <c r="U920" s="10"/>
    </row>
    <row r="921" spans="1:21" s="8" customFormat="1" ht="24" customHeight="1">
      <c r="A921" s="15">
        <v>44163</v>
      </c>
      <c r="B921" s="16">
        <v>28</v>
      </c>
      <c r="C921" s="17" t="s">
        <v>331</v>
      </c>
      <c r="D921" s="16" t="s">
        <v>307</v>
      </c>
      <c r="E921" s="10" t="s">
        <v>309</v>
      </c>
      <c r="F921" s="16" t="s">
        <v>293</v>
      </c>
      <c r="G921" s="18" t="s">
        <v>67</v>
      </c>
      <c r="H921" s="19" t="s">
        <v>466</v>
      </c>
      <c r="I921" s="16"/>
      <c r="J921" s="16"/>
      <c r="K921" s="16"/>
      <c r="L921" s="16"/>
      <c r="M921" s="24">
        <v>12</v>
      </c>
      <c r="N921" s="24">
        <v>238.56</v>
      </c>
      <c r="O921" s="16"/>
      <c r="P921" s="16"/>
      <c r="Q921" s="16"/>
      <c r="R921" s="24" t="e">
        <f t="shared" si="221"/>
        <v>#DIV/0!</v>
      </c>
      <c r="S921" s="10"/>
      <c r="T921" s="24">
        <f t="shared" si="222"/>
        <v>0</v>
      </c>
      <c r="U921" s="10"/>
    </row>
    <row r="922" spans="1:21" s="8" customFormat="1" ht="24" customHeight="1">
      <c r="A922" s="15">
        <v>44163</v>
      </c>
      <c r="B922" s="16">
        <v>29</v>
      </c>
      <c r="C922" s="17" t="s">
        <v>324</v>
      </c>
      <c r="D922" s="16" t="s">
        <v>307</v>
      </c>
      <c r="E922" s="10" t="s">
        <v>309</v>
      </c>
      <c r="F922" s="16"/>
      <c r="G922" s="18"/>
      <c r="H922" s="19" t="s">
        <v>345</v>
      </c>
      <c r="I922" s="16"/>
      <c r="J922" s="16"/>
      <c r="K922" s="16"/>
      <c r="L922" s="16"/>
      <c r="M922" s="24">
        <v>12</v>
      </c>
      <c r="N922" s="24">
        <v>238.56</v>
      </c>
      <c r="O922" s="16"/>
      <c r="P922" s="16"/>
      <c r="Q922" s="16"/>
      <c r="R922" s="24"/>
      <c r="S922" s="10"/>
      <c r="T922" s="24"/>
      <c r="U922" s="10"/>
    </row>
    <row r="923" spans="1:21" s="9" customFormat="1" ht="24" customHeight="1">
      <c r="A923" s="15">
        <v>44163</v>
      </c>
      <c r="B923" s="16">
        <v>30</v>
      </c>
      <c r="C923" s="25" t="s">
        <v>388</v>
      </c>
      <c r="D923" s="25" t="s">
        <v>307</v>
      </c>
      <c r="E923" s="9" t="s">
        <v>308</v>
      </c>
      <c r="F923" s="25"/>
      <c r="G923" s="32"/>
      <c r="H923" s="30" t="s">
        <v>268</v>
      </c>
      <c r="I923" s="25"/>
      <c r="J923" s="25"/>
      <c r="K923" s="25"/>
      <c r="L923" s="25"/>
      <c r="M923" s="29"/>
      <c r="N923" s="29"/>
      <c r="O923" s="25"/>
      <c r="P923" s="25"/>
      <c r="Q923" s="25"/>
      <c r="R923" s="29"/>
      <c r="T923" s="29"/>
    </row>
    <row r="924" spans="1:21" s="9" customFormat="1" ht="24" customHeight="1">
      <c r="A924" s="15">
        <v>44163</v>
      </c>
      <c r="B924" s="16">
        <v>31</v>
      </c>
      <c r="C924" s="25" t="s">
        <v>409</v>
      </c>
      <c r="D924" s="25" t="s">
        <v>307</v>
      </c>
      <c r="E924" s="9" t="s">
        <v>308</v>
      </c>
      <c r="F924" s="25"/>
      <c r="G924" s="32"/>
      <c r="H924" s="30" t="s">
        <v>268</v>
      </c>
      <c r="I924" s="25"/>
      <c r="J924" s="25"/>
      <c r="K924" s="25"/>
      <c r="L924" s="25"/>
      <c r="M924" s="29"/>
      <c r="N924" s="29"/>
      <c r="O924" s="25"/>
      <c r="P924" s="25"/>
      <c r="Q924" s="25"/>
      <c r="R924" s="29"/>
      <c r="T924" s="29"/>
    </row>
    <row r="925" spans="1:21" s="9" customFormat="1" ht="24" customHeight="1">
      <c r="A925" s="15">
        <v>44163</v>
      </c>
      <c r="B925" s="16">
        <v>32</v>
      </c>
      <c r="C925" s="25" t="s">
        <v>410</v>
      </c>
      <c r="D925" s="25" t="s">
        <v>307</v>
      </c>
      <c r="E925" s="9" t="s">
        <v>308</v>
      </c>
      <c r="F925" s="25"/>
      <c r="G925" s="32"/>
      <c r="H925" s="30" t="s">
        <v>268</v>
      </c>
      <c r="I925" s="25"/>
      <c r="J925" s="25"/>
      <c r="K925" s="25"/>
      <c r="L925" s="25"/>
      <c r="M925" s="29"/>
      <c r="N925" s="29"/>
      <c r="O925" s="25"/>
      <c r="P925" s="25"/>
      <c r="Q925" s="25"/>
      <c r="R925" s="29"/>
      <c r="T925" s="29"/>
    </row>
    <row r="926" spans="1:21" s="9" customFormat="1" ht="24" customHeight="1">
      <c r="A926" s="15">
        <v>44163</v>
      </c>
      <c r="B926" s="16">
        <v>33</v>
      </c>
      <c r="C926" s="25" t="s">
        <v>462</v>
      </c>
      <c r="D926" s="25" t="s">
        <v>307</v>
      </c>
      <c r="E926" s="9" t="s">
        <v>308</v>
      </c>
      <c r="F926" s="25"/>
      <c r="G926" s="32"/>
      <c r="H926" s="30" t="s">
        <v>268</v>
      </c>
      <c r="I926" s="25"/>
      <c r="J926" s="25"/>
      <c r="K926" s="25"/>
      <c r="L926" s="25"/>
      <c r="M926" s="29"/>
      <c r="N926" s="29"/>
      <c r="O926" s="25"/>
      <c r="P926" s="25"/>
      <c r="Q926" s="25"/>
      <c r="R926" s="29"/>
      <c r="T926" s="29"/>
    </row>
    <row r="927" spans="1:21" s="9" customFormat="1" ht="24" customHeight="1">
      <c r="A927" s="15">
        <v>44163</v>
      </c>
      <c r="B927" s="16">
        <v>34</v>
      </c>
      <c r="C927" s="25" t="s">
        <v>346</v>
      </c>
      <c r="D927" s="25" t="s">
        <v>307</v>
      </c>
      <c r="E927" s="9" t="s">
        <v>309</v>
      </c>
      <c r="F927" s="25"/>
      <c r="G927" s="32"/>
      <c r="H927" s="30" t="s">
        <v>268</v>
      </c>
      <c r="I927" s="25"/>
      <c r="J927" s="25"/>
      <c r="K927" s="25"/>
      <c r="L927" s="25"/>
      <c r="M927" s="29"/>
      <c r="N927" s="25"/>
      <c r="O927" s="25"/>
      <c r="P927" s="25"/>
      <c r="Q927" s="25"/>
      <c r="R927" s="29"/>
      <c r="T927" s="29"/>
    </row>
    <row r="928" spans="1:21" s="9" customFormat="1" ht="24" customHeight="1">
      <c r="A928" s="15">
        <v>44163</v>
      </c>
      <c r="B928" s="16">
        <v>35</v>
      </c>
      <c r="C928" s="25" t="s">
        <v>348</v>
      </c>
      <c r="D928" s="25" t="s">
        <v>307</v>
      </c>
      <c r="E928" s="9" t="s">
        <v>309</v>
      </c>
      <c r="F928" s="25"/>
      <c r="G928" s="25"/>
      <c r="H928" s="30" t="s">
        <v>268</v>
      </c>
      <c r="I928" s="25"/>
      <c r="J928" s="25"/>
      <c r="K928" s="25"/>
      <c r="L928" s="25"/>
      <c r="M928" s="29"/>
      <c r="N928" s="29"/>
      <c r="O928" s="25"/>
      <c r="P928" s="25"/>
      <c r="Q928" s="25"/>
      <c r="R928" s="29"/>
      <c r="T928" s="29"/>
    </row>
    <row r="929" spans="1:21" s="8" customFormat="1" ht="24" customHeight="1">
      <c r="A929" s="15">
        <v>44164</v>
      </c>
      <c r="B929" s="16">
        <v>1</v>
      </c>
      <c r="C929" s="17" t="s">
        <v>344</v>
      </c>
      <c r="D929" s="16" t="s">
        <v>307</v>
      </c>
      <c r="E929" s="10" t="s">
        <v>309</v>
      </c>
      <c r="F929" s="16" t="s">
        <v>293</v>
      </c>
      <c r="G929" s="18" t="s">
        <v>54</v>
      </c>
      <c r="H929" s="19" t="s">
        <v>444</v>
      </c>
      <c r="I929" s="16">
        <v>7000</v>
      </c>
      <c r="J929" s="16">
        <v>400</v>
      </c>
      <c r="K929" s="16"/>
      <c r="L929" s="16"/>
      <c r="M929" s="24">
        <v>8</v>
      </c>
      <c r="N929" s="25">
        <f t="shared" ref="N929:N937" si="224">M929*19.88</f>
        <v>159.04</v>
      </c>
      <c r="O929" s="16">
        <v>5693</v>
      </c>
      <c r="P929" s="16">
        <f t="shared" ref="P929:P934" si="225">I929-O929</f>
        <v>1307</v>
      </c>
      <c r="Q929" s="16">
        <v>6</v>
      </c>
      <c r="R929" s="24">
        <f t="shared" ref="R929:R938" si="226">N929/T929</f>
        <v>6.6266666666666668E-2</v>
      </c>
      <c r="S929" s="10"/>
      <c r="T929" s="24">
        <f t="shared" ref="T929:T934" si="227">J929*Q929</f>
        <v>2400</v>
      </c>
      <c r="U929" s="10"/>
    </row>
    <row r="930" spans="1:21" s="8" customFormat="1" ht="24" customHeight="1">
      <c r="A930" s="15">
        <v>44164</v>
      </c>
      <c r="B930" s="16">
        <v>2</v>
      </c>
      <c r="C930" s="17" t="s">
        <v>316</v>
      </c>
      <c r="D930" s="16" t="s">
        <v>307</v>
      </c>
      <c r="E930" s="10" t="s">
        <v>309</v>
      </c>
      <c r="F930" s="16" t="s">
        <v>293</v>
      </c>
      <c r="G930" s="18" t="s">
        <v>54</v>
      </c>
      <c r="H930" s="19" t="s">
        <v>444</v>
      </c>
      <c r="I930" s="16">
        <v>7000</v>
      </c>
      <c r="J930" s="16">
        <v>400</v>
      </c>
      <c r="K930" s="16"/>
      <c r="L930" s="16"/>
      <c r="M930" s="24">
        <v>8</v>
      </c>
      <c r="N930" s="25">
        <f t="shared" si="224"/>
        <v>159.04</v>
      </c>
      <c r="O930" s="16">
        <v>6093</v>
      </c>
      <c r="P930" s="16">
        <f t="shared" si="225"/>
        <v>907</v>
      </c>
      <c r="Q930" s="16">
        <v>6</v>
      </c>
      <c r="R930" s="24">
        <f t="shared" si="226"/>
        <v>6.6266666666666668E-2</v>
      </c>
      <c r="S930" s="10"/>
      <c r="T930" s="24">
        <f t="shared" si="227"/>
        <v>2400</v>
      </c>
      <c r="U930" s="10"/>
    </row>
    <row r="931" spans="1:21" s="8" customFormat="1" ht="24" customHeight="1">
      <c r="A931" s="15">
        <v>44164</v>
      </c>
      <c r="B931" s="16">
        <v>3</v>
      </c>
      <c r="C931" s="17" t="s">
        <v>311</v>
      </c>
      <c r="D931" s="16" t="s">
        <v>307</v>
      </c>
      <c r="E931" s="10" t="s">
        <v>309</v>
      </c>
      <c r="F931" s="16" t="s">
        <v>293</v>
      </c>
      <c r="G931" s="18" t="s">
        <v>476</v>
      </c>
      <c r="H931" s="19" t="s">
        <v>444</v>
      </c>
      <c r="I931" s="16">
        <v>12000</v>
      </c>
      <c r="J931" s="16">
        <v>520</v>
      </c>
      <c r="K931" s="16"/>
      <c r="L931" s="16"/>
      <c r="M931" s="24">
        <v>8</v>
      </c>
      <c r="N931" s="25">
        <f t="shared" si="224"/>
        <v>159.04</v>
      </c>
      <c r="O931" s="16">
        <v>520</v>
      </c>
      <c r="P931" s="16">
        <f t="shared" si="225"/>
        <v>11480</v>
      </c>
      <c r="Q931" s="16">
        <v>1</v>
      </c>
      <c r="R931" s="24">
        <f t="shared" si="226"/>
        <v>0.30584615384615382</v>
      </c>
      <c r="S931" s="10"/>
      <c r="T931" s="24">
        <f t="shared" si="227"/>
        <v>520</v>
      </c>
      <c r="U931" s="10"/>
    </row>
    <row r="932" spans="1:21" s="8" customFormat="1" ht="24" customHeight="1">
      <c r="A932" s="15">
        <v>44164</v>
      </c>
      <c r="B932" s="16">
        <v>4</v>
      </c>
      <c r="C932" s="17" t="s">
        <v>321</v>
      </c>
      <c r="D932" s="16" t="s">
        <v>307</v>
      </c>
      <c r="E932" s="10" t="s">
        <v>309</v>
      </c>
      <c r="F932" s="16" t="s">
        <v>293</v>
      </c>
      <c r="G932" s="18" t="s">
        <v>61</v>
      </c>
      <c r="H932" s="19" t="s">
        <v>337</v>
      </c>
      <c r="I932" s="16">
        <v>12000</v>
      </c>
      <c r="J932" s="16">
        <v>780</v>
      </c>
      <c r="K932" s="16"/>
      <c r="L932" s="16"/>
      <c r="M932" s="24">
        <v>8</v>
      </c>
      <c r="N932" s="25">
        <f t="shared" si="224"/>
        <v>159.04</v>
      </c>
      <c r="O932" s="16">
        <v>10000</v>
      </c>
      <c r="P932" s="16">
        <f t="shared" si="225"/>
        <v>2000</v>
      </c>
      <c r="Q932" s="16">
        <v>1</v>
      </c>
      <c r="R932" s="24">
        <f t="shared" si="226"/>
        <v>0.20389743589743589</v>
      </c>
      <c r="S932" s="10"/>
      <c r="T932" s="24">
        <f t="shared" si="227"/>
        <v>780</v>
      </c>
      <c r="U932" s="10"/>
    </row>
    <row r="933" spans="1:21" s="8" customFormat="1" ht="24" customHeight="1">
      <c r="A933" s="15">
        <v>44164</v>
      </c>
      <c r="B933" s="16">
        <v>5</v>
      </c>
      <c r="C933" s="17" t="s">
        <v>338</v>
      </c>
      <c r="D933" s="16" t="s">
        <v>307</v>
      </c>
      <c r="E933" s="10" t="s">
        <v>309</v>
      </c>
      <c r="F933" s="16" t="s">
        <v>293</v>
      </c>
      <c r="G933" s="18" t="s">
        <v>468</v>
      </c>
      <c r="H933" s="19" t="s">
        <v>337</v>
      </c>
      <c r="I933" s="16">
        <v>12000</v>
      </c>
      <c r="J933" s="16">
        <v>920</v>
      </c>
      <c r="K933" s="16"/>
      <c r="L933" s="16"/>
      <c r="M933" s="24">
        <v>8</v>
      </c>
      <c r="N933" s="25">
        <f t="shared" si="224"/>
        <v>159.04</v>
      </c>
      <c r="O933" s="16">
        <v>5160</v>
      </c>
      <c r="P933" s="16">
        <f t="shared" si="225"/>
        <v>6840</v>
      </c>
      <c r="Q933" s="16">
        <v>1</v>
      </c>
      <c r="R933" s="24">
        <f t="shared" si="226"/>
        <v>0.1728695652173913</v>
      </c>
      <c r="S933" s="10"/>
      <c r="T933" s="24">
        <f t="shared" si="227"/>
        <v>920</v>
      </c>
      <c r="U933" s="10"/>
    </row>
    <row r="934" spans="1:21" s="8" customFormat="1" ht="24" customHeight="1">
      <c r="A934" s="15">
        <v>44164</v>
      </c>
      <c r="B934" s="16">
        <v>6</v>
      </c>
      <c r="C934" s="17" t="s">
        <v>327</v>
      </c>
      <c r="D934" s="16" t="s">
        <v>307</v>
      </c>
      <c r="E934" s="10" t="s">
        <v>309</v>
      </c>
      <c r="F934" s="16" t="s">
        <v>293</v>
      </c>
      <c r="G934" s="18" t="s">
        <v>336</v>
      </c>
      <c r="H934" s="19" t="s">
        <v>434</v>
      </c>
      <c r="I934" s="16">
        <v>12000</v>
      </c>
      <c r="J934" s="16">
        <v>720</v>
      </c>
      <c r="K934" s="16"/>
      <c r="L934" s="16"/>
      <c r="M934" s="24">
        <v>4</v>
      </c>
      <c r="N934" s="25">
        <f t="shared" si="224"/>
        <v>79.52</v>
      </c>
      <c r="O934" s="16">
        <v>4260</v>
      </c>
      <c r="P934" s="16">
        <f t="shared" si="225"/>
        <v>7740</v>
      </c>
      <c r="Q934" s="16">
        <v>1</v>
      </c>
      <c r="R934" s="24">
        <f t="shared" si="226"/>
        <v>0.11044444444444444</v>
      </c>
      <c r="S934" s="10"/>
      <c r="T934" s="24">
        <f t="shared" si="227"/>
        <v>720</v>
      </c>
      <c r="U934" s="10"/>
    </row>
    <row r="935" spans="1:21" s="8" customFormat="1" ht="24" customHeight="1">
      <c r="A935" s="15">
        <v>44164</v>
      </c>
      <c r="B935" s="16"/>
      <c r="C935" s="17" t="s">
        <v>327</v>
      </c>
      <c r="D935" s="16" t="s">
        <v>307</v>
      </c>
      <c r="E935" s="10" t="s">
        <v>309</v>
      </c>
      <c r="F935" s="16" t="s">
        <v>293</v>
      </c>
      <c r="G935" s="18" t="s">
        <v>469</v>
      </c>
      <c r="H935" s="19" t="s">
        <v>433</v>
      </c>
      <c r="I935" s="16">
        <v>7000</v>
      </c>
      <c r="J935" s="16">
        <v>594</v>
      </c>
      <c r="K935" s="16"/>
      <c r="L935" s="16"/>
      <c r="M935" s="24">
        <v>4</v>
      </c>
      <c r="N935" s="25">
        <f t="shared" si="224"/>
        <v>79.52</v>
      </c>
      <c r="O935" s="16">
        <v>6494</v>
      </c>
      <c r="P935" s="16">
        <f t="shared" ref="P935:P940" si="228">I935-O935</f>
        <v>506</v>
      </c>
      <c r="Q935" s="16">
        <v>1</v>
      </c>
      <c r="R935" s="24">
        <f t="shared" si="226"/>
        <v>0.13387205387205386</v>
      </c>
      <c r="S935" s="10"/>
      <c r="T935" s="24">
        <f t="shared" ref="T935:T940" si="229">J935*Q935</f>
        <v>594</v>
      </c>
      <c r="U935" s="10"/>
    </row>
    <row r="936" spans="1:21" s="8" customFormat="1" ht="24" customHeight="1">
      <c r="A936" s="15">
        <v>44164</v>
      </c>
      <c r="B936" s="16">
        <v>7</v>
      </c>
      <c r="C936" s="17" t="s">
        <v>394</v>
      </c>
      <c r="D936" s="16" t="s">
        <v>307</v>
      </c>
      <c r="E936" s="10" t="s">
        <v>309</v>
      </c>
      <c r="F936" s="16" t="s">
        <v>293</v>
      </c>
      <c r="G936" s="18" t="s">
        <v>469</v>
      </c>
      <c r="H936" s="19" t="s">
        <v>432</v>
      </c>
      <c r="I936" s="16">
        <v>7000</v>
      </c>
      <c r="J936" s="16">
        <v>845</v>
      </c>
      <c r="K936" s="16"/>
      <c r="L936" s="16"/>
      <c r="M936" s="24">
        <v>6</v>
      </c>
      <c r="N936" s="25">
        <f t="shared" si="224"/>
        <v>119.28</v>
      </c>
      <c r="O936" s="16">
        <v>6220</v>
      </c>
      <c r="P936" s="16">
        <f t="shared" si="228"/>
        <v>780</v>
      </c>
      <c r="Q936" s="16">
        <v>2</v>
      </c>
      <c r="R936" s="24">
        <f t="shared" si="226"/>
        <v>7.0579881656804733E-2</v>
      </c>
      <c r="S936" s="10"/>
      <c r="T936" s="24">
        <f t="shared" si="229"/>
        <v>1690</v>
      </c>
      <c r="U936" s="10"/>
    </row>
    <row r="937" spans="1:21" s="8" customFormat="1" ht="24" customHeight="1">
      <c r="A937" s="15">
        <v>44164</v>
      </c>
      <c r="B937" s="16"/>
      <c r="C937" s="17" t="s">
        <v>394</v>
      </c>
      <c r="D937" s="16" t="s">
        <v>307</v>
      </c>
      <c r="E937" s="10" t="s">
        <v>309</v>
      </c>
      <c r="F937" s="16" t="s">
        <v>293</v>
      </c>
      <c r="G937" s="18" t="s">
        <v>460</v>
      </c>
      <c r="H937" s="19" t="s">
        <v>486</v>
      </c>
      <c r="I937" s="16">
        <v>7500</v>
      </c>
      <c r="J937" s="16">
        <v>500</v>
      </c>
      <c r="K937" s="16"/>
      <c r="L937" s="16"/>
      <c r="M937" s="24">
        <v>2</v>
      </c>
      <c r="N937" s="25">
        <f t="shared" si="224"/>
        <v>39.76</v>
      </c>
      <c r="O937" s="16">
        <v>500</v>
      </c>
      <c r="P937" s="16">
        <f t="shared" si="228"/>
        <v>7000</v>
      </c>
      <c r="Q937" s="16">
        <v>1</v>
      </c>
      <c r="R937" s="24">
        <f t="shared" si="226"/>
        <v>7.9519999999999993E-2</v>
      </c>
      <c r="S937" s="10"/>
      <c r="T937" s="24">
        <f t="shared" si="229"/>
        <v>500</v>
      </c>
      <c r="U937" s="10"/>
    </row>
    <row r="938" spans="1:21" s="8" customFormat="1" ht="24" customHeight="1">
      <c r="A938" s="15">
        <v>44164</v>
      </c>
      <c r="B938" s="16">
        <v>8</v>
      </c>
      <c r="C938" s="17" t="s">
        <v>484</v>
      </c>
      <c r="D938" s="16" t="s">
        <v>307</v>
      </c>
      <c r="E938" s="10" t="s">
        <v>308</v>
      </c>
      <c r="F938" s="16" t="s">
        <v>293</v>
      </c>
      <c r="G938" s="18" t="s">
        <v>476</v>
      </c>
      <c r="H938" s="19" t="s">
        <v>430</v>
      </c>
      <c r="I938" s="16">
        <v>12000</v>
      </c>
      <c r="J938" s="16">
        <v>1020</v>
      </c>
      <c r="K938" s="16"/>
      <c r="L938" s="16"/>
      <c r="M938" s="24">
        <v>6</v>
      </c>
      <c r="N938" s="25">
        <f>M938*14</f>
        <v>84</v>
      </c>
      <c r="O938" s="16">
        <v>6520</v>
      </c>
      <c r="P938" s="16">
        <f t="shared" si="228"/>
        <v>5480</v>
      </c>
      <c r="Q938" s="16">
        <v>2</v>
      </c>
      <c r="R938" s="24">
        <f t="shared" si="226"/>
        <v>4.1176470588235294E-2</v>
      </c>
      <c r="S938" s="10"/>
      <c r="T938" s="24">
        <f t="shared" si="229"/>
        <v>2040</v>
      </c>
      <c r="U938" s="10"/>
    </row>
    <row r="939" spans="1:21" s="8" customFormat="1" ht="24" customHeight="1">
      <c r="A939" s="15">
        <v>44164</v>
      </c>
      <c r="B939" s="16">
        <v>9</v>
      </c>
      <c r="C939" s="17" t="s">
        <v>324</v>
      </c>
      <c r="D939" s="16" t="s">
        <v>307</v>
      </c>
      <c r="E939" s="10" t="s">
        <v>309</v>
      </c>
      <c r="F939" s="16"/>
      <c r="G939" s="18"/>
      <c r="H939" s="19" t="s">
        <v>345</v>
      </c>
      <c r="I939" s="16"/>
      <c r="J939" s="16"/>
      <c r="K939" s="16"/>
      <c r="L939" s="16"/>
      <c r="M939" s="24">
        <v>8</v>
      </c>
      <c r="N939" s="25">
        <f>M939*19.88</f>
        <v>159.04</v>
      </c>
      <c r="O939" s="16"/>
      <c r="P939" s="16"/>
      <c r="Q939" s="16"/>
      <c r="R939" s="24"/>
      <c r="S939" s="10"/>
      <c r="T939" s="24"/>
      <c r="U939" s="10"/>
    </row>
    <row r="940" spans="1:21" s="8" customFormat="1" ht="24" customHeight="1">
      <c r="A940" s="15">
        <v>44164</v>
      </c>
      <c r="B940" s="16">
        <v>10</v>
      </c>
      <c r="C940" s="17" t="s">
        <v>370</v>
      </c>
      <c r="D940" s="16" t="s">
        <v>307</v>
      </c>
      <c r="E940" s="10" t="s">
        <v>309</v>
      </c>
      <c r="F940" s="16" t="s">
        <v>293</v>
      </c>
      <c r="G940" s="18" t="s">
        <v>476</v>
      </c>
      <c r="H940" s="19" t="s">
        <v>390</v>
      </c>
      <c r="I940" s="16">
        <v>12000</v>
      </c>
      <c r="J940" s="16">
        <v>1800</v>
      </c>
      <c r="K940" s="16"/>
      <c r="L940" s="16"/>
      <c r="M940" s="24">
        <v>8</v>
      </c>
      <c r="N940" s="25">
        <f>M940*19.88</f>
        <v>159.04</v>
      </c>
      <c r="O940" s="16">
        <v>3800</v>
      </c>
      <c r="P940" s="16">
        <f t="shared" si="228"/>
        <v>8200</v>
      </c>
      <c r="Q940" s="16">
        <v>1</v>
      </c>
      <c r="R940" s="24">
        <f>N940/T940</f>
        <v>8.8355555555555548E-2</v>
      </c>
      <c r="S940" s="10"/>
      <c r="T940" s="24">
        <f t="shared" si="229"/>
        <v>1800</v>
      </c>
      <c r="U940" s="10"/>
    </row>
    <row r="941" spans="1:21" s="8" customFormat="1" ht="24" customHeight="1">
      <c r="A941" s="15">
        <v>44165</v>
      </c>
      <c r="B941" s="16">
        <v>1</v>
      </c>
      <c r="C941" s="17" t="s">
        <v>311</v>
      </c>
      <c r="D941" s="16" t="s">
        <v>307</v>
      </c>
      <c r="E941" s="10" t="s">
        <v>309</v>
      </c>
      <c r="F941" s="16" t="s">
        <v>293</v>
      </c>
      <c r="G941" s="18"/>
      <c r="H941" s="19"/>
      <c r="I941" s="16"/>
      <c r="J941" s="16"/>
      <c r="K941" s="16"/>
      <c r="L941" s="16"/>
      <c r="M941" s="24">
        <v>12</v>
      </c>
      <c r="N941" s="24">
        <v>139.12</v>
      </c>
      <c r="O941" s="16"/>
      <c r="P941" s="16"/>
      <c r="Q941" s="16"/>
      <c r="R941" s="24">
        <f>N941/T941</f>
        <v>0.39908204245553641</v>
      </c>
      <c r="S941" s="10">
        <f>SUM(J941:J960)</f>
        <v>6972</v>
      </c>
      <c r="T941" s="24">
        <f>6972/20</f>
        <v>348.6</v>
      </c>
      <c r="U941" s="10"/>
    </row>
    <row r="942" spans="1:21" s="8" customFormat="1" ht="24" customHeight="1">
      <c r="A942" s="15">
        <v>44165</v>
      </c>
      <c r="B942" s="16">
        <v>2</v>
      </c>
      <c r="C942" s="17" t="s">
        <v>313</v>
      </c>
      <c r="D942" s="16" t="s">
        <v>307</v>
      </c>
      <c r="E942" s="10" t="s">
        <v>309</v>
      </c>
      <c r="F942" s="16" t="s">
        <v>293</v>
      </c>
      <c r="G942" s="18"/>
      <c r="H942" s="19"/>
      <c r="I942" s="16"/>
      <c r="J942" s="16"/>
      <c r="K942" s="16"/>
      <c r="L942" s="16"/>
      <c r="M942" s="24">
        <v>12</v>
      </c>
      <c r="N942" s="24">
        <v>139.12</v>
      </c>
      <c r="O942" s="16"/>
      <c r="P942" s="16"/>
      <c r="Q942" s="16"/>
      <c r="R942" s="24">
        <f t="shared" ref="R942:R961" si="230">N942/T942</f>
        <v>0.39908204245553641</v>
      </c>
      <c r="S942" s="10"/>
      <c r="T942" s="24">
        <f t="shared" ref="T942:T951" si="231">6972/20</f>
        <v>348.6</v>
      </c>
      <c r="U942" s="10"/>
    </row>
    <row r="943" spans="1:21" s="8" customFormat="1" ht="24" customHeight="1">
      <c r="A943" s="15">
        <v>44165</v>
      </c>
      <c r="B943" s="16">
        <v>3</v>
      </c>
      <c r="C943" s="17" t="s">
        <v>394</v>
      </c>
      <c r="D943" s="16" t="s">
        <v>307</v>
      </c>
      <c r="E943" s="10" t="s">
        <v>309</v>
      </c>
      <c r="F943" s="16" t="s">
        <v>293</v>
      </c>
      <c r="G943" s="18"/>
      <c r="H943" s="19"/>
      <c r="I943" s="16"/>
      <c r="J943" s="16"/>
      <c r="K943" s="16"/>
      <c r="L943" s="16"/>
      <c r="M943" s="24">
        <v>12</v>
      </c>
      <c r="N943" s="24">
        <v>139.12</v>
      </c>
      <c r="O943" s="16"/>
      <c r="P943" s="16"/>
      <c r="Q943" s="16"/>
      <c r="R943" s="24">
        <f t="shared" si="230"/>
        <v>0.39908204245553641</v>
      </c>
      <c r="S943" s="10"/>
      <c r="T943" s="24">
        <f t="shared" si="231"/>
        <v>348.6</v>
      </c>
      <c r="U943" s="10"/>
    </row>
    <row r="944" spans="1:21" s="8" customFormat="1" ht="24" customHeight="1">
      <c r="A944" s="15">
        <v>44165</v>
      </c>
      <c r="B944" s="16">
        <v>4</v>
      </c>
      <c r="C944" s="17" t="s">
        <v>327</v>
      </c>
      <c r="D944" s="16" t="s">
        <v>307</v>
      </c>
      <c r="E944" s="10" t="s">
        <v>309</v>
      </c>
      <c r="F944" s="16" t="s">
        <v>293</v>
      </c>
      <c r="G944" s="18"/>
      <c r="H944" s="19"/>
      <c r="I944" s="16"/>
      <c r="J944" s="16"/>
      <c r="K944" s="16"/>
      <c r="L944" s="16"/>
      <c r="M944" s="24">
        <v>12</v>
      </c>
      <c r="N944" s="24">
        <v>139.12</v>
      </c>
      <c r="O944" s="16"/>
      <c r="P944" s="16"/>
      <c r="Q944" s="16"/>
      <c r="R944" s="24">
        <f t="shared" si="230"/>
        <v>0.39908204245553641</v>
      </c>
      <c r="S944" s="10"/>
      <c r="T944" s="24">
        <f t="shared" si="231"/>
        <v>348.6</v>
      </c>
      <c r="U944" s="10"/>
    </row>
    <row r="945" spans="1:21" s="8" customFormat="1" ht="24" customHeight="1">
      <c r="A945" s="15">
        <v>44165</v>
      </c>
      <c r="B945" s="16">
        <v>5</v>
      </c>
      <c r="C945" s="17" t="s">
        <v>375</v>
      </c>
      <c r="D945" s="16" t="s">
        <v>307</v>
      </c>
      <c r="E945" s="10" t="s">
        <v>309</v>
      </c>
      <c r="F945" s="16" t="s">
        <v>293</v>
      </c>
      <c r="G945" s="18"/>
      <c r="H945" s="19"/>
      <c r="I945" s="16"/>
      <c r="J945" s="16"/>
      <c r="K945" s="16"/>
      <c r="L945" s="16"/>
      <c r="M945" s="24">
        <v>12</v>
      </c>
      <c r="N945" s="24">
        <v>139.12</v>
      </c>
      <c r="O945" s="16"/>
      <c r="P945" s="16"/>
      <c r="Q945" s="16"/>
      <c r="R945" s="24">
        <f t="shared" si="230"/>
        <v>0.39908204245553641</v>
      </c>
      <c r="S945" s="10"/>
      <c r="T945" s="24">
        <f t="shared" si="231"/>
        <v>348.6</v>
      </c>
      <c r="U945" s="10"/>
    </row>
    <row r="946" spans="1:21" s="8" customFormat="1" ht="24" customHeight="1">
      <c r="A946" s="15">
        <v>44165</v>
      </c>
      <c r="B946" s="16">
        <v>6</v>
      </c>
      <c r="C946" s="17" t="s">
        <v>370</v>
      </c>
      <c r="D946" s="16" t="s">
        <v>307</v>
      </c>
      <c r="E946" s="10" t="s">
        <v>309</v>
      </c>
      <c r="F946" s="16" t="s">
        <v>293</v>
      </c>
      <c r="G946" s="18"/>
      <c r="H946" s="19"/>
      <c r="I946" s="16"/>
      <c r="J946" s="16"/>
      <c r="K946" s="16"/>
      <c r="L946" s="16"/>
      <c r="M946" s="24">
        <v>12</v>
      </c>
      <c r="N946" s="24">
        <v>139.12</v>
      </c>
      <c r="O946" s="16"/>
      <c r="P946" s="16"/>
      <c r="Q946" s="16"/>
      <c r="R946" s="24">
        <f t="shared" si="230"/>
        <v>0.39908204245553641</v>
      </c>
      <c r="S946" s="10"/>
      <c r="T946" s="24">
        <f t="shared" si="231"/>
        <v>348.6</v>
      </c>
      <c r="U946" s="10"/>
    </row>
    <row r="947" spans="1:21" s="8" customFormat="1" ht="24" customHeight="1">
      <c r="A947" s="15">
        <v>44165</v>
      </c>
      <c r="B947" s="16">
        <v>7</v>
      </c>
      <c r="C947" s="17" t="s">
        <v>329</v>
      </c>
      <c r="D947" s="16" t="s">
        <v>307</v>
      </c>
      <c r="E947" s="10" t="s">
        <v>309</v>
      </c>
      <c r="F947" s="16" t="s">
        <v>293</v>
      </c>
      <c r="G947" s="18"/>
      <c r="H947" s="19"/>
      <c r="I947" s="16"/>
      <c r="J947" s="16"/>
      <c r="K947" s="16"/>
      <c r="L947" s="16"/>
      <c r="M947" s="24">
        <v>12</v>
      </c>
      <c r="N947" s="24">
        <v>139.12</v>
      </c>
      <c r="O947" s="16"/>
      <c r="P947" s="16"/>
      <c r="Q947" s="16"/>
      <c r="R947" s="24">
        <f t="shared" si="230"/>
        <v>0.39908204245553641</v>
      </c>
      <c r="S947" s="10"/>
      <c r="T947" s="24">
        <f t="shared" si="231"/>
        <v>348.6</v>
      </c>
      <c r="U947" s="10"/>
    </row>
    <row r="948" spans="1:21" s="8" customFormat="1" ht="24" customHeight="1">
      <c r="A948" s="15">
        <v>44165</v>
      </c>
      <c r="B948" s="16">
        <v>8</v>
      </c>
      <c r="C948" s="17" t="s">
        <v>395</v>
      </c>
      <c r="D948" s="16" t="s">
        <v>307</v>
      </c>
      <c r="E948" s="10" t="s">
        <v>308</v>
      </c>
      <c r="F948" s="16" t="s">
        <v>293</v>
      </c>
      <c r="G948" s="18" t="s">
        <v>487</v>
      </c>
      <c r="H948" s="19" t="s">
        <v>320</v>
      </c>
      <c r="I948" s="16">
        <v>7500</v>
      </c>
      <c r="J948" s="16">
        <v>6972</v>
      </c>
      <c r="K948" s="16"/>
      <c r="L948" s="16"/>
      <c r="M948" s="24">
        <v>12</v>
      </c>
      <c r="N948" s="25">
        <f>M948*14</f>
        <v>168</v>
      </c>
      <c r="O948" s="16">
        <v>6972</v>
      </c>
      <c r="P948" s="16">
        <f>I948-O948</f>
        <v>528</v>
      </c>
      <c r="Q948" s="16"/>
      <c r="R948" s="24">
        <f t="shared" si="230"/>
        <v>0.48192771084337344</v>
      </c>
      <c r="S948" s="10"/>
      <c r="T948" s="24">
        <f t="shared" si="231"/>
        <v>348.6</v>
      </c>
      <c r="U948" s="10"/>
    </row>
    <row r="949" spans="1:21" s="8" customFormat="1" ht="24" customHeight="1">
      <c r="A949" s="15">
        <v>44165</v>
      </c>
      <c r="B949" s="16">
        <v>9</v>
      </c>
      <c r="C949" s="17" t="s">
        <v>416</v>
      </c>
      <c r="D949" s="16" t="s">
        <v>307</v>
      </c>
      <c r="E949" s="10" t="s">
        <v>309</v>
      </c>
      <c r="F949" s="16" t="s">
        <v>293</v>
      </c>
      <c r="G949" s="18"/>
      <c r="H949" s="19"/>
      <c r="I949" s="16"/>
      <c r="J949" s="16"/>
      <c r="K949" s="16"/>
      <c r="L949" s="16"/>
      <c r="M949" s="24">
        <v>12</v>
      </c>
      <c r="N949" s="24">
        <v>139.12</v>
      </c>
      <c r="O949" s="16"/>
      <c r="P949" s="16"/>
      <c r="Q949" s="16"/>
      <c r="R949" s="24">
        <f t="shared" si="230"/>
        <v>0.39908204245553641</v>
      </c>
      <c r="S949" s="10"/>
      <c r="T949" s="24">
        <f t="shared" si="231"/>
        <v>348.6</v>
      </c>
      <c r="U949" s="10"/>
    </row>
    <row r="950" spans="1:21" s="8" customFormat="1" ht="24" customHeight="1">
      <c r="A950" s="15">
        <v>44165</v>
      </c>
      <c r="B950" s="16">
        <v>10</v>
      </c>
      <c r="C950" s="17" t="s">
        <v>316</v>
      </c>
      <c r="D950" s="16" t="s">
        <v>307</v>
      </c>
      <c r="E950" s="10" t="s">
        <v>309</v>
      </c>
      <c r="F950" s="16" t="s">
        <v>293</v>
      </c>
      <c r="G950" s="18"/>
      <c r="H950" s="19"/>
      <c r="I950" s="16"/>
      <c r="J950" s="16"/>
      <c r="K950" s="16"/>
      <c r="L950" s="16"/>
      <c r="M950" s="24">
        <v>12</v>
      </c>
      <c r="N950" s="24">
        <v>139.12</v>
      </c>
      <c r="O950" s="16"/>
      <c r="P950" s="16"/>
      <c r="Q950" s="16"/>
      <c r="R950" s="24">
        <f t="shared" si="230"/>
        <v>0.39908204245553641</v>
      </c>
      <c r="S950" s="10"/>
      <c r="T950" s="24">
        <f t="shared" si="231"/>
        <v>348.6</v>
      </c>
      <c r="U950" s="10"/>
    </row>
    <row r="951" spans="1:21" s="8" customFormat="1" ht="24" customHeight="1">
      <c r="A951" s="15">
        <v>44165</v>
      </c>
      <c r="B951" s="16">
        <v>11</v>
      </c>
      <c r="C951" s="17" t="s">
        <v>335</v>
      </c>
      <c r="D951" s="16" t="s">
        <v>307</v>
      </c>
      <c r="E951" s="10" t="s">
        <v>309</v>
      </c>
      <c r="F951" s="16" t="s">
        <v>293</v>
      </c>
      <c r="G951" s="18"/>
      <c r="H951" s="19"/>
      <c r="I951" s="16"/>
      <c r="J951" s="16"/>
      <c r="K951" s="16"/>
      <c r="L951" s="16"/>
      <c r="M951" s="24">
        <v>12</v>
      </c>
      <c r="N951" s="24">
        <v>139.12</v>
      </c>
      <c r="O951" s="16"/>
      <c r="P951" s="16"/>
      <c r="Q951" s="16"/>
      <c r="R951" s="24">
        <f t="shared" si="230"/>
        <v>0.39908204245553641</v>
      </c>
      <c r="S951" s="10"/>
      <c r="T951" s="24">
        <f t="shared" si="231"/>
        <v>348.6</v>
      </c>
      <c r="U951" s="10"/>
    </row>
    <row r="952" spans="1:21" s="8" customFormat="1" ht="24" customHeight="1">
      <c r="A952" s="15">
        <v>44165</v>
      </c>
      <c r="B952" s="16">
        <v>12</v>
      </c>
      <c r="C952" s="17" t="s">
        <v>478</v>
      </c>
      <c r="D952" s="16" t="s">
        <v>307</v>
      </c>
      <c r="E952" s="10" t="s">
        <v>309</v>
      </c>
      <c r="F952" s="16" t="s">
        <v>293</v>
      </c>
      <c r="G952" s="18"/>
      <c r="H952" s="19"/>
      <c r="I952" s="16"/>
      <c r="J952" s="16"/>
      <c r="K952" s="16"/>
      <c r="L952" s="16"/>
      <c r="M952" s="24">
        <v>12</v>
      </c>
      <c r="N952" s="24">
        <v>139.12</v>
      </c>
      <c r="O952" s="16"/>
      <c r="P952" s="16"/>
      <c r="Q952" s="16"/>
      <c r="R952" s="24">
        <f t="shared" si="230"/>
        <v>0.39908204245553641</v>
      </c>
      <c r="S952" s="10"/>
      <c r="T952" s="24">
        <f t="shared" ref="T952:T960" si="232">6972/20</f>
        <v>348.6</v>
      </c>
      <c r="U952" s="10"/>
    </row>
    <row r="953" spans="1:21" s="8" customFormat="1" ht="24" customHeight="1">
      <c r="A953" s="15">
        <v>44165</v>
      </c>
      <c r="B953" s="16">
        <v>13</v>
      </c>
      <c r="C953" s="17" t="s">
        <v>402</v>
      </c>
      <c r="D953" s="16" t="s">
        <v>307</v>
      </c>
      <c r="E953" s="10" t="s">
        <v>309</v>
      </c>
      <c r="F953" s="16" t="s">
        <v>293</v>
      </c>
      <c r="G953" s="18"/>
      <c r="H953" s="19"/>
      <c r="I953" s="16"/>
      <c r="J953" s="16"/>
      <c r="K953" s="16"/>
      <c r="L953" s="16"/>
      <c r="M953" s="24">
        <v>12</v>
      </c>
      <c r="N953" s="24">
        <v>139.12</v>
      </c>
      <c r="O953" s="16"/>
      <c r="P953" s="16"/>
      <c r="Q953" s="16"/>
      <c r="R953" s="24">
        <f t="shared" si="230"/>
        <v>0.39908204245553641</v>
      </c>
      <c r="S953" s="10"/>
      <c r="T953" s="24">
        <f t="shared" si="232"/>
        <v>348.6</v>
      </c>
      <c r="U953" s="10"/>
    </row>
    <row r="954" spans="1:21" s="8" customFormat="1" ht="24" customHeight="1">
      <c r="A954" s="15">
        <v>44165</v>
      </c>
      <c r="B954" s="16">
        <v>14</v>
      </c>
      <c r="C954" s="17" t="s">
        <v>417</v>
      </c>
      <c r="D954" s="16" t="s">
        <v>307</v>
      </c>
      <c r="E954" s="10" t="s">
        <v>309</v>
      </c>
      <c r="F954" s="16" t="s">
        <v>293</v>
      </c>
      <c r="G954" s="18"/>
      <c r="H954" s="19"/>
      <c r="I954" s="16"/>
      <c r="J954" s="16"/>
      <c r="K954" s="16"/>
      <c r="L954" s="16"/>
      <c r="M954" s="24">
        <v>12</v>
      </c>
      <c r="N954" s="24">
        <v>139.12</v>
      </c>
      <c r="O954" s="16"/>
      <c r="P954" s="16"/>
      <c r="Q954" s="16"/>
      <c r="R954" s="24">
        <f t="shared" si="230"/>
        <v>0.39908204245553641</v>
      </c>
      <c r="S954" s="10"/>
      <c r="T954" s="24">
        <f t="shared" si="232"/>
        <v>348.6</v>
      </c>
      <c r="U954" s="10"/>
    </row>
    <row r="955" spans="1:21" s="8" customFormat="1" ht="24" customHeight="1">
      <c r="A955" s="15">
        <v>44165</v>
      </c>
      <c r="B955" s="16">
        <v>15</v>
      </c>
      <c r="C955" s="17" t="s">
        <v>339</v>
      </c>
      <c r="D955" s="16" t="s">
        <v>307</v>
      </c>
      <c r="E955" s="10" t="s">
        <v>309</v>
      </c>
      <c r="F955" s="16" t="s">
        <v>293</v>
      </c>
      <c r="G955" s="18"/>
      <c r="H955" s="19"/>
      <c r="I955" s="16"/>
      <c r="J955" s="16"/>
      <c r="K955" s="16"/>
      <c r="L955" s="16"/>
      <c r="M955" s="24">
        <v>12</v>
      </c>
      <c r="N955" s="24">
        <v>139.12</v>
      </c>
      <c r="O955" s="16"/>
      <c r="P955" s="16"/>
      <c r="Q955" s="16"/>
      <c r="R955" s="24">
        <f t="shared" si="230"/>
        <v>0.39908204245553641</v>
      </c>
      <c r="S955" s="10"/>
      <c r="T955" s="24">
        <f t="shared" si="232"/>
        <v>348.6</v>
      </c>
      <c r="U955" s="10"/>
    </row>
    <row r="956" spans="1:21" s="8" customFormat="1" ht="24" customHeight="1">
      <c r="A956" s="15">
        <v>44165</v>
      </c>
      <c r="B956" s="16">
        <v>16</v>
      </c>
      <c r="C956" s="17" t="s">
        <v>321</v>
      </c>
      <c r="D956" s="16" t="s">
        <v>307</v>
      </c>
      <c r="E956" s="10" t="s">
        <v>309</v>
      </c>
      <c r="F956" s="16" t="s">
        <v>293</v>
      </c>
      <c r="G956" s="18"/>
      <c r="H956" s="19"/>
      <c r="I956" s="16"/>
      <c r="J956" s="16"/>
      <c r="K956" s="16"/>
      <c r="L956" s="16"/>
      <c r="M956" s="24">
        <v>12</v>
      </c>
      <c r="N956" s="24">
        <v>139.12</v>
      </c>
      <c r="O956" s="16"/>
      <c r="P956" s="16"/>
      <c r="Q956" s="16"/>
      <c r="R956" s="24">
        <f t="shared" si="230"/>
        <v>0.39908204245553641</v>
      </c>
      <c r="S956" s="10"/>
      <c r="T956" s="24">
        <f t="shared" si="232"/>
        <v>348.6</v>
      </c>
      <c r="U956" s="10"/>
    </row>
    <row r="957" spans="1:21" s="8" customFormat="1" ht="24" customHeight="1">
      <c r="A957" s="15">
        <v>44165</v>
      </c>
      <c r="B957" s="16">
        <v>17</v>
      </c>
      <c r="C957" s="17" t="s">
        <v>364</v>
      </c>
      <c r="D957" s="16" t="s">
        <v>307</v>
      </c>
      <c r="E957" s="10" t="s">
        <v>309</v>
      </c>
      <c r="F957" s="16" t="s">
        <v>293</v>
      </c>
      <c r="G957" s="18"/>
      <c r="H957" s="19"/>
      <c r="I957" s="16"/>
      <c r="J957" s="16"/>
      <c r="K957" s="16"/>
      <c r="L957" s="16"/>
      <c r="M957" s="24">
        <v>12</v>
      </c>
      <c r="N957" s="24">
        <v>139.12</v>
      </c>
      <c r="O957" s="16"/>
      <c r="P957" s="16"/>
      <c r="Q957" s="16"/>
      <c r="R957" s="24">
        <f t="shared" si="230"/>
        <v>0.39908204245553641</v>
      </c>
      <c r="S957" s="10"/>
      <c r="T957" s="24">
        <f t="shared" si="232"/>
        <v>348.6</v>
      </c>
      <c r="U957" s="10"/>
    </row>
    <row r="958" spans="1:21" s="8" customFormat="1" ht="24" customHeight="1">
      <c r="A958" s="15">
        <v>44165</v>
      </c>
      <c r="B958" s="16">
        <v>18</v>
      </c>
      <c r="C958" s="17" t="s">
        <v>462</v>
      </c>
      <c r="D958" s="16" t="s">
        <v>307</v>
      </c>
      <c r="E958" s="10" t="s">
        <v>308</v>
      </c>
      <c r="F958" s="16" t="s">
        <v>293</v>
      </c>
      <c r="G958" s="18"/>
      <c r="H958" s="19"/>
      <c r="I958" s="16"/>
      <c r="J958" s="16"/>
      <c r="K958" s="16"/>
      <c r="L958" s="16"/>
      <c r="M958" s="24">
        <v>8</v>
      </c>
      <c r="N958" s="25">
        <f t="shared" ref="N958:N960" si="233">M958*14</f>
        <v>112</v>
      </c>
      <c r="O958" s="16"/>
      <c r="P958" s="16"/>
      <c r="Q958" s="16"/>
      <c r="R958" s="24">
        <f t="shared" si="230"/>
        <v>0.32128514056224899</v>
      </c>
      <c r="S958" s="10"/>
      <c r="T958" s="24">
        <f t="shared" si="232"/>
        <v>348.6</v>
      </c>
      <c r="U958" s="10"/>
    </row>
    <row r="959" spans="1:21" s="8" customFormat="1" ht="24" customHeight="1">
      <c r="A959" s="15">
        <v>44165</v>
      </c>
      <c r="B959" s="16">
        <v>19</v>
      </c>
      <c r="C959" s="17" t="s">
        <v>409</v>
      </c>
      <c r="D959" s="16" t="s">
        <v>307</v>
      </c>
      <c r="E959" s="10" t="s">
        <v>308</v>
      </c>
      <c r="F959" s="16" t="s">
        <v>293</v>
      </c>
      <c r="G959" s="18"/>
      <c r="H959" s="19"/>
      <c r="I959" s="16"/>
      <c r="J959" s="16"/>
      <c r="K959" s="16"/>
      <c r="L959" s="16"/>
      <c r="M959" s="24">
        <v>8</v>
      </c>
      <c r="N959" s="25">
        <f t="shared" si="233"/>
        <v>112</v>
      </c>
      <c r="O959" s="16"/>
      <c r="P959" s="16"/>
      <c r="Q959" s="16"/>
      <c r="R959" s="24">
        <f t="shared" si="230"/>
        <v>0.32128514056224899</v>
      </c>
      <c r="S959" s="10"/>
      <c r="T959" s="24">
        <f t="shared" si="232"/>
        <v>348.6</v>
      </c>
      <c r="U959" s="10"/>
    </row>
    <row r="960" spans="1:21" s="8" customFormat="1" ht="24" customHeight="1">
      <c r="A960" s="15">
        <v>44165</v>
      </c>
      <c r="B960" s="16">
        <v>20</v>
      </c>
      <c r="C960" s="17" t="s">
        <v>410</v>
      </c>
      <c r="D960" s="16" t="s">
        <v>307</v>
      </c>
      <c r="E960" s="10" t="s">
        <v>308</v>
      </c>
      <c r="F960" s="16" t="s">
        <v>293</v>
      </c>
      <c r="G960" s="18"/>
      <c r="H960" s="19"/>
      <c r="I960" s="16"/>
      <c r="J960" s="16"/>
      <c r="K960" s="16"/>
      <c r="L960" s="16"/>
      <c r="M960" s="24">
        <v>8</v>
      </c>
      <c r="N960" s="25">
        <f t="shared" si="233"/>
        <v>112</v>
      </c>
      <c r="O960" s="16"/>
      <c r="P960" s="16"/>
      <c r="Q960" s="16"/>
      <c r="R960" s="24">
        <f t="shared" si="230"/>
        <v>0.32128514056224899</v>
      </c>
      <c r="S960" s="10"/>
      <c r="T960" s="24">
        <f t="shared" si="232"/>
        <v>348.6</v>
      </c>
      <c r="U960" s="10"/>
    </row>
    <row r="961" spans="1:21" s="8" customFormat="1" ht="24" customHeight="1">
      <c r="A961" s="15">
        <v>44165</v>
      </c>
      <c r="B961" s="16">
        <v>21</v>
      </c>
      <c r="C961" s="17" t="s">
        <v>338</v>
      </c>
      <c r="D961" s="16" t="s">
        <v>307</v>
      </c>
      <c r="E961" s="10" t="s">
        <v>309</v>
      </c>
      <c r="F961" s="16" t="s">
        <v>293</v>
      </c>
      <c r="G961" s="18" t="s">
        <v>468</v>
      </c>
      <c r="H961" s="19" t="s">
        <v>337</v>
      </c>
      <c r="I961" s="16">
        <v>12000</v>
      </c>
      <c r="J961" s="16">
        <v>1320</v>
      </c>
      <c r="K961" s="16"/>
      <c r="L961" s="16"/>
      <c r="M961" s="24">
        <v>12</v>
      </c>
      <c r="N961" s="24">
        <v>139.12</v>
      </c>
      <c r="O961" s="16">
        <v>6480</v>
      </c>
      <c r="P961" s="16">
        <f>I961-O961</f>
        <v>5520</v>
      </c>
      <c r="Q961" s="16">
        <v>1</v>
      </c>
      <c r="R961" s="24">
        <f t="shared" si="230"/>
        <v>0.1053939393939394</v>
      </c>
      <c r="S961" s="10"/>
      <c r="T961" s="24">
        <f>J961*Q961</f>
        <v>1320</v>
      </c>
      <c r="U961" s="10"/>
    </row>
    <row r="962" spans="1:21" s="8" customFormat="1" ht="24" customHeight="1">
      <c r="A962" s="15">
        <v>44165</v>
      </c>
      <c r="B962" s="16">
        <v>22</v>
      </c>
      <c r="C962" s="17" t="s">
        <v>344</v>
      </c>
      <c r="D962" s="16" t="s">
        <v>307</v>
      </c>
      <c r="E962" s="10" t="s">
        <v>309</v>
      </c>
      <c r="F962" s="16" t="s">
        <v>293</v>
      </c>
      <c r="G962" s="18"/>
      <c r="H962" s="19" t="s">
        <v>423</v>
      </c>
      <c r="I962" s="16"/>
      <c r="J962" s="16"/>
      <c r="K962" s="16"/>
      <c r="L962" s="16"/>
      <c r="M962" s="24">
        <v>12</v>
      </c>
      <c r="N962" s="24">
        <v>139.12</v>
      </c>
      <c r="O962" s="16"/>
      <c r="P962" s="16">
        <f t="shared" ref="P962:P968" si="234">I962-O962</f>
        <v>0</v>
      </c>
      <c r="Q962" s="16"/>
      <c r="R962" s="24" t="e">
        <f t="shared" ref="R962:R968" si="235">N962/T962</f>
        <v>#DIV/0!</v>
      </c>
      <c r="S962" s="10"/>
      <c r="T962" s="24">
        <f t="shared" ref="T962:T968" si="236">J962*Q962</f>
        <v>0</v>
      </c>
      <c r="U962" s="10"/>
    </row>
    <row r="963" spans="1:21" s="8" customFormat="1" ht="24" customHeight="1">
      <c r="A963" s="15">
        <v>44165</v>
      </c>
      <c r="B963" s="16">
        <v>23</v>
      </c>
      <c r="C963" s="17" t="s">
        <v>484</v>
      </c>
      <c r="D963" s="16" t="s">
        <v>307</v>
      </c>
      <c r="E963" s="10" t="s">
        <v>308</v>
      </c>
      <c r="F963" s="16" t="s">
        <v>293</v>
      </c>
      <c r="G963" s="18" t="s">
        <v>67</v>
      </c>
      <c r="H963" s="19" t="s">
        <v>488</v>
      </c>
      <c r="I963" s="16"/>
      <c r="J963" s="16"/>
      <c r="K963" s="16"/>
      <c r="L963" s="16"/>
      <c r="M963" s="24">
        <v>8</v>
      </c>
      <c r="N963" s="25">
        <f>M963*14</f>
        <v>112</v>
      </c>
      <c r="O963" s="16"/>
      <c r="P963" s="16">
        <f t="shared" si="234"/>
        <v>0</v>
      </c>
      <c r="Q963" s="16"/>
      <c r="R963" s="24" t="e">
        <f t="shared" si="235"/>
        <v>#DIV/0!</v>
      </c>
      <c r="S963" s="10"/>
      <c r="T963" s="24">
        <f t="shared" si="236"/>
        <v>0</v>
      </c>
      <c r="U963" s="10"/>
    </row>
    <row r="964" spans="1:21" s="8" customFormat="1" ht="24" customHeight="1">
      <c r="A964" s="15">
        <v>44165</v>
      </c>
      <c r="B964" s="16">
        <v>24</v>
      </c>
      <c r="C964" s="17" t="s">
        <v>479</v>
      </c>
      <c r="D964" s="16" t="s">
        <v>307</v>
      </c>
      <c r="E964" s="10" t="s">
        <v>309</v>
      </c>
      <c r="F964" s="16" t="s">
        <v>293</v>
      </c>
      <c r="G964" s="18" t="s">
        <v>485</v>
      </c>
      <c r="H964" s="19" t="s">
        <v>466</v>
      </c>
      <c r="I964" s="16"/>
      <c r="J964" s="16"/>
      <c r="K964" s="16"/>
      <c r="L964" s="16"/>
      <c r="M964" s="24">
        <v>12</v>
      </c>
      <c r="N964" s="24">
        <v>139.12</v>
      </c>
      <c r="O964" s="16"/>
      <c r="P964" s="16">
        <f t="shared" si="234"/>
        <v>0</v>
      </c>
      <c r="Q964" s="16"/>
      <c r="R964" s="24" t="e">
        <f t="shared" si="235"/>
        <v>#DIV/0!</v>
      </c>
      <c r="S964" s="10"/>
      <c r="T964" s="24">
        <f t="shared" si="236"/>
        <v>0</v>
      </c>
      <c r="U964" s="10"/>
    </row>
    <row r="965" spans="1:21" s="8" customFormat="1" ht="24" customHeight="1">
      <c r="A965" s="15">
        <v>44165</v>
      </c>
      <c r="B965" s="16">
        <v>25</v>
      </c>
      <c r="C965" s="17" t="s">
        <v>328</v>
      </c>
      <c r="D965" s="16" t="s">
        <v>307</v>
      </c>
      <c r="E965" s="10" t="s">
        <v>309</v>
      </c>
      <c r="F965" s="16" t="s">
        <v>293</v>
      </c>
      <c r="G965" s="18" t="s">
        <v>450</v>
      </c>
      <c r="H965" s="19" t="s">
        <v>360</v>
      </c>
      <c r="I965" s="16">
        <v>7000</v>
      </c>
      <c r="J965" s="16">
        <v>2000</v>
      </c>
      <c r="K965" s="16"/>
      <c r="L965" s="16"/>
      <c r="M965" s="24">
        <v>12</v>
      </c>
      <c r="N965" s="24">
        <v>139.12</v>
      </c>
      <c r="O965" s="16">
        <v>4000</v>
      </c>
      <c r="P965" s="16">
        <f t="shared" si="234"/>
        <v>3000</v>
      </c>
      <c r="Q965" s="16">
        <v>2</v>
      </c>
      <c r="R965" s="24">
        <f t="shared" si="235"/>
        <v>3.4779999999999998E-2</v>
      </c>
      <c r="S965" s="10"/>
      <c r="T965" s="24">
        <f t="shared" si="236"/>
        <v>4000</v>
      </c>
      <c r="U965" s="10"/>
    </row>
    <row r="966" spans="1:21" s="8" customFormat="1" ht="24" customHeight="1">
      <c r="A966" s="15">
        <v>44165</v>
      </c>
      <c r="B966" s="16">
        <v>26</v>
      </c>
      <c r="C966" s="17" t="s">
        <v>331</v>
      </c>
      <c r="D966" s="16" t="s">
        <v>307</v>
      </c>
      <c r="E966" s="10" t="s">
        <v>309</v>
      </c>
      <c r="F966" s="16" t="s">
        <v>293</v>
      </c>
      <c r="G966" s="18" t="s">
        <v>469</v>
      </c>
      <c r="H966" s="19" t="s">
        <v>360</v>
      </c>
      <c r="I966" s="16">
        <v>7000</v>
      </c>
      <c r="J966" s="16">
        <v>2000</v>
      </c>
      <c r="K966" s="16"/>
      <c r="L966" s="16"/>
      <c r="M966" s="24">
        <v>12</v>
      </c>
      <c r="N966" s="24">
        <v>139.12</v>
      </c>
      <c r="O966" s="16">
        <v>2000</v>
      </c>
      <c r="P966" s="16">
        <f t="shared" si="234"/>
        <v>5000</v>
      </c>
      <c r="Q966" s="16">
        <v>2</v>
      </c>
      <c r="R966" s="24">
        <f t="shared" si="235"/>
        <v>3.4779999999999998E-2</v>
      </c>
      <c r="S966" s="10"/>
      <c r="T966" s="24">
        <f t="shared" si="236"/>
        <v>4000</v>
      </c>
      <c r="U966" s="10"/>
    </row>
    <row r="967" spans="1:21" s="8" customFormat="1" ht="24" customHeight="1">
      <c r="A967" s="15">
        <v>44165</v>
      </c>
      <c r="B967" s="16">
        <v>27</v>
      </c>
      <c r="C967" s="17" t="s">
        <v>317</v>
      </c>
      <c r="D967" s="16" t="s">
        <v>307</v>
      </c>
      <c r="E967" s="10" t="s">
        <v>309</v>
      </c>
      <c r="F967" s="16" t="s">
        <v>293</v>
      </c>
      <c r="G967" s="18" t="s">
        <v>133</v>
      </c>
      <c r="H967" s="19" t="s">
        <v>360</v>
      </c>
      <c r="I967" s="16">
        <v>7000</v>
      </c>
      <c r="J967" s="16">
        <v>2000</v>
      </c>
      <c r="K967" s="16"/>
      <c r="L967" s="16"/>
      <c r="M967" s="24">
        <v>12</v>
      </c>
      <c r="N967" s="24">
        <v>139.12</v>
      </c>
      <c r="O967" s="16">
        <v>5000</v>
      </c>
      <c r="P967" s="16">
        <f t="shared" si="234"/>
        <v>2000</v>
      </c>
      <c r="Q967" s="16">
        <v>2</v>
      </c>
      <c r="R967" s="24">
        <f t="shared" si="235"/>
        <v>3.4779999999999998E-2</v>
      </c>
      <c r="S967" s="10"/>
      <c r="T967" s="24">
        <f t="shared" si="236"/>
        <v>4000</v>
      </c>
      <c r="U967" s="10"/>
    </row>
    <row r="968" spans="1:21" s="8" customFormat="1" ht="24" customHeight="1">
      <c r="A968" s="15">
        <v>44165</v>
      </c>
      <c r="B968" s="16">
        <v>28</v>
      </c>
      <c r="C968" s="17" t="s">
        <v>340</v>
      </c>
      <c r="D968" s="16" t="s">
        <v>307</v>
      </c>
      <c r="E968" s="10" t="s">
        <v>309</v>
      </c>
      <c r="F968" s="16" t="s">
        <v>293</v>
      </c>
      <c r="G968" s="18" t="s">
        <v>336</v>
      </c>
      <c r="H968" s="19" t="s">
        <v>433</v>
      </c>
      <c r="I968" s="16">
        <v>12000</v>
      </c>
      <c r="J968" s="16">
        <v>1120</v>
      </c>
      <c r="K968" s="16"/>
      <c r="L968" s="16"/>
      <c r="M968" s="24">
        <v>12</v>
      </c>
      <c r="N968" s="24">
        <v>139.12</v>
      </c>
      <c r="O968" s="16">
        <v>5420</v>
      </c>
      <c r="P968" s="16">
        <f t="shared" si="234"/>
        <v>6580</v>
      </c>
      <c r="Q968" s="16">
        <v>1</v>
      </c>
      <c r="R968" s="24">
        <f t="shared" si="235"/>
        <v>0.12421428571428572</v>
      </c>
      <c r="S968" s="10"/>
      <c r="T968" s="24">
        <f t="shared" si="236"/>
        <v>1120</v>
      </c>
      <c r="U968" s="10"/>
    </row>
    <row r="969" spans="1:21" s="8" customFormat="1" ht="24" customHeight="1">
      <c r="A969" s="15">
        <v>44165</v>
      </c>
      <c r="B969" s="16">
        <v>29</v>
      </c>
      <c r="C969" s="17" t="s">
        <v>324</v>
      </c>
      <c r="D969" s="16" t="s">
        <v>307</v>
      </c>
      <c r="E969" s="10" t="s">
        <v>309</v>
      </c>
      <c r="F969" s="16"/>
      <c r="G969" s="18"/>
      <c r="H969" s="19" t="s">
        <v>345</v>
      </c>
      <c r="I969" s="16"/>
      <c r="J969" s="16"/>
      <c r="K969" s="16"/>
      <c r="L969" s="16"/>
      <c r="M969" s="24">
        <v>12</v>
      </c>
      <c r="N969" s="24">
        <v>139.12</v>
      </c>
      <c r="O969" s="16"/>
      <c r="P969" s="16"/>
      <c r="Q969" s="16"/>
      <c r="R969" s="24"/>
      <c r="S969" s="10"/>
      <c r="T969" s="24"/>
      <c r="U969" s="10"/>
    </row>
    <row r="970" spans="1:21" s="10" customFormat="1" ht="24" customHeight="1">
      <c r="A970" s="15">
        <v>44165</v>
      </c>
      <c r="B970" s="16">
        <v>30</v>
      </c>
      <c r="C970" s="16" t="s">
        <v>346</v>
      </c>
      <c r="D970" s="16" t="s">
        <v>307</v>
      </c>
      <c r="E970" s="10" t="s">
        <v>309</v>
      </c>
      <c r="F970" s="16"/>
      <c r="G970" s="18"/>
      <c r="H970" s="19" t="s">
        <v>347</v>
      </c>
      <c r="I970" s="16"/>
      <c r="J970" s="16"/>
      <c r="K970" s="16"/>
      <c r="L970" s="16"/>
      <c r="M970" s="24">
        <v>12</v>
      </c>
      <c r="N970" s="24">
        <v>139.12</v>
      </c>
      <c r="O970" s="16"/>
      <c r="P970" s="16"/>
      <c r="Q970" s="16"/>
      <c r="R970" s="24"/>
      <c r="T970" s="24"/>
    </row>
    <row r="971" spans="1:21" s="9" customFormat="1" ht="24" customHeight="1">
      <c r="A971" s="15">
        <v>44165</v>
      </c>
      <c r="B971" s="16">
        <v>31</v>
      </c>
      <c r="C971" s="25" t="s">
        <v>323</v>
      </c>
      <c r="D971" s="25" t="s">
        <v>307</v>
      </c>
      <c r="E971" s="9" t="s">
        <v>308</v>
      </c>
      <c r="F971" s="25"/>
      <c r="G971" s="32"/>
      <c r="H971" s="30" t="s">
        <v>268</v>
      </c>
      <c r="I971" s="25"/>
      <c r="J971" s="25"/>
      <c r="K971" s="25"/>
      <c r="L971" s="25"/>
      <c r="M971" s="29"/>
      <c r="N971" s="29"/>
      <c r="O971" s="25"/>
      <c r="P971" s="25"/>
      <c r="Q971" s="25"/>
      <c r="R971" s="29"/>
      <c r="T971" s="29"/>
    </row>
    <row r="972" spans="1:21" s="9" customFormat="1" ht="24" customHeight="1">
      <c r="A972" s="31">
        <v>44165</v>
      </c>
      <c r="B972" s="16">
        <v>32</v>
      </c>
      <c r="C972" s="25" t="s">
        <v>348</v>
      </c>
      <c r="D972" s="25" t="s">
        <v>307</v>
      </c>
      <c r="E972" s="9" t="s">
        <v>309</v>
      </c>
      <c r="F972" s="25"/>
      <c r="G972" s="25"/>
      <c r="H972" s="30" t="s">
        <v>268</v>
      </c>
      <c r="I972" s="25"/>
      <c r="J972" s="25"/>
      <c r="K972" s="25"/>
      <c r="L972" s="25"/>
      <c r="M972" s="29"/>
      <c r="N972" s="29"/>
      <c r="O972" s="25"/>
      <c r="P972" s="25"/>
      <c r="Q972" s="25"/>
      <c r="R972" s="29"/>
      <c r="T972" s="29"/>
    </row>
  </sheetData>
  <dataValidations count="5">
    <dataValidation type="list" allowBlank="1" showInputMessage="1" showErrorMessage="1" sqref="V2" xr:uid="{00000000-0002-0000-0100-000000000000}">
      <formula1>#REF!</formula1>
    </dataValidation>
    <dataValidation type="list" allowBlank="1" showInputMessage="1" showErrorMessage="1" sqref="V1 V3" xr:uid="{00000000-0002-0000-0100-000001000000}">
      <formula1>$V$1:$V$1</formula1>
    </dataValidation>
    <dataValidation type="list" allowBlank="1" showInputMessage="1" showErrorMessage="1" sqref="E16 E20 E25 E26 E27 E35 E47 E48 E51 E52 E53 E61 E76 E80 E83 E84 E85 E86 E87 E101 E102 E103 E109 E112 E113 E116 E117 E118 E132 E143 E144 E145 E146 E147 E148 E149 E152 E153 E154 E155 E163 E164 E190 E191 E192 E193 E194 E195 E196 E197 E198 E199 E225 E226 E227 E232 E233 E234 E263 E264 E265 E268 E269 E270 E299 E304 E305 E306 E334 E337 E338 E339 E365 E368 E371 E372 E398 E401 E404 E405 E406 E432 E433 E434 E437 E438 E439 E457 E458 E487 E488 E491 E494 E515 E516 E521 E522 E523 E524 E527 E558 E562 E563 E569 E570 E571 E572 E573 E583 E584 E585 E586 E587 E588 E591 E592 E616 E619 E620 E621 E622 E623 E626 E645 E650 E659 E660 E663 E669 E670 E671 E672 E673 E674 E680 E690 E691 E694 E714 E715 E718 E721 E724 E725 E726 E727 E737 E748 E749 E752 E755 E756 E757 E758 E778 E779 E782 E787 E806 E809 E810 E811 E812 E847 E848 E849 E850 E865 E869 E872 E884 E889 E890 E891 E892 E893 E909 E910 E916 E917 E922 E927 E928 E929 E937 E969 E970 E971 E972 E2:E4 E5:E13 E14:E15 E17:E19 E21:E24 E28:E34 E36:E40 E41:E46 E49:E50 E54:E60 E62:E66 E67:E68 E69:E72 E73:E75 E77:E79 E81:E82 E88:E100 E104:E108 E110:E111 E114:E115 E119:E131 E133:E138 E139:E140 E141:E142 E150:E151 E156:E157 E158:E162 E165:E177 E178:E189 E200:E224 E228:E231 E235:E258 E259:E262 E266:E267 E271:E294 E295:E298 E300:E301 E302:E303 E307:E312 E313:E329 E330:E333 E335:E336 E340:E345 E346:E359 E360:E361 E362:E364 E366:E367 E369:E370 E373:E378 E379:E392 E393:E394 E395:E397 E399:E400 E402:E403 E407:E412 E413:E426 E427:E428 E429:E431 E435:E436 E440:E450 E451:E452 E453:E456 E459:E461 E462:E468 E469:E470 E471:E472 E473:E474 E475:E478 E479:E483 E484:E486 E489:E490 E492:E493 E495:E502 E503:E504 E505:E506 E507:E510 E511:E514 E517:E518 E519:E520 E525:E526 E528:E532 E533:E536 E537:E542 E543:E544 E545:E549 E550:E553 E554:E555 E556:E557 E559:E561 E564:E565 E566:E568 E574:E575 E576:E580 E581:E582 E589:E590 E593:E599 E600:E602 E603:E604 E605:E611 E612:E615 E617:E618 E624:E625 E627:E633 E634:E636 E637:E641 E642:E644 E646:E649 E651:E653 E654:E655 E656:E658 E661:E662 E664:E668 E675:E676 E677:E679 E681:E682 E683:E686 E687:E689 E692:E693 E695:E713 E716:E717 E719:E720 E722:E723 E728:E729 E730:E731 E732:E736 E738:E740 E741:E743 E744:E745 E746:E747 E750:E751 E753:E754 E759:E777 E780:E781 E783:E784 E785:E786 E788:E789 E790:E805 E807:E808 E813:E814 E815:E820 E821:E822 E823:E827 E828:E830 E831:E835 E836:E837 E838:E844 E845:E846 E851:E852 E853:E857 E858:E860 E861:E862 E863:E864 E866:E868 E870:E871 E873:E878 E879:E881 E882:E883 E885:E888 E894:E895 E896:E899 E900:E908 E911:E912 E913:E915 E918:E919 E920:E921 E923:E926 E930:E932 E933:E934 E935:E936 E938:E940 E941:E957 E958:E960 E961:E963 E964:E968" xr:uid="{00000000-0002-0000-0100-000002000000}">
      <formula1>$W$2:$W$4</formula1>
    </dataValidation>
    <dataValidation type="list" allowBlank="1" showInputMessage="1" showErrorMessage="1" sqref="N15 N20 N35 N47 N50 N83 N84 N114 N150 N196 N3:N6 N8:N14 N16:N17 N18:N19 N21:N23 N24:N26 N27:N33 N36:N40 N41:N46 N48:N49 N51:N53 N54:N59 N63:N66 N76:N79 N81:N82 N85:N87" xr:uid="{00000000-0002-0000-0100-000003000000}">
      <formula1>$V$4:$V$7</formula1>
    </dataValidation>
    <dataValidation type="list" allowBlank="1" showInputMessage="1" showErrorMessage="1" sqref="N131 N139 N140 N141 N142 N146 N151 N152 N170 N229 N266 N267 N298 N300 N302 N303 N312 N330 N335 N345 N362 N365 N368 N369 N378 N395 N398 N402 N404 N405 N406 N420 N423 N436 N437 N438 N488 N491 N494 N515 N516 N519 N522 N523 N524 N527 N558 N562 N563 N564 N570 N571 N572 N573 N583 N584 N585 N586 N587 N590 N591 N594 N595 N598 N605 N616 N619 N620 N621 N622 N625 N626 N635 N650 N651 N652 N653 N654 N661 N662 N663 N690 N691 N692 N693 N694 N726 N731 N751 N752 N753 N754 N756 N758 N785 N810 N812 N839 N845 N849 N850 N873 N880 N889 N890 N892 N923 N928 N971 N972 N88:N99 N100:N103 N104:N107 N108:N110 N111:N113 N115:N118 N119:N122 N124:N130 N132:N133 N135:N136 N144:N145 N147:N149 N153:N155 N166:N167 N179:N193 N194:N195 N197:N199 N230:N231 N235:N259 N268:N270 N271:N274 N276:N294 N295:N296 N304:N306 N307:N310 N313:N326 N328:N329 N331:N332 N333:N334 N338:N339 N340:N343 N346:N359 N360:N361 N363:N364 N371:N372 N373:N376 N379:N382 N384:N392 N393:N394 N396:N397 N407:N410 N412:N419 N421:N422 N424:N432 N434:N435 N479:N483 N484:N485 N486:N487 N492:N493 N495:N496 N498:N504 N507:N510 N511:N514 N520:N521 N525:N526 N528:N532 N533:N536 N537:N542 N545:N549 N550:N553 N554:N555 N556:N557 N559:N561 N566:N568 N574:N575 N576:N578 N588:N589 N596:N597 N607:N611 N612:N615 N617:N618 N623:N624 N627:N632 N638:N640 N647:N648 N655:N656 N659:N660 N727:N729 N732:N736 N737:N740 N744:N746 N747:N750 N789:N790 N813:N814 N815:N818 N824:N827 N831:N836 N841:N844 N846:N847 N851:N852 N853:N857 N875:N877 N883:N886 N893:N909 N913:N914 N916:N922 N924:N926 N941:N947 N949:N957 N961:N962 N964:N968 N969:N970" xr:uid="{00000000-0002-0000-0100-000004000000}">
      <formula1>$V$4:$V$9</formula1>
    </dataValidation>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09"/>
  <sheetViews>
    <sheetView tabSelected="1" workbookViewId="0">
      <pane ySplit="1" topLeftCell="A2" activePane="bottomLeft" state="frozen"/>
      <selection pane="bottomLeft" activeCell="M209" sqref="M209"/>
    </sheetView>
  </sheetViews>
  <sheetFormatPr baseColWidth="10" defaultColWidth="9" defaultRowHeight="15"/>
  <cols>
    <col min="1" max="1" width="11.6640625" customWidth="1"/>
    <col min="2" max="2" width="9" style="2"/>
    <col min="3" max="4" width="11.6640625" customWidth="1"/>
    <col min="7" max="7" width="18.6640625" customWidth="1"/>
    <col min="15" max="16" width="14.33203125" customWidth="1"/>
    <col min="17" max="17" width="12.83203125" customWidth="1"/>
  </cols>
  <sheetData>
    <row r="1" spans="1:21">
      <c r="A1" s="6" t="s">
        <v>489</v>
      </c>
      <c r="B1" s="2" t="s">
        <v>299</v>
      </c>
      <c r="C1" t="s">
        <v>2</v>
      </c>
      <c r="D1" t="s">
        <v>490</v>
      </c>
      <c r="E1" t="s">
        <v>491</v>
      </c>
      <c r="F1" t="s">
        <v>5</v>
      </c>
      <c r="G1" t="s">
        <v>6</v>
      </c>
      <c r="H1" t="s">
        <v>492</v>
      </c>
      <c r="I1" t="s">
        <v>12</v>
      </c>
      <c r="J1" t="s">
        <v>17</v>
      </c>
      <c r="K1" t="s">
        <v>303</v>
      </c>
      <c r="L1" t="s">
        <v>493</v>
      </c>
      <c r="M1" t="s">
        <v>13</v>
      </c>
      <c r="N1" t="s">
        <v>14</v>
      </c>
      <c r="O1" t="s">
        <v>18</v>
      </c>
      <c r="P1" t="s">
        <v>19</v>
      </c>
      <c r="Q1" t="s">
        <v>20</v>
      </c>
    </row>
    <row r="2" spans="1:21">
      <c r="A2" s="6">
        <v>44137</v>
      </c>
      <c r="B2" s="2">
        <v>1</v>
      </c>
      <c r="C2" t="s">
        <v>494</v>
      </c>
      <c r="D2" t="s">
        <v>495</v>
      </c>
      <c r="E2" t="s">
        <v>496</v>
      </c>
      <c r="F2" t="s">
        <v>171</v>
      </c>
      <c r="G2" t="s">
        <v>497</v>
      </c>
      <c r="H2" t="s">
        <v>498</v>
      </c>
      <c r="J2">
        <v>1000</v>
      </c>
      <c r="K2">
        <v>7.0000000000000007E-2</v>
      </c>
      <c r="L2">
        <f t="shared" ref="L2:L9" si="0">J2*K2</f>
        <v>70</v>
      </c>
      <c r="O2" t="s">
        <v>499</v>
      </c>
      <c r="R2" t="s">
        <v>496</v>
      </c>
      <c r="S2" t="s">
        <v>495</v>
      </c>
      <c r="T2">
        <v>11</v>
      </c>
      <c r="U2">
        <f>SUM((T2-8)*14.9)+((T2-(T2-8))*9.94)</f>
        <v>124.22</v>
      </c>
    </row>
    <row r="3" spans="1:21">
      <c r="A3" s="6">
        <v>44137</v>
      </c>
      <c r="D3" t="s">
        <v>495</v>
      </c>
      <c r="E3" t="s">
        <v>496</v>
      </c>
      <c r="F3" t="s">
        <v>171</v>
      </c>
      <c r="G3" t="s">
        <v>500</v>
      </c>
      <c r="H3" t="s">
        <v>501</v>
      </c>
      <c r="J3">
        <v>1740</v>
      </c>
      <c r="K3">
        <v>7.8E-2</v>
      </c>
      <c r="L3">
        <f t="shared" si="0"/>
        <v>135.72</v>
      </c>
      <c r="O3">
        <v>1740</v>
      </c>
      <c r="R3" t="s">
        <v>309</v>
      </c>
      <c r="S3" t="s">
        <v>502</v>
      </c>
    </row>
    <row r="4" spans="1:21">
      <c r="A4" s="6">
        <v>44137</v>
      </c>
      <c r="B4" s="2">
        <v>2</v>
      </c>
      <c r="C4" t="s">
        <v>503</v>
      </c>
      <c r="D4" t="s">
        <v>495</v>
      </c>
      <c r="E4" t="s">
        <v>496</v>
      </c>
      <c r="F4" t="s">
        <v>171</v>
      </c>
      <c r="G4" t="s">
        <v>504</v>
      </c>
      <c r="H4" t="s">
        <v>501</v>
      </c>
      <c r="J4">
        <v>400</v>
      </c>
      <c r="K4">
        <v>7.8E-2</v>
      </c>
      <c r="L4">
        <f t="shared" si="0"/>
        <v>31.2</v>
      </c>
      <c r="O4" t="s">
        <v>505</v>
      </c>
    </row>
    <row r="5" spans="1:21">
      <c r="A5" s="6">
        <v>44137</v>
      </c>
      <c r="F5" t="s">
        <v>171</v>
      </c>
      <c r="G5" t="s">
        <v>504</v>
      </c>
      <c r="H5" t="s">
        <v>506</v>
      </c>
      <c r="J5">
        <v>1272</v>
      </c>
      <c r="K5">
        <v>7.8E-2</v>
      </c>
      <c r="L5">
        <f t="shared" si="0"/>
        <v>99.215999999999994</v>
      </c>
      <c r="O5">
        <v>1272</v>
      </c>
    </row>
    <row r="6" spans="1:21">
      <c r="A6" s="6">
        <v>44137</v>
      </c>
      <c r="F6" t="s">
        <v>293</v>
      </c>
      <c r="G6" t="s">
        <v>507</v>
      </c>
      <c r="H6" t="s">
        <v>508</v>
      </c>
      <c r="J6">
        <v>420</v>
      </c>
      <c r="K6">
        <v>2.1999999999999999E-2</v>
      </c>
      <c r="L6">
        <f t="shared" si="0"/>
        <v>9.24</v>
      </c>
      <c r="O6">
        <v>420</v>
      </c>
    </row>
    <row r="7" spans="1:21">
      <c r="A7" s="6">
        <v>44137</v>
      </c>
      <c r="F7" t="s">
        <v>293</v>
      </c>
      <c r="G7" t="s">
        <v>507</v>
      </c>
      <c r="H7" t="s">
        <v>509</v>
      </c>
      <c r="J7">
        <v>420</v>
      </c>
      <c r="K7">
        <v>5.5E-2</v>
      </c>
      <c r="L7">
        <f t="shared" si="0"/>
        <v>23.1</v>
      </c>
      <c r="O7">
        <v>420</v>
      </c>
    </row>
    <row r="8" spans="1:21">
      <c r="A8" s="6">
        <v>44137</v>
      </c>
      <c r="F8" t="s">
        <v>293</v>
      </c>
      <c r="G8" t="s">
        <v>510</v>
      </c>
      <c r="H8" t="s">
        <v>508</v>
      </c>
      <c r="J8">
        <v>420</v>
      </c>
      <c r="K8">
        <v>1.2E-2</v>
      </c>
      <c r="L8">
        <f t="shared" si="0"/>
        <v>5.04</v>
      </c>
      <c r="O8">
        <v>420</v>
      </c>
    </row>
    <row r="9" spans="1:21">
      <c r="A9" s="6">
        <v>44137</v>
      </c>
      <c r="F9" t="s">
        <v>293</v>
      </c>
      <c r="G9" t="s">
        <v>511</v>
      </c>
      <c r="H9" t="s">
        <v>508</v>
      </c>
      <c r="J9">
        <v>420</v>
      </c>
      <c r="K9">
        <v>1.4E-2</v>
      </c>
      <c r="L9">
        <f t="shared" si="0"/>
        <v>5.88</v>
      </c>
      <c r="O9">
        <v>420</v>
      </c>
    </row>
    <row r="10" spans="1:21">
      <c r="A10" s="6">
        <v>44137</v>
      </c>
      <c r="B10" s="2">
        <v>3</v>
      </c>
      <c r="C10" t="s">
        <v>512</v>
      </c>
      <c r="D10" t="s">
        <v>495</v>
      </c>
      <c r="E10" t="s">
        <v>496</v>
      </c>
      <c r="F10" t="s">
        <v>293</v>
      </c>
      <c r="G10" t="s">
        <v>513</v>
      </c>
      <c r="H10" t="s">
        <v>514</v>
      </c>
      <c r="J10">
        <v>2445</v>
      </c>
      <c r="K10">
        <v>0.08</v>
      </c>
      <c r="L10">
        <f t="shared" ref="L10:L15" si="1">J10*K10</f>
        <v>195.6</v>
      </c>
      <c r="O10" t="s">
        <v>515</v>
      </c>
    </row>
    <row r="11" spans="1:21">
      <c r="A11" s="6">
        <v>44137</v>
      </c>
      <c r="B11" s="2">
        <v>4</v>
      </c>
      <c r="C11" t="s">
        <v>516</v>
      </c>
      <c r="D11" t="s">
        <v>495</v>
      </c>
      <c r="E11" t="s">
        <v>309</v>
      </c>
      <c r="F11" t="s">
        <v>171</v>
      </c>
      <c r="G11" t="s">
        <v>517</v>
      </c>
      <c r="H11" t="s">
        <v>518</v>
      </c>
      <c r="J11">
        <v>704</v>
      </c>
      <c r="L11">
        <f t="shared" si="1"/>
        <v>0</v>
      </c>
      <c r="M11">
        <v>11</v>
      </c>
      <c r="N11">
        <f>SUM((M11-8)*14.9)+((M11-(M11-8))*9.94)</f>
        <v>124.22</v>
      </c>
      <c r="O11" t="s">
        <v>519</v>
      </c>
    </row>
    <row r="12" spans="1:21">
      <c r="A12" s="6">
        <v>44137</v>
      </c>
      <c r="C12" t="s">
        <v>516</v>
      </c>
      <c r="D12" t="s">
        <v>495</v>
      </c>
      <c r="E12" t="s">
        <v>309</v>
      </c>
      <c r="F12" t="s">
        <v>171</v>
      </c>
      <c r="G12" t="s">
        <v>520</v>
      </c>
      <c r="H12" t="s">
        <v>518</v>
      </c>
      <c r="J12">
        <v>2015</v>
      </c>
      <c r="O12">
        <v>2015</v>
      </c>
    </row>
    <row r="13" spans="1:21">
      <c r="A13" s="6">
        <v>44137</v>
      </c>
      <c r="B13" s="2">
        <v>5</v>
      </c>
      <c r="C13" t="s">
        <v>521</v>
      </c>
      <c r="D13" t="s">
        <v>495</v>
      </c>
      <c r="E13" t="s">
        <v>309</v>
      </c>
      <c r="L13">
        <f t="shared" si="1"/>
        <v>0</v>
      </c>
      <c r="M13">
        <v>11</v>
      </c>
      <c r="N13">
        <f>SUM((M13-8)*14.9)+((M13-(M13-8))*9.94)</f>
        <v>124.22</v>
      </c>
      <c r="Q13" t="s">
        <v>522</v>
      </c>
    </row>
    <row r="14" spans="1:21">
      <c r="A14" s="6">
        <v>44138</v>
      </c>
      <c r="B14" s="2">
        <v>1</v>
      </c>
      <c r="C14" t="s">
        <v>494</v>
      </c>
      <c r="D14" t="s">
        <v>495</v>
      </c>
      <c r="E14" t="s">
        <v>496</v>
      </c>
      <c r="F14" t="s">
        <v>171</v>
      </c>
      <c r="G14" t="s">
        <v>500</v>
      </c>
      <c r="H14" t="s">
        <v>501</v>
      </c>
      <c r="J14">
        <v>2700</v>
      </c>
      <c r="K14">
        <v>7.8E-2</v>
      </c>
      <c r="L14">
        <f t="shared" si="1"/>
        <v>210.6</v>
      </c>
      <c r="O14" t="s">
        <v>523</v>
      </c>
    </row>
    <row r="15" spans="1:21">
      <c r="A15" s="6">
        <v>44138</v>
      </c>
      <c r="B15" s="2">
        <v>2</v>
      </c>
      <c r="C15" t="s">
        <v>512</v>
      </c>
      <c r="D15" t="s">
        <v>495</v>
      </c>
      <c r="E15" t="s">
        <v>496</v>
      </c>
      <c r="F15" t="s">
        <v>293</v>
      </c>
      <c r="G15" t="s">
        <v>513</v>
      </c>
      <c r="H15" t="s">
        <v>514</v>
      </c>
      <c r="J15">
        <v>1300</v>
      </c>
      <c r="K15">
        <v>0.08</v>
      </c>
      <c r="L15">
        <f t="shared" si="1"/>
        <v>104</v>
      </c>
      <c r="O15" t="s">
        <v>524</v>
      </c>
    </row>
    <row r="16" spans="1:21">
      <c r="A16" s="6">
        <v>44138</v>
      </c>
      <c r="D16" t="s">
        <v>495</v>
      </c>
      <c r="E16" t="s">
        <v>496</v>
      </c>
      <c r="F16" t="s">
        <v>171</v>
      </c>
      <c r="G16" t="s">
        <v>500</v>
      </c>
      <c r="H16" t="s">
        <v>506</v>
      </c>
      <c r="J16">
        <v>1395</v>
      </c>
      <c r="K16">
        <v>7.8E-2</v>
      </c>
      <c r="L16">
        <f t="shared" ref="L16:L24" si="2">J16*K16</f>
        <v>108.81</v>
      </c>
      <c r="O16">
        <v>1395</v>
      </c>
    </row>
    <row r="17" spans="1:15">
      <c r="A17" s="6">
        <v>44138</v>
      </c>
      <c r="B17" s="2">
        <v>3</v>
      </c>
      <c r="C17" t="s">
        <v>503</v>
      </c>
      <c r="D17" t="s">
        <v>495</v>
      </c>
      <c r="E17" t="s">
        <v>496</v>
      </c>
      <c r="F17" t="s">
        <v>171</v>
      </c>
      <c r="G17" t="s">
        <v>504</v>
      </c>
      <c r="H17" t="s">
        <v>506</v>
      </c>
      <c r="J17">
        <v>3105</v>
      </c>
      <c r="K17">
        <v>7.8E-2</v>
      </c>
      <c r="L17">
        <f t="shared" si="2"/>
        <v>242.19</v>
      </c>
      <c r="O17" t="s">
        <v>525</v>
      </c>
    </row>
    <row r="18" spans="1:15">
      <c r="A18" s="6">
        <v>44138</v>
      </c>
      <c r="B18" s="2">
        <v>4</v>
      </c>
      <c r="C18" t="s">
        <v>516</v>
      </c>
      <c r="D18" t="s">
        <v>495</v>
      </c>
      <c r="E18" t="s">
        <v>309</v>
      </c>
      <c r="F18" t="s">
        <v>171</v>
      </c>
      <c r="G18" t="s">
        <v>520</v>
      </c>
      <c r="H18" t="s">
        <v>518</v>
      </c>
      <c r="J18">
        <v>2965</v>
      </c>
      <c r="M18">
        <v>11</v>
      </c>
      <c r="N18">
        <f>SUM((M18-8)*14.9)+((M18-(M18-8))*9.94)</f>
        <v>124.22</v>
      </c>
      <c r="O18" t="s">
        <v>526</v>
      </c>
    </row>
    <row r="19" spans="1:15">
      <c r="A19" s="6">
        <v>44138</v>
      </c>
      <c r="B19" s="2">
        <v>5</v>
      </c>
      <c r="C19" t="s">
        <v>521</v>
      </c>
      <c r="D19" t="s">
        <v>495</v>
      </c>
      <c r="E19" t="s">
        <v>309</v>
      </c>
      <c r="F19" t="s">
        <v>171</v>
      </c>
      <c r="G19" t="s">
        <v>527</v>
      </c>
      <c r="H19" t="s">
        <v>528</v>
      </c>
      <c r="J19">
        <v>5500</v>
      </c>
      <c r="L19">
        <f t="shared" si="2"/>
        <v>0</v>
      </c>
      <c r="M19">
        <v>11</v>
      </c>
      <c r="N19">
        <f>SUM((M19-8)*14.9)+((M19-(M19-8))*9.94)</f>
        <v>124.22</v>
      </c>
      <c r="O19">
        <v>5500</v>
      </c>
    </row>
    <row r="20" spans="1:15">
      <c r="A20" s="6">
        <v>44139</v>
      </c>
      <c r="B20" s="2">
        <v>1</v>
      </c>
      <c r="C20" t="s">
        <v>503</v>
      </c>
      <c r="D20" t="s">
        <v>495</v>
      </c>
      <c r="E20" t="s">
        <v>496</v>
      </c>
      <c r="F20" t="s">
        <v>171</v>
      </c>
      <c r="G20" t="s">
        <v>529</v>
      </c>
      <c r="H20" t="s">
        <v>498</v>
      </c>
      <c r="J20">
        <v>1460</v>
      </c>
      <c r="K20">
        <v>0.08</v>
      </c>
      <c r="L20">
        <f t="shared" si="2"/>
        <v>116.8</v>
      </c>
      <c r="O20">
        <v>1460</v>
      </c>
    </row>
    <row r="21" spans="1:15">
      <c r="A21" s="6">
        <v>44139</v>
      </c>
      <c r="D21" t="s">
        <v>495</v>
      </c>
      <c r="E21" t="s">
        <v>496</v>
      </c>
      <c r="F21" t="s">
        <v>171</v>
      </c>
      <c r="G21" t="s">
        <v>500</v>
      </c>
      <c r="H21" t="s">
        <v>506</v>
      </c>
      <c r="J21">
        <v>985</v>
      </c>
      <c r="K21">
        <v>7.8E-2</v>
      </c>
      <c r="L21">
        <f t="shared" si="2"/>
        <v>76.83</v>
      </c>
      <c r="O21" t="s">
        <v>530</v>
      </c>
    </row>
    <row r="22" spans="1:15">
      <c r="A22" s="6">
        <v>44139</v>
      </c>
      <c r="B22" s="2">
        <v>2</v>
      </c>
      <c r="C22" t="s">
        <v>494</v>
      </c>
      <c r="D22" t="s">
        <v>495</v>
      </c>
      <c r="E22" t="s">
        <v>496</v>
      </c>
      <c r="F22" t="s">
        <v>171</v>
      </c>
      <c r="G22" t="s">
        <v>531</v>
      </c>
      <c r="H22" t="s">
        <v>532</v>
      </c>
      <c r="J22">
        <v>1575</v>
      </c>
      <c r="K22">
        <v>7.8E-2</v>
      </c>
      <c r="L22">
        <f t="shared" si="2"/>
        <v>122.85</v>
      </c>
      <c r="O22">
        <v>1575</v>
      </c>
    </row>
    <row r="23" spans="1:15">
      <c r="A23" s="6">
        <v>44139</v>
      </c>
      <c r="D23" t="s">
        <v>495</v>
      </c>
      <c r="E23" t="s">
        <v>496</v>
      </c>
      <c r="F23" t="s">
        <v>171</v>
      </c>
      <c r="G23" t="s">
        <v>500</v>
      </c>
      <c r="H23" t="s">
        <v>501</v>
      </c>
      <c r="J23">
        <v>1020</v>
      </c>
      <c r="K23">
        <v>7.8E-2</v>
      </c>
      <c r="L23">
        <f t="shared" si="2"/>
        <v>79.56</v>
      </c>
      <c r="O23" t="s">
        <v>533</v>
      </c>
    </row>
    <row r="24" spans="1:15">
      <c r="A24" s="6">
        <v>44139</v>
      </c>
      <c r="B24" s="2">
        <v>3</v>
      </c>
      <c r="C24" t="s">
        <v>512</v>
      </c>
      <c r="D24" t="s">
        <v>495</v>
      </c>
      <c r="E24" t="s">
        <v>496</v>
      </c>
      <c r="F24" t="s">
        <v>171</v>
      </c>
      <c r="G24" t="s">
        <v>500</v>
      </c>
      <c r="H24" t="s">
        <v>506</v>
      </c>
      <c r="J24">
        <v>3045</v>
      </c>
      <c r="K24">
        <v>7.8E-2</v>
      </c>
      <c r="L24">
        <f t="shared" si="2"/>
        <v>237.51</v>
      </c>
      <c r="O24" t="s">
        <v>534</v>
      </c>
    </row>
    <row r="25" spans="1:15">
      <c r="A25" s="6">
        <v>44139</v>
      </c>
      <c r="B25" s="2">
        <v>4</v>
      </c>
      <c r="C25" t="s">
        <v>516</v>
      </c>
      <c r="D25" t="s">
        <v>495</v>
      </c>
      <c r="E25" t="s">
        <v>309</v>
      </c>
      <c r="F25" t="s">
        <v>171</v>
      </c>
      <c r="G25" t="s">
        <v>520</v>
      </c>
      <c r="H25" t="s">
        <v>518</v>
      </c>
      <c r="J25">
        <v>453</v>
      </c>
      <c r="M25">
        <v>11</v>
      </c>
      <c r="N25">
        <f>SUM((M25-8)*14.9)+((M25-(M25-8))*9.94)</f>
        <v>124.22</v>
      </c>
      <c r="O25" t="s">
        <v>535</v>
      </c>
    </row>
    <row r="26" spans="1:15">
      <c r="A26" s="6">
        <v>44139</v>
      </c>
      <c r="D26" t="s">
        <v>495</v>
      </c>
      <c r="E26" t="s">
        <v>309</v>
      </c>
      <c r="F26" t="s">
        <v>171</v>
      </c>
      <c r="G26" t="s">
        <v>536</v>
      </c>
      <c r="H26" t="s">
        <v>518</v>
      </c>
      <c r="J26">
        <v>2930</v>
      </c>
      <c r="O26">
        <v>2930</v>
      </c>
    </row>
    <row r="27" spans="1:15">
      <c r="A27" s="6">
        <v>44139</v>
      </c>
      <c r="B27" s="2">
        <v>5</v>
      </c>
      <c r="C27" t="s">
        <v>521</v>
      </c>
      <c r="D27" t="s">
        <v>495</v>
      </c>
      <c r="E27" t="s">
        <v>309</v>
      </c>
      <c r="F27" t="s">
        <v>171</v>
      </c>
      <c r="G27" t="s">
        <v>537</v>
      </c>
      <c r="H27" t="s">
        <v>528</v>
      </c>
      <c r="J27">
        <v>5500</v>
      </c>
      <c r="L27">
        <f>J27*K27</f>
        <v>0</v>
      </c>
      <c r="M27">
        <v>11</v>
      </c>
      <c r="N27">
        <f>SUM((M27-8)*14.9)+((M27-(M27-8))*9.94)</f>
        <v>124.22</v>
      </c>
      <c r="O27">
        <v>5500</v>
      </c>
    </row>
    <row r="28" spans="1:15">
      <c r="A28" s="6">
        <v>44140</v>
      </c>
      <c r="B28" s="2">
        <v>1</v>
      </c>
      <c r="C28" t="s">
        <v>503</v>
      </c>
      <c r="D28" t="s">
        <v>495</v>
      </c>
      <c r="E28" t="s">
        <v>496</v>
      </c>
      <c r="F28" t="s">
        <v>171</v>
      </c>
      <c r="G28" t="s">
        <v>538</v>
      </c>
      <c r="H28" t="s">
        <v>498</v>
      </c>
      <c r="J28">
        <v>2522</v>
      </c>
      <c r="K28">
        <v>0.08</v>
      </c>
      <c r="L28">
        <f>J28*K28</f>
        <v>201.76</v>
      </c>
      <c r="O28" t="s">
        <v>539</v>
      </c>
    </row>
    <row r="29" spans="1:15">
      <c r="A29" s="6">
        <v>44140</v>
      </c>
      <c r="B29" s="2">
        <v>2</v>
      </c>
      <c r="C29" t="s">
        <v>494</v>
      </c>
      <c r="D29" t="s">
        <v>495</v>
      </c>
      <c r="E29" t="s">
        <v>496</v>
      </c>
      <c r="F29" t="s">
        <v>171</v>
      </c>
      <c r="G29" t="s">
        <v>531</v>
      </c>
      <c r="H29" t="s">
        <v>532</v>
      </c>
      <c r="J29">
        <v>3210</v>
      </c>
      <c r="K29">
        <v>7.8E-2</v>
      </c>
      <c r="L29">
        <f>J29*K29</f>
        <v>250.38</v>
      </c>
      <c r="O29" t="s">
        <v>540</v>
      </c>
    </row>
    <row r="30" spans="1:15">
      <c r="A30" s="6">
        <v>44140</v>
      </c>
      <c r="B30" s="2">
        <v>3</v>
      </c>
      <c r="C30" t="s">
        <v>512</v>
      </c>
      <c r="D30" t="s">
        <v>495</v>
      </c>
      <c r="E30" t="s">
        <v>496</v>
      </c>
      <c r="F30" t="s">
        <v>171</v>
      </c>
      <c r="G30" t="s">
        <v>538</v>
      </c>
      <c r="H30" t="s">
        <v>532</v>
      </c>
      <c r="J30">
        <v>1875</v>
      </c>
      <c r="K30">
        <v>0.08</v>
      </c>
      <c r="L30">
        <f>J30*K30</f>
        <v>150</v>
      </c>
      <c r="O30">
        <v>1875</v>
      </c>
    </row>
    <row r="31" spans="1:15">
      <c r="A31" s="6">
        <v>44140</v>
      </c>
      <c r="D31" t="s">
        <v>495</v>
      </c>
      <c r="E31" t="s">
        <v>496</v>
      </c>
      <c r="F31" t="s">
        <v>171</v>
      </c>
      <c r="G31" t="s">
        <v>500</v>
      </c>
      <c r="H31" t="s">
        <v>506</v>
      </c>
      <c r="J31">
        <v>1000</v>
      </c>
      <c r="K31">
        <v>7.8E-2</v>
      </c>
      <c r="L31">
        <f t="shared" ref="L31:L39" si="3">J31*K31</f>
        <v>78</v>
      </c>
      <c r="O31" t="s">
        <v>541</v>
      </c>
    </row>
    <row r="32" spans="1:15">
      <c r="A32" s="6">
        <v>44140</v>
      </c>
      <c r="B32" s="2">
        <v>4</v>
      </c>
      <c r="C32" t="s">
        <v>516</v>
      </c>
      <c r="D32" t="s">
        <v>495</v>
      </c>
      <c r="E32" t="s">
        <v>309</v>
      </c>
      <c r="F32" t="s">
        <v>171</v>
      </c>
      <c r="G32" t="s">
        <v>536</v>
      </c>
      <c r="H32" t="s">
        <v>518</v>
      </c>
      <c r="J32">
        <v>2648</v>
      </c>
      <c r="M32">
        <v>11</v>
      </c>
      <c r="N32">
        <f>SUM((M32-8)*14.9)+((M32-(M32-8))*9.94)</f>
        <v>124.22</v>
      </c>
      <c r="O32" t="s">
        <v>542</v>
      </c>
    </row>
    <row r="33" spans="1:15">
      <c r="A33" s="6">
        <v>44140</v>
      </c>
      <c r="B33" s="2">
        <v>5</v>
      </c>
      <c r="C33" t="s">
        <v>521</v>
      </c>
      <c r="D33" t="s">
        <v>495</v>
      </c>
      <c r="E33" t="s">
        <v>309</v>
      </c>
      <c r="F33" t="s">
        <v>171</v>
      </c>
      <c r="G33" t="s">
        <v>543</v>
      </c>
      <c r="H33" t="s">
        <v>528</v>
      </c>
      <c r="J33">
        <v>5500</v>
      </c>
      <c r="L33">
        <f t="shared" si="3"/>
        <v>0</v>
      </c>
      <c r="M33">
        <v>11</v>
      </c>
      <c r="N33">
        <f>SUM((M33-8)*14.9)+((M33-(M33-8))*9.94)</f>
        <v>124.22</v>
      </c>
      <c r="O33">
        <v>5500</v>
      </c>
    </row>
    <row r="34" spans="1:15">
      <c r="A34" s="6">
        <v>44141</v>
      </c>
      <c r="B34" s="2">
        <v>1</v>
      </c>
      <c r="C34" t="s">
        <v>503</v>
      </c>
      <c r="D34" t="s">
        <v>495</v>
      </c>
      <c r="E34" t="s">
        <v>496</v>
      </c>
      <c r="F34" t="s">
        <v>171</v>
      </c>
      <c r="G34" t="s">
        <v>538</v>
      </c>
      <c r="H34" t="s">
        <v>498</v>
      </c>
      <c r="J34">
        <v>1805</v>
      </c>
      <c r="K34">
        <v>0.08</v>
      </c>
      <c r="L34">
        <f t="shared" si="3"/>
        <v>144.4</v>
      </c>
      <c r="O34" t="s">
        <v>544</v>
      </c>
    </row>
    <row r="35" spans="1:15">
      <c r="A35" s="6">
        <v>44141</v>
      </c>
      <c r="D35" t="s">
        <v>495</v>
      </c>
      <c r="E35" t="s">
        <v>496</v>
      </c>
      <c r="F35" t="s">
        <v>171</v>
      </c>
      <c r="G35" t="s">
        <v>545</v>
      </c>
      <c r="H35" t="s">
        <v>498</v>
      </c>
      <c r="J35">
        <v>780</v>
      </c>
      <c r="K35">
        <v>0.08</v>
      </c>
      <c r="L35">
        <f t="shared" si="3"/>
        <v>62.4</v>
      </c>
      <c r="O35">
        <v>780</v>
      </c>
    </row>
    <row r="36" spans="1:15">
      <c r="A36" s="6">
        <v>44141</v>
      </c>
      <c r="B36" s="2">
        <v>2</v>
      </c>
      <c r="C36" t="s">
        <v>512</v>
      </c>
      <c r="D36" t="s">
        <v>495</v>
      </c>
      <c r="E36" t="s">
        <v>496</v>
      </c>
      <c r="F36" t="s">
        <v>171</v>
      </c>
      <c r="G36" t="s">
        <v>531</v>
      </c>
      <c r="H36" t="s">
        <v>498</v>
      </c>
      <c r="J36">
        <v>3410</v>
      </c>
      <c r="K36">
        <v>7.0000000000000007E-2</v>
      </c>
      <c r="L36">
        <f t="shared" si="3"/>
        <v>238.70000000000002</v>
      </c>
      <c r="O36">
        <v>3410</v>
      </c>
    </row>
    <row r="37" spans="1:15">
      <c r="A37" s="6">
        <v>44141</v>
      </c>
      <c r="B37" s="2">
        <v>3</v>
      </c>
      <c r="C37" t="s">
        <v>494</v>
      </c>
      <c r="D37" t="s">
        <v>495</v>
      </c>
      <c r="E37" t="s">
        <v>496</v>
      </c>
      <c r="F37" t="s">
        <v>171</v>
      </c>
      <c r="G37" t="s">
        <v>531</v>
      </c>
      <c r="H37" t="s">
        <v>532</v>
      </c>
      <c r="J37">
        <v>950</v>
      </c>
      <c r="K37">
        <v>7.8E-2</v>
      </c>
      <c r="L37">
        <f t="shared" si="3"/>
        <v>74.099999999999994</v>
      </c>
      <c r="O37" t="s">
        <v>546</v>
      </c>
    </row>
    <row r="38" spans="1:15">
      <c r="A38" s="6">
        <v>44141</v>
      </c>
      <c r="D38" t="s">
        <v>495</v>
      </c>
      <c r="E38" t="s">
        <v>496</v>
      </c>
      <c r="F38" t="s">
        <v>171</v>
      </c>
      <c r="G38" t="s">
        <v>545</v>
      </c>
      <c r="H38" t="s">
        <v>508</v>
      </c>
      <c r="J38">
        <v>5400</v>
      </c>
      <c r="K38">
        <v>2.5000000000000001E-2</v>
      </c>
      <c r="L38">
        <f t="shared" si="3"/>
        <v>135</v>
      </c>
      <c r="O38">
        <v>5400</v>
      </c>
    </row>
    <row r="39" spans="1:15">
      <c r="A39" s="6">
        <v>44141</v>
      </c>
      <c r="D39" t="s">
        <v>495</v>
      </c>
      <c r="E39" t="s">
        <v>496</v>
      </c>
      <c r="F39" t="s">
        <v>171</v>
      </c>
      <c r="G39" t="s">
        <v>547</v>
      </c>
      <c r="H39" t="s">
        <v>508</v>
      </c>
      <c r="J39">
        <v>5400</v>
      </c>
      <c r="K39">
        <v>0.01</v>
      </c>
      <c r="L39">
        <f t="shared" si="3"/>
        <v>54</v>
      </c>
      <c r="O39">
        <v>5400</v>
      </c>
    </row>
    <row r="40" spans="1:15">
      <c r="A40" s="6">
        <v>44141</v>
      </c>
      <c r="B40" s="2">
        <v>4</v>
      </c>
      <c r="C40" t="s">
        <v>516</v>
      </c>
      <c r="D40" t="s">
        <v>495</v>
      </c>
      <c r="E40" t="s">
        <v>309</v>
      </c>
      <c r="F40" t="s">
        <v>171</v>
      </c>
      <c r="G40" t="s">
        <v>548</v>
      </c>
      <c r="H40" t="s">
        <v>518</v>
      </c>
      <c r="J40">
        <v>3264</v>
      </c>
      <c r="M40">
        <v>11</v>
      </c>
      <c r="N40">
        <f t="shared" ref="N40:N41" si="4">SUM((M40-8)*14.9)+((M40-(M40-8))*9.94)</f>
        <v>124.22</v>
      </c>
      <c r="O40">
        <v>3264</v>
      </c>
    </row>
    <row r="41" spans="1:15">
      <c r="A41" s="6">
        <v>44141</v>
      </c>
      <c r="B41" s="2">
        <v>5</v>
      </c>
      <c r="C41" t="s">
        <v>521</v>
      </c>
      <c r="D41" t="s">
        <v>502</v>
      </c>
      <c r="E41" t="s">
        <v>309</v>
      </c>
      <c r="L41">
        <f>J41*K41</f>
        <v>0</v>
      </c>
      <c r="M41">
        <v>11</v>
      </c>
      <c r="N41">
        <f t="shared" si="4"/>
        <v>124.22</v>
      </c>
    </row>
    <row r="42" spans="1:15">
      <c r="A42" s="6">
        <v>44142</v>
      </c>
      <c r="B42" s="2">
        <v>1</v>
      </c>
      <c r="C42" t="s">
        <v>503</v>
      </c>
      <c r="D42" t="s">
        <v>495</v>
      </c>
      <c r="E42" t="s">
        <v>496</v>
      </c>
      <c r="F42" t="s">
        <v>171</v>
      </c>
      <c r="G42" t="s">
        <v>545</v>
      </c>
      <c r="H42" t="s">
        <v>498</v>
      </c>
      <c r="J42">
        <v>2735</v>
      </c>
      <c r="K42">
        <v>0.08</v>
      </c>
      <c r="L42">
        <f>J42*K42</f>
        <v>218.8</v>
      </c>
      <c r="O42" t="s">
        <v>549</v>
      </c>
    </row>
    <row r="43" spans="1:15">
      <c r="A43" s="6">
        <v>44142</v>
      </c>
      <c r="B43" s="2">
        <v>2</v>
      </c>
      <c r="C43" t="s">
        <v>512</v>
      </c>
      <c r="D43" t="s">
        <v>495</v>
      </c>
      <c r="E43" t="s">
        <v>496</v>
      </c>
      <c r="G43" t="s">
        <v>550</v>
      </c>
      <c r="H43" t="s">
        <v>551</v>
      </c>
      <c r="J43">
        <v>200</v>
      </c>
      <c r="K43">
        <v>1</v>
      </c>
      <c r="L43">
        <f>J43*K43</f>
        <v>200</v>
      </c>
      <c r="M43">
        <v>11</v>
      </c>
    </row>
    <row r="44" spans="1:15">
      <c r="A44" s="6">
        <v>44142</v>
      </c>
      <c r="B44" s="2">
        <v>3</v>
      </c>
      <c r="C44" t="s">
        <v>494</v>
      </c>
      <c r="D44" t="s">
        <v>495</v>
      </c>
      <c r="E44" t="s">
        <v>496</v>
      </c>
      <c r="F44" t="s">
        <v>171</v>
      </c>
      <c r="G44" t="s">
        <v>552</v>
      </c>
      <c r="H44" t="s">
        <v>508</v>
      </c>
      <c r="J44">
        <v>5400</v>
      </c>
      <c r="K44">
        <v>8.0000000000000002E-3</v>
      </c>
      <c r="L44">
        <f>J44*K44</f>
        <v>43.2</v>
      </c>
      <c r="O44">
        <v>5400</v>
      </c>
    </row>
    <row r="45" spans="1:15">
      <c r="A45" s="6">
        <v>44142</v>
      </c>
      <c r="D45" t="s">
        <v>495</v>
      </c>
      <c r="E45" t="s">
        <v>496</v>
      </c>
      <c r="F45" t="s">
        <v>171</v>
      </c>
      <c r="G45" t="s">
        <v>553</v>
      </c>
      <c r="H45" t="s">
        <v>508</v>
      </c>
      <c r="J45">
        <v>5400</v>
      </c>
      <c r="K45">
        <v>8.0000000000000002E-3</v>
      </c>
      <c r="L45">
        <f t="shared" ref="L45:L52" si="5">J45*K45</f>
        <v>43.2</v>
      </c>
      <c r="O45">
        <v>5400</v>
      </c>
    </row>
    <row r="46" spans="1:15">
      <c r="A46" s="6">
        <v>44142</v>
      </c>
      <c r="D46" t="s">
        <v>495</v>
      </c>
      <c r="E46" t="s">
        <v>496</v>
      </c>
      <c r="F46" t="s">
        <v>171</v>
      </c>
      <c r="G46" t="s">
        <v>554</v>
      </c>
      <c r="H46" t="s">
        <v>508</v>
      </c>
      <c r="J46">
        <v>5390</v>
      </c>
      <c r="K46">
        <v>0.03</v>
      </c>
      <c r="L46">
        <f t="shared" si="5"/>
        <v>161.69999999999999</v>
      </c>
      <c r="O46">
        <v>5390</v>
      </c>
    </row>
    <row r="47" spans="1:15">
      <c r="A47" s="6">
        <v>44142</v>
      </c>
      <c r="B47" s="2">
        <v>4</v>
      </c>
      <c r="C47" t="s">
        <v>516</v>
      </c>
      <c r="D47" t="s">
        <v>495</v>
      </c>
      <c r="E47" t="s">
        <v>309</v>
      </c>
      <c r="F47" t="s">
        <v>171</v>
      </c>
      <c r="G47" t="s">
        <v>548</v>
      </c>
      <c r="H47" t="s">
        <v>518</v>
      </c>
      <c r="J47">
        <v>2415</v>
      </c>
      <c r="M47">
        <v>11</v>
      </c>
      <c r="N47">
        <f>M47*19.88</f>
        <v>218.67999999999998</v>
      </c>
    </row>
    <row r="48" spans="1:15">
      <c r="A48" s="6">
        <v>44142</v>
      </c>
      <c r="B48" s="2">
        <v>5</v>
      </c>
      <c r="C48" t="s">
        <v>521</v>
      </c>
      <c r="D48" t="s">
        <v>502</v>
      </c>
      <c r="E48" t="s">
        <v>309</v>
      </c>
      <c r="L48">
        <f t="shared" si="5"/>
        <v>0</v>
      </c>
      <c r="M48">
        <v>8</v>
      </c>
      <c r="N48">
        <f>M48*19.88</f>
        <v>159.04</v>
      </c>
    </row>
    <row r="49" spans="1:15">
      <c r="A49" s="6">
        <v>44143</v>
      </c>
      <c r="B49" s="2">
        <v>1</v>
      </c>
      <c r="C49" t="s">
        <v>512</v>
      </c>
      <c r="D49" t="s">
        <v>495</v>
      </c>
      <c r="E49" t="s">
        <v>496</v>
      </c>
      <c r="F49" t="s">
        <v>171</v>
      </c>
      <c r="G49" t="s">
        <v>555</v>
      </c>
      <c r="H49" t="s">
        <v>556</v>
      </c>
      <c r="J49">
        <v>2488</v>
      </c>
      <c r="K49">
        <v>6.5000000000000002E-2</v>
      </c>
      <c r="L49">
        <f t="shared" si="5"/>
        <v>161.72</v>
      </c>
      <c r="O49">
        <v>2488</v>
      </c>
    </row>
    <row r="50" spans="1:15">
      <c r="A50" s="6">
        <v>44143</v>
      </c>
      <c r="B50" s="2">
        <v>2</v>
      </c>
      <c r="C50" t="s">
        <v>494</v>
      </c>
      <c r="D50" t="s">
        <v>495</v>
      </c>
      <c r="E50" t="s">
        <v>496</v>
      </c>
      <c r="F50" t="s">
        <v>171</v>
      </c>
      <c r="G50" t="s">
        <v>537</v>
      </c>
      <c r="H50" t="s">
        <v>508</v>
      </c>
      <c r="J50">
        <v>5400</v>
      </c>
      <c r="K50">
        <v>2.5000000000000001E-2</v>
      </c>
      <c r="L50">
        <f t="shared" si="5"/>
        <v>135</v>
      </c>
      <c r="O50">
        <v>5400</v>
      </c>
    </row>
    <row r="51" spans="1:15">
      <c r="A51" s="6">
        <v>44143</v>
      </c>
      <c r="D51" t="s">
        <v>495</v>
      </c>
      <c r="E51" t="s">
        <v>496</v>
      </c>
      <c r="F51" t="s">
        <v>171</v>
      </c>
      <c r="G51" t="s">
        <v>557</v>
      </c>
      <c r="H51" t="s">
        <v>508</v>
      </c>
      <c r="J51">
        <v>1090</v>
      </c>
      <c r="K51">
        <v>0.05</v>
      </c>
      <c r="L51">
        <f t="shared" si="5"/>
        <v>54.5</v>
      </c>
      <c r="O51">
        <v>1090</v>
      </c>
    </row>
    <row r="52" spans="1:15">
      <c r="A52" s="6">
        <v>44143</v>
      </c>
      <c r="B52" s="2">
        <v>3</v>
      </c>
      <c r="C52" t="s">
        <v>503</v>
      </c>
      <c r="D52" t="s">
        <v>495</v>
      </c>
      <c r="E52" t="s">
        <v>496</v>
      </c>
      <c r="F52" t="s">
        <v>171</v>
      </c>
      <c r="G52" t="s">
        <v>545</v>
      </c>
      <c r="H52" t="s">
        <v>498</v>
      </c>
      <c r="J52">
        <v>1600</v>
      </c>
      <c r="K52">
        <v>0.08</v>
      </c>
      <c r="L52">
        <f t="shared" si="5"/>
        <v>128</v>
      </c>
      <c r="O52" t="s">
        <v>558</v>
      </c>
    </row>
    <row r="53" spans="1:15">
      <c r="A53" s="6">
        <v>44143</v>
      </c>
      <c r="D53" t="s">
        <v>495</v>
      </c>
      <c r="E53" t="s">
        <v>496</v>
      </c>
      <c r="F53" t="s">
        <v>171</v>
      </c>
      <c r="G53" t="s">
        <v>559</v>
      </c>
      <c r="O53" t="s">
        <v>560</v>
      </c>
    </row>
    <row r="54" spans="1:15">
      <c r="A54" s="6">
        <v>44143</v>
      </c>
      <c r="B54" s="2">
        <v>4</v>
      </c>
      <c r="C54" t="s">
        <v>516</v>
      </c>
      <c r="D54" t="s">
        <v>495</v>
      </c>
      <c r="E54" t="s">
        <v>309</v>
      </c>
      <c r="F54" t="s">
        <v>171</v>
      </c>
      <c r="G54" t="s">
        <v>561</v>
      </c>
      <c r="H54" t="s">
        <v>518</v>
      </c>
      <c r="J54">
        <v>615</v>
      </c>
      <c r="M54">
        <v>8</v>
      </c>
      <c r="N54">
        <f>M54*19.88</f>
        <v>159.04</v>
      </c>
    </row>
    <row r="55" spans="1:15">
      <c r="A55" s="6">
        <v>44143</v>
      </c>
      <c r="B55" s="2">
        <v>5</v>
      </c>
      <c r="C55" t="s">
        <v>562</v>
      </c>
      <c r="D55" t="s">
        <v>495</v>
      </c>
      <c r="E55" t="s">
        <v>309</v>
      </c>
      <c r="F55" t="s">
        <v>171</v>
      </c>
      <c r="G55" t="s">
        <v>563</v>
      </c>
      <c r="H55" t="s">
        <v>564</v>
      </c>
      <c r="J55">
        <v>5200</v>
      </c>
      <c r="M55">
        <v>8</v>
      </c>
      <c r="N55">
        <f>M55*19.88</f>
        <v>159.04</v>
      </c>
    </row>
    <row r="56" spans="1:15">
      <c r="A56" s="6">
        <v>44143</v>
      </c>
      <c r="D56" t="s">
        <v>495</v>
      </c>
      <c r="E56" t="s">
        <v>309</v>
      </c>
      <c r="F56" t="s">
        <v>171</v>
      </c>
      <c r="G56" t="s">
        <v>565</v>
      </c>
      <c r="H56" t="s">
        <v>564</v>
      </c>
      <c r="J56">
        <v>5200</v>
      </c>
    </row>
    <row r="57" spans="1:15">
      <c r="A57" s="6">
        <v>44143</v>
      </c>
      <c r="B57" s="2">
        <v>6</v>
      </c>
      <c r="C57" t="s">
        <v>521</v>
      </c>
      <c r="D57" t="s">
        <v>502</v>
      </c>
      <c r="E57" t="s">
        <v>309</v>
      </c>
      <c r="L57">
        <f t="shared" ref="L57:L60" si="6">J57*K57</f>
        <v>0</v>
      </c>
      <c r="M57">
        <v>11</v>
      </c>
      <c r="N57">
        <f>M57*19.88</f>
        <v>218.67999999999998</v>
      </c>
    </row>
    <row r="58" spans="1:15">
      <c r="A58" s="6">
        <v>44144</v>
      </c>
      <c r="B58" s="2">
        <v>1</v>
      </c>
      <c r="C58" t="s">
        <v>512</v>
      </c>
      <c r="D58" t="s">
        <v>495</v>
      </c>
      <c r="E58" t="s">
        <v>496</v>
      </c>
      <c r="F58" t="s">
        <v>171</v>
      </c>
      <c r="G58" t="s">
        <v>555</v>
      </c>
      <c r="H58" t="s">
        <v>556</v>
      </c>
      <c r="J58">
        <v>2995</v>
      </c>
      <c r="K58">
        <v>6.5000000000000002E-2</v>
      </c>
      <c r="L58">
        <f t="shared" si="6"/>
        <v>194.67500000000001</v>
      </c>
      <c r="O58" t="s">
        <v>566</v>
      </c>
    </row>
    <row r="59" spans="1:15">
      <c r="A59" s="6">
        <v>44144</v>
      </c>
      <c r="B59" s="2">
        <v>2</v>
      </c>
      <c r="C59" t="s">
        <v>503</v>
      </c>
      <c r="D59" t="s">
        <v>495</v>
      </c>
      <c r="E59" t="s">
        <v>496</v>
      </c>
      <c r="F59" t="s">
        <v>171</v>
      </c>
      <c r="G59" t="s">
        <v>567</v>
      </c>
      <c r="H59" t="s">
        <v>556</v>
      </c>
      <c r="J59">
        <v>3705</v>
      </c>
      <c r="K59">
        <v>6.5000000000000002E-2</v>
      </c>
      <c r="L59">
        <f t="shared" si="6"/>
        <v>240.82500000000002</v>
      </c>
      <c r="O59">
        <v>3705</v>
      </c>
    </row>
    <row r="60" spans="1:15">
      <c r="A60" s="6">
        <v>44144</v>
      </c>
      <c r="B60" s="2">
        <v>3</v>
      </c>
      <c r="C60" t="s">
        <v>494</v>
      </c>
      <c r="D60" t="s">
        <v>495</v>
      </c>
      <c r="E60" t="s">
        <v>496</v>
      </c>
      <c r="F60" t="s">
        <v>171</v>
      </c>
      <c r="G60" t="s">
        <v>557</v>
      </c>
      <c r="H60" t="s">
        <v>568</v>
      </c>
      <c r="J60">
        <v>4500</v>
      </c>
      <c r="K60">
        <v>0.05</v>
      </c>
      <c r="L60">
        <f t="shared" si="6"/>
        <v>225</v>
      </c>
      <c r="O60" t="s">
        <v>569</v>
      </c>
    </row>
    <row r="61" spans="1:15">
      <c r="A61" s="6">
        <v>44144</v>
      </c>
      <c r="B61" s="2">
        <v>4</v>
      </c>
      <c r="C61" t="s">
        <v>516</v>
      </c>
      <c r="D61" t="s">
        <v>495</v>
      </c>
      <c r="E61" t="s">
        <v>309</v>
      </c>
      <c r="F61" t="s">
        <v>171</v>
      </c>
      <c r="G61" t="s">
        <v>561</v>
      </c>
      <c r="H61" t="s">
        <v>518</v>
      </c>
      <c r="J61">
        <v>718</v>
      </c>
      <c r="M61">
        <v>11</v>
      </c>
      <c r="N61">
        <f t="shared" ref="N61:N65" si="7">SUM((M61-8)*14.9)+((M61-(M61-8))*9.94)</f>
        <v>124.22</v>
      </c>
      <c r="O61" t="s">
        <v>570</v>
      </c>
    </row>
    <row r="62" spans="1:15">
      <c r="A62" s="6">
        <v>44144</v>
      </c>
      <c r="B62" s="2">
        <v>5</v>
      </c>
      <c r="C62" t="s">
        <v>562</v>
      </c>
      <c r="D62" t="s">
        <v>495</v>
      </c>
      <c r="E62" t="s">
        <v>309</v>
      </c>
      <c r="F62" t="s">
        <v>171</v>
      </c>
      <c r="G62" t="s">
        <v>571</v>
      </c>
      <c r="H62" t="s">
        <v>564</v>
      </c>
      <c r="J62">
        <v>5200</v>
      </c>
      <c r="M62">
        <v>11</v>
      </c>
      <c r="N62">
        <f t="shared" si="7"/>
        <v>124.22</v>
      </c>
      <c r="O62">
        <v>5200</v>
      </c>
    </row>
    <row r="63" spans="1:15">
      <c r="A63" s="6">
        <v>44144</v>
      </c>
      <c r="D63" t="s">
        <v>495</v>
      </c>
      <c r="E63" t="s">
        <v>309</v>
      </c>
      <c r="F63" t="s">
        <v>171</v>
      </c>
      <c r="G63" t="s">
        <v>572</v>
      </c>
      <c r="H63" t="s">
        <v>564</v>
      </c>
      <c r="J63">
        <v>5200</v>
      </c>
      <c r="O63">
        <v>5200</v>
      </c>
    </row>
    <row r="64" spans="1:15">
      <c r="A64" s="6">
        <v>44144</v>
      </c>
      <c r="D64" t="s">
        <v>495</v>
      </c>
      <c r="E64" t="s">
        <v>309</v>
      </c>
      <c r="F64" t="s">
        <v>171</v>
      </c>
      <c r="G64" t="s">
        <v>573</v>
      </c>
      <c r="H64" t="s">
        <v>564</v>
      </c>
      <c r="J64">
        <v>5200</v>
      </c>
      <c r="O64">
        <v>5200</v>
      </c>
    </row>
    <row r="65" spans="1:16">
      <c r="A65" s="6">
        <v>44144</v>
      </c>
      <c r="B65" s="2">
        <v>6</v>
      </c>
      <c r="C65" t="s">
        <v>521</v>
      </c>
      <c r="D65" t="s">
        <v>502</v>
      </c>
      <c r="E65" t="s">
        <v>309</v>
      </c>
      <c r="L65">
        <f>J65*K65</f>
        <v>0</v>
      </c>
      <c r="M65">
        <v>11</v>
      </c>
      <c r="N65">
        <f t="shared" si="7"/>
        <v>124.22</v>
      </c>
    </row>
    <row r="66" spans="1:16">
      <c r="A66" s="6">
        <v>44145</v>
      </c>
      <c r="B66" s="2">
        <v>1</v>
      </c>
      <c r="C66" t="s">
        <v>512</v>
      </c>
      <c r="D66" t="s">
        <v>495</v>
      </c>
      <c r="E66" t="s">
        <v>496</v>
      </c>
      <c r="F66" t="s">
        <v>171</v>
      </c>
      <c r="G66" t="s">
        <v>574</v>
      </c>
      <c r="H66" t="s">
        <v>498</v>
      </c>
      <c r="J66">
        <v>3325</v>
      </c>
      <c r="K66">
        <v>6.5000000000000002E-2</v>
      </c>
      <c r="L66">
        <f>J66*K66</f>
        <v>216.125</v>
      </c>
      <c r="O66">
        <v>3325</v>
      </c>
    </row>
    <row r="67" spans="1:16">
      <c r="A67" s="6">
        <v>44145</v>
      </c>
      <c r="B67" s="2">
        <v>2</v>
      </c>
      <c r="C67" t="s">
        <v>503</v>
      </c>
      <c r="D67" t="s">
        <v>495</v>
      </c>
      <c r="E67" t="s">
        <v>496</v>
      </c>
      <c r="F67" t="s">
        <v>171</v>
      </c>
      <c r="G67" t="s">
        <v>567</v>
      </c>
      <c r="H67" t="s">
        <v>556</v>
      </c>
      <c r="J67">
        <v>2055</v>
      </c>
      <c r="K67">
        <v>6.5000000000000002E-2</v>
      </c>
      <c r="L67">
        <f>J67*K67</f>
        <v>133.57500000000002</v>
      </c>
      <c r="O67" t="s">
        <v>575</v>
      </c>
    </row>
    <row r="68" spans="1:16">
      <c r="A68" s="6">
        <v>44145</v>
      </c>
      <c r="D68" t="s">
        <v>495</v>
      </c>
      <c r="E68" t="s">
        <v>496</v>
      </c>
      <c r="F68" t="s">
        <v>171</v>
      </c>
      <c r="G68" t="s">
        <v>545</v>
      </c>
      <c r="H68" t="s">
        <v>532</v>
      </c>
      <c r="O68" t="s">
        <v>560</v>
      </c>
    </row>
    <row r="69" spans="1:16">
      <c r="A69" s="6">
        <v>44145</v>
      </c>
      <c r="B69" s="2">
        <v>3</v>
      </c>
      <c r="C69" t="s">
        <v>494</v>
      </c>
      <c r="D69" t="s">
        <v>495</v>
      </c>
      <c r="E69" t="s">
        <v>496</v>
      </c>
      <c r="F69" t="s">
        <v>171</v>
      </c>
      <c r="G69" t="s">
        <v>576</v>
      </c>
      <c r="H69" t="s">
        <v>568</v>
      </c>
      <c r="J69">
        <v>3750</v>
      </c>
      <c r="K69">
        <v>5.2999999999999999E-2</v>
      </c>
      <c r="L69">
        <f>J69*K69</f>
        <v>198.75</v>
      </c>
      <c r="O69">
        <v>3750</v>
      </c>
    </row>
    <row r="70" spans="1:16">
      <c r="A70" s="6">
        <v>44145</v>
      </c>
      <c r="B70" s="2">
        <v>4</v>
      </c>
      <c r="C70" t="s">
        <v>516</v>
      </c>
      <c r="D70" t="s">
        <v>495</v>
      </c>
      <c r="E70" t="s">
        <v>309</v>
      </c>
      <c r="F70" t="s">
        <v>171</v>
      </c>
      <c r="G70" t="s">
        <v>561</v>
      </c>
      <c r="H70" t="s">
        <v>518</v>
      </c>
      <c r="J70">
        <v>860</v>
      </c>
      <c r="M70">
        <v>11</v>
      </c>
      <c r="N70">
        <f t="shared" ref="N70:N74" si="8">SUM((M70-8)*14.9)+((M70-(M70-8))*9.94)</f>
        <v>124.22</v>
      </c>
      <c r="O70" t="s">
        <v>577</v>
      </c>
    </row>
    <row r="71" spans="1:16">
      <c r="A71" s="6">
        <v>44145</v>
      </c>
      <c r="B71" s="2">
        <v>5</v>
      </c>
      <c r="C71" t="s">
        <v>562</v>
      </c>
      <c r="D71" t="s">
        <v>495</v>
      </c>
      <c r="E71" t="s">
        <v>309</v>
      </c>
      <c r="F71" t="s">
        <v>171</v>
      </c>
      <c r="G71" t="s">
        <v>578</v>
      </c>
      <c r="H71" t="s">
        <v>564</v>
      </c>
      <c r="J71">
        <v>5200</v>
      </c>
      <c r="M71">
        <v>11</v>
      </c>
      <c r="N71">
        <f t="shared" si="8"/>
        <v>124.22</v>
      </c>
      <c r="O71">
        <v>5200</v>
      </c>
    </row>
    <row r="72" spans="1:16">
      <c r="A72" s="6">
        <v>44145</v>
      </c>
      <c r="D72" t="s">
        <v>495</v>
      </c>
      <c r="E72" t="s">
        <v>309</v>
      </c>
      <c r="F72" t="s">
        <v>171</v>
      </c>
      <c r="G72" t="s">
        <v>579</v>
      </c>
      <c r="H72" t="s">
        <v>564</v>
      </c>
      <c r="J72">
        <v>5200</v>
      </c>
      <c r="O72">
        <v>5200</v>
      </c>
    </row>
    <row r="73" spans="1:16">
      <c r="A73" s="6">
        <v>44145</v>
      </c>
      <c r="D73" t="s">
        <v>495</v>
      </c>
      <c r="E73" t="s">
        <v>309</v>
      </c>
      <c r="F73" t="s">
        <v>171</v>
      </c>
      <c r="G73" t="s">
        <v>580</v>
      </c>
      <c r="H73" t="s">
        <v>564</v>
      </c>
      <c r="J73">
        <v>5200</v>
      </c>
      <c r="O73">
        <v>5200</v>
      </c>
    </row>
    <row r="74" spans="1:16">
      <c r="A74" s="6">
        <v>44145</v>
      </c>
      <c r="B74" s="2">
        <v>6</v>
      </c>
      <c r="C74" t="s">
        <v>521</v>
      </c>
      <c r="D74" t="s">
        <v>502</v>
      </c>
      <c r="E74" t="s">
        <v>309</v>
      </c>
      <c r="L74">
        <f t="shared" ref="L74:L79" si="9">J74*K74</f>
        <v>0</v>
      </c>
      <c r="M74">
        <v>11</v>
      </c>
      <c r="N74">
        <f t="shared" si="8"/>
        <v>124.22</v>
      </c>
    </row>
    <row r="75" spans="1:16">
      <c r="A75" s="6">
        <v>44146</v>
      </c>
      <c r="B75" s="2">
        <v>1</v>
      </c>
      <c r="C75" t="s">
        <v>494</v>
      </c>
      <c r="D75" t="s">
        <v>495</v>
      </c>
      <c r="E75" t="s">
        <v>496</v>
      </c>
      <c r="F75" t="s">
        <v>171</v>
      </c>
      <c r="G75" t="s">
        <v>576</v>
      </c>
      <c r="H75" t="s">
        <v>568</v>
      </c>
      <c r="J75">
        <v>1715</v>
      </c>
      <c r="K75">
        <v>5.2999999999999999E-2</v>
      </c>
      <c r="L75">
        <f t="shared" si="9"/>
        <v>90.894999999999996</v>
      </c>
      <c r="O75" t="s">
        <v>581</v>
      </c>
    </row>
    <row r="76" spans="1:16">
      <c r="A76" s="6">
        <v>44146</v>
      </c>
      <c r="D76" t="s">
        <v>495</v>
      </c>
      <c r="E76" t="s">
        <v>496</v>
      </c>
      <c r="F76" t="s">
        <v>171</v>
      </c>
      <c r="G76" t="s">
        <v>557</v>
      </c>
      <c r="H76" t="s">
        <v>582</v>
      </c>
      <c r="L76">
        <f t="shared" si="9"/>
        <v>0</v>
      </c>
      <c r="O76" t="s">
        <v>560</v>
      </c>
    </row>
    <row r="77" spans="1:16">
      <c r="A77" s="6">
        <v>44146</v>
      </c>
      <c r="B77" s="2">
        <v>2</v>
      </c>
      <c r="C77" t="s">
        <v>503</v>
      </c>
      <c r="D77" t="s">
        <v>495</v>
      </c>
      <c r="E77" t="s">
        <v>496</v>
      </c>
      <c r="F77" t="s">
        <v>171</v>
      </c>
      <c r="G77" t="s">
        <v>545</v>
      </c>
      <c r="H77" t="s">
        <v>532</v>
      </c>
      <c r="J77">
        <v>3225</v>
      </c>
      <c r="K77">
        <v>0.08</v>
      </c>
      <c r="L77">
        <f t="shared" si="9"/>
        <v>258</v>
      </c>
      <c r="O77">
        <v>3225</v>
      </c>
      <c r="P77" t="s">
        <v>583</v>
      </c>
    </row>
    <row r="78" spans="1:16">
      <c r="A78" s="6">
        <v>44146</v>
      </c>
      <c r="B78" s="2">
        <v>3</v>
      </c>
      <c r="C78" t="s">
        <v>512</v>
      </c>
      <c r="D78" t="s">
        <v>495</v>
      </c>
      <c r="E78" t="s">
        <v>496</v>
      </c>
      <c r="F78" t="s">
        <v>171</v>
      </c>
      <c r="G78" t="s">
        <v>574</v>
      </c>
      <c r="H78" t="s">
        <v>498</v>
      </c>
      <c r="J78">
        <v>1943</v>
      </c>
      <c r="K78">
        <v>6.5000000000000002E-2</v>
      </c>
      <c r="L78">
        <f t="shared" si="9"/>
        <v>126.295</v>
      </c>
      <c r="O78" t="s">
        <v>584</v>
      </c>
    </row>
    <row r="79" spans="1:16">
      <c r="A79" s="6">
        <v>44146</v>
      </c>
      <c r="D79" t="s">
        <v>495</v>
      </c>
      <c r="E79" t="s">
        <v>496</v>
      </c>
      <c r="F79" t="s">
        <v>171</v>
      </c>
      <c r="G79" t="s">
        <v>531</v>
      </c>
      <c r="H79" t="s">
        <v>498</v>
      </c>
      <c r="J79">
        <v>870</v>
      </c>
      <c r="K79">
        <v>7.0000000000000007E-2</v>
      </c>
      <c r="L79">
        <f t="shared" si="9"/>
        <v>60.900000000000006</v>
      </c>
      <c r="O79" t="s">
        <v>585</v>
      </c>
    </row>
    <row r="80" spans="1:16">
      <c r="A80" s="6">
        <v>44146</v>
      </c>
      <c r="B80" s="2">
        <v>4</v>
      </c>
      <c r="C80" t="s">
        <v>516</v>
      </c>
      <c r="D80" t="s">
        <v>495</v>
      </c>
      <c r="E80" t="s">
        <v>309</v>
      </c>
      <c r="F80" t="s">
        <v>171</v>
      </c>
      <c r="G80" t="s">
        <v>561</v>
      </c>
      <c r="H80" t="s">
        <v>518</v>
      </c>
      <c r="J80">
        <v>868</v>
      </c>
      <c r="M80">
        <v>11</v>
      </c>
      <c r="N80">
        <f>SUM((M80-8)*14.9)+((M80-(M80-8))*9.94)</f>
        <v>124.22</v>
      </c>
    </row>
    <row r="81" spans="1:17">
      <c r="A81" s="6">
        <v>44146</v>
      </c>
      <c r="B81" s="2">
        <v>5</v>
      </c>
      <c r="C81" t="s">
        <v>562</v>
      </c>
      <c r="D81" t="s">
        <v>495</v>
      </c>
      <c r="E81" t="s">
        <v>309</v>
      </c>
      <c r="F81" t="s">
        <v>171</v>
      </c>
      <c r="G81" t="s">
        <v>504</v>
      </c>
      <c r="H81" t="s">
        <v>518</v>
      </c>
      <c r="J81">
        <v>827</v>
      </c>
      <c r="M81">
        <v>11</v>
      </c>
      <c r="N81">
        <f>SUM((M81-8)*14.9)+((M81-(M81-8))*9.94)</f>
        <v>124.22</v>
      </c>
    </row>
    <row r="82" spans="1:17">
      <c r="A82" s="6">
        <v>44146</v>
      </c>
      <c r="B82" s="2">
        <v>6</v>
      </c>
      <c r="C82" t="s">
        <v>521</v>
      </c>
      <c r="D82" t="s">
        <v>502</v>
      </c>
      <c r="E82" t="s">
        <v>309</v>
      </c>
      <c r="L82">
        <f t="shared" ref="L82:L85" si="10">J82*K82</f>
        <v>0</v>
      </c>
      <c r="M82">
        <v>11</v>
      </c>
      <c r="N82">
        <f>SUM((M82-8)*14.9)+((M82-(M82-8))*9.94)</f>
        <v>124.22</v>
      </c>
    </row>
    <row r="83" spans="1:17">
      <c r="A83" s="6">
        <v>44147</v>
      </c>
      <c r="B83" s="2">
        <v>1</v>
      </c>
      <c r="C83" t="s">
        <v>512</v>
      </c>
      <c r="D83" t="s">
        <v>495</v>
      </c>
      <c r="E83" t="s">
        <v>496</v>
      </c>
      <c r="F83" t="s">
        <v>171</v>
      </c>
      <c r="G83" t="s">
        <v>531</v>
      </c>
      <c r="H83" t="s">
        <v>498</v>
      </c>
      <c r="J83">
        <v>1433</v>
      </c>
      <c r="K83">
        <v>7.0000000000000007E-2</v>
      </c>
      <c r="L83">
        <f t="shared" si="10"/>
        <v>100.31000000000002</v>
      </c>
      <c r="O83" t="s">
        <v>586</v>
      </c>
    </row>
    <row r="84" spans="1:17">
      <c r="A84" s="6">
        <v>44147</v>
      </c>
      <c r="D84" t="s">
        <v>495</v>
      </c>
      <c r="E84" t="s">
        <v>496</v>
      </c>
      <c r="F84" t="s">
        <v>171</v>
      </c>
      <c r="G84" t="s">
        <v>538</v>
      </c>
      <c r="H84" t="s">
        <v>532</v>
      </c>
      <c r="J84">
        <v>1137</v>
      </c>
      <c r="K84">
        <v>0.08</v>
      </c>
      <c r="L84">
        <f t="shared" si="10"/>
        <v>90.960000000000008</v>
      </c>
      <c r="O84">
        <v>1137</v>
      </c>
    </row>
    <row r="85" spans="1:17">
      <c r="A85" s="6">
        <v>44147</v>
      </c>
      <c r="B85" s="2">
        <v>2</v>
      </c>
      <c r="C85" t="s">
        <v>503</v>
      </c>
      <c r="D85" t="s">
        <v>495</v>
      </c>
      <c r="E85" t="s">
        <v>496</v>
      </c>
      <c r="F85" t="s">
        <v>171</v>
      </c>
      <c r="G85" t="s">
        <v>545</v>
      </c>
      <c r="H85" t="s">
        <v>532</v>
      </c>
      <c r="J85">
        <v>2045</v>
      </c>
      <c r="K85">
        <v>0.08</v>
      </c>
      <c r="L85">
        <f t="shared" si="10"/>
        <v>163.6</v>
      </c>
      <c r="O85" t="s">
        <v>587</v>
      </c>
    </row>
    <row r="86" spans="1:17">
      <c r="A86" s="6">
        <v>44147</v>
      </c>
      <c r="D86" t="s">
        <v>495</v>
      </c>
      <c r="E86" t="s">
        <v>496</v>
      </c>
      <c r="F86" t="s">
        <v>171</v>
      </c>
      <c r="G86" t="s">
        <v>538</v>
      </c>
      <c r="H86" t="s">
        <v>588</v>
      </c>
      <c r="J86">
        <v>530</v>
      </c>
      <c r="M86">
        <v>3</v>
      </c>
      <c r="N86">
        <f>M86*9.94</f>
        <v>29.82</v>
      </c>
      <c r="O86">
        <v>530</v>
      </c>
      <c r="Q86" t="s">
        <v>309</v>
      </c>
    </row>
    <row r="87" spans="1:17">
      <c r="A87" s="6">
        <v>44147</v>
      </c>
      <c r="B87" s="2">
        <v>3</v>
      </c>
      <c r="C87" t="s">
        <v>494</v>
      </c>
      <c r="D87" t="s">
        <v>495</v>
      </c>
      <c r="E87" t="s">
        <v>496</v>
      </c>
      <c r="F87" t="s">
        <v>171</v>
      </c>
      <c r="G87" t="s">
        <v>557</v>
      </c>
      <c r="H87" t="s">
        <v>582</v>
      </c>
      <c r="J87">
        <v>2965</v>
      </c>
      <c r="K87">
        <v>0.1</v>
      </c>
      <c r="L87">
        <f>J87*K87</f>
        <v>296.5</v>
      </c>
      <c r="O87">
        <v>2965</v>
      </c>
    </row>
    <row r="88" spans="1:17">
      <c r="A88" s="6">
        <v>44147</v>
      </c>
      <c r="B88" s="2">
        <v>4</v>
      </c>
      <c r="C88" t="s">
        <v>516</v>
      </c>
      <c r="D88" t="s">
        <v>495</v>
      </c>
      <c r="E88" t="s">
        <v>309</v>
      </c>
      <c r="F88" t="s">
        <v>171</v>
      </c>
      <c r="G88" t="s">
        <v>561</v>
      </c>
      <c r="H88" t="s">
        <v>518</v>
      </c>
      <c r="J88">
        <v>832</v>
      </c>
      <c r="M88">
        <v>11</v>
      </c>
      <c r="N88">
        <f t="shared" ref="N88:N93" si="11">SUM((M88-8)*14.9)+((M88-(M88-8))*9.94)</f>
        <v>124.22</v>
      </c>
      <c r="O88" t="s">
        <v>589</v>
      </c>
    </row>
    <row r="89" spans="1:17">
      <c r="A89" s="6">
        <v>44147</v>
      </c>
      <c r="B89" s="2">
        <v>5</v>
      </c>
      <c r="C89" t="s">
        <v>562</v>
      </c>
      <c r="D89" t="s">
        <v>495</v>
      </c>
      <c r="E89" t="s">
        <v>309</v>
      </c>
      <c r="F89" t="s">
        <v>171</v>
      </c>
      <c r="G89" t="s">
        <v>504</v>
      </c>
      <c r="H89" t="s">
        <v>518</v>
      </c>
      <c r="J89">
        <v>1277</v>
      </c>
      <c r="M89">
        <v>11</v>
      </c>
      <c r="N89">
        <f t="shared" si="11"/>
        <v>124.22</v>
      </c>
      <c r="O89" t="s">
        <v>590</v>
      </c>
    </row>
    <row r="90" spans="1:17">
      <c r="A90" s="6">
        <v>44147</v>
      </c>
      <c r="B90" s="2">
        <v>6</v>
      </c>
      <c r="C90" t="s">
        <v>521</v>
      </c>
      <c r="D90" t="s">
        <v>502</v>
      </c>
      <c r="E90" t="s">
        <v>309</v>
      </c>
      <c r="L90">
        <f>J90*K90</f>
        <v>0</v>
      </c>
      <c r="M90">
        <v>11</v>
      </c>
      <c r="N90">
        <f t="shared" si="11"/>
        <v>124.22</v>
      </c>
    </row>
    <row r="91" spans="1:17">
      <c r="A91" s="6">
        <v>44148</v>
      </c>
      <c r="B91" s="2">
        <v>1</v>
      </c>
      <c r="C91" t="s">
        <v>562</v>
      </c>
      <c r="D91" t="s">
        <v>495</v>
      </c>
      <c r="E91" t="s">
        <v>309</v>
      </c>
      <c r="F91" t="s">
        <v>171</v>
      </c>
      <c r="G91" t="s">
        <v>504</v>
      </c>
      <c r="H91" t="s">
        <v>518</v>
      </c>
      <c r="J91">
        <v>1345</v>
      </c>
      <c r="M91">
        <v>11</v>
      </c>
      <c r="N91">
        <f t="shared" si="11"/>
        <v>124.22</v>
      </c>
      <c r="O91" t="s">
        <v>591</v>
      </c>
    </row>
    <row r="92" spans="1:17">
      <c r="A92" s="6">
        <v>44148</v>
      </c>
      <c r="B92" s="2">
        <v>2</v>
      </c>
      <c r="C92" t="s">
        <v>503</v>
      </c>
      <c r="D92" t="s">
        <v>495</v>
      </c>
      <c r="E92" t="s">
        <v>309</v>
      </c>
      <c r="F92" t="s">
        <v>171</v>
      </c>
      <c r="G92" t="s">
        <v>500</v>
      </c>
      <c r="H92" t="s">
        <v>518</v>
      </c>
      <c r="J92">
        <v>1292</v>
      </c>
      <c r="M92">
        <v>11</v>
      </c>
      <c r="N92">
        <f t="shared" si="11"/>
        <v>124.22</v>
      </c>
      <c r="O92" t="s">
        <v>592</v>
      </c>
    </row>
    <row r="93" spans="1:17">
      <c r="A93" s="6">
        <v>44148</v>
      </c>
      <c r="B93" s="2">
        <v>3</v>
      </c>
      <c r="C93" t="s">
        <v>516</v>
      </c>
      <c r="D93" t="s">
        <v>495</v>
      </c>
      <c r="E93" t="s">
        <v>309</v>
      </c>
      <c r="F93" t="s">
        <v>171</v>
      </c>
      <c r="G93" t="s">
        <v>561</v>
      </c>
      <c r="H93" t="s">
        <v>518</v>
      </c>
      <c r="J93">
        <v>930</v>
      </c>
      <c r="M93">
        <v>11</v>
      </c>
      <c r="N93">
        <f t="shared" si="11"/>
        <v>124.22</v>
      </c>
      <c r="O93" t="s">
        <v>593</v>
      </c>
    </row>
    <row r="94" spans="1:17">
      <c r="A94" s="6">
        <v>44148</v>
      </c>
      <c r="B94" s="2">
        <v>4</v>
      </c>
      <c r="C94" t="s">
        <v>512</v>
      </c>
      <c r="D94" t="s">
        <v>495</v>
      </c>
      <c r="E94" t="s">
        <v>496</v>
      </c>
      <c r="F94" t="s">
        <v>171</v>
      </c>
      <c r="G94" t="s">
        <v>538</v>
      </c>
      <c r="H94" t="s">
        <v>532</v>
      </c>
      <c r="J94">
        <v>2780</v>
      </c>
      <c r="K94">
        <v>0.08</v>
      </c>
      <c r="L94">
        <f>J94*K94</f>
        <v>222.4</v>
      </c>
      <c r="O94" t="s">
        <v>594</v>
      </c>
    </row>
    <row r="95" spans="1:17">
      <c r="A95" s="6">
        <v>44148</v>
      </c>
      <c r="B95" s="2">
        <v>5</v>
      </c>
      <c r="C95" t="s">
        <v>494</v>
      </c>
      <c r="D95" t="s">
        <v>495</v>
      </c>
      <c r="E95" t="s">
        <v>496</v>
      </c>
      <c r="F95" t="s">
        <v>171</v>
      </c>
      <c r="G95" t="s">
        <v>557</v>
      </c>
      <c r="H95" t="s">
        <v>582</v>
      </c>
      <c r="J95">
        <v>2180</v>
      </c>
      <c r="K95">
        <v>0.1</v>
      </c>
      <c r="L95">
        <f>J95*K95</f>
        <v>218</v>
      </c>
      <c r="O95" t="s">
        <v>595</v>
      </c>
    </row>
    <row r="96" spans="1:17">
      <c r="A96" s="6">
        <v>44148</v>
      </c>
      <c r="B96" s="2">
        <v>6</v>
      </c>
      <c r="C96" t="s">
        <v>521</v>
      </c>
      <c r="D96" t="s">
        <v>502</v>
      </c>
      <c r="E96" t="s">
        <v>309</v>
      </c>
      <c r="L96">
        <f>J96*K96</f>
        <v>0</v>
      </c>
      <c r="M96">
        <v>11</v>
      </c>
      <c r="N96">
        <f>SUM((M96-8)*14.9)+((M96-(M96-8))*9.94)</f>
        <v>124.22</v>
      </c>
    </row>
    <row r="97" spans="1:15">
      <c r="A97" s="6">
        <v>44149</v>
      </c>
      <c r="B97" s="2">
        <v>1</v>
      </c>
      <c r="C97" t="s">
        <v>516</v>
      </c>
      <c r="D97" t="s">
        <v>495</v>
      </c>
      <c r="E97" t="s">
        <v>309</v>
      </c>
      <c r="F97" t="s">
        <v>171</v>
      </c>
      <c r="G97" t="s">
        <v>561</v>
      </c>
      <c r="H97" t="s">
        <v>518</v>
      </c>
      <c r="J97">
        <v>433</v>
      </c>
      <c r="M97">
        <v>11</v>
      </c>
      <c r="N97">
        <f>M97*19.88</f>
        <v>218.67999999999998</v>
      </c>
      <c r="O97" t="s">
        <v>596</v>
      </c>
    </row>
    <row r="98" spans="1:15">
      <c r="A98" s="6">
        <v>44149</v>
      </c>
      <c r="D98" t="s">
        <v>495</v>
      </c>
      <c r="E98" t="s">
        <v>309</v>
      </c>
      <c r="F98" t="s">
        <v>171</v>
      </c>
      <c r="G98" t="s">
        <v>597</v>
      </c>
      <c r="H98" t="s">
        <v>588</v>
      </c>
      <c r="J98">
        <v>715</v>
      </c>
      <c r="O98">
        <v>715</v>
      </c>
    </row>
    <row r="99" spans="1:15">
      <c r="A99" s="6">
        <v>44149</v>
      </c>
      <c r="B99" s="2">
        <v>2</v>
      </c>
      <c r="C99" t="s">
        <v>503</v>
      </c>
      <c r="D99" t="s">
        <v>495</v>
      </c>
      <c r="E99" t="s">
        <v>309</v>
      </c>
      <c r="F99" t="s">
        <v>171</v>
      </c>
      <c r="G99" t="s">
        <v>500</v>
      </c>
      <c r="H99" t="s">
        <v>518</v>
      </c>
      <c r="J99">
        <v>1304</v>
      </c>
      <c r="M99">
        <v>11</v>
      </c>
      <c r="N99">
        <f>M99*19.88</f>
        <v>218.67999999999998</v>
      </c>
      <c r="O99" t="s">
        <v>598</v>
      </c>
    </row>
    <row r="100" spans="1:15">
      <c r="A100" s="6">
        <v>44149</v>
      </c>
      <c r="B100" s="2">
        <v>3</v>
      </c>
      <c r="C100" t="s">
        <v>562</v>
      </c>
      <c r="D100" t="s">
        <v>495</v>
      </c>
      <c r="E100" t="s">
        <v>309</v>
      </c>
      <c r="F100" t="s">
        <v>171</v>
      </c>
      <c r="G100" t="s">
        <v>599</v>
      </c>
      <c r="H100" t="s">
        <v>564</v>
      </c>
      <c r="J100">
        <v>5200</v>
      </c>
      <c r="M100">
        <v>11</v>
      </c>
      <c r="N100">
        <f>M100*19.88</f>
        <v>218.67999999999998</v>
      </c>
      <c r="O100">
        <v>5200</v>
      </c>
    </row>
    <row r="101" spans="1:15">
      <c r="A101" s="6">
        <v>44149</v>
      </c>
      <c r="B101" s="2">
        <v>4</v>
      </c>
      <c r="C101" t="s">
        <v>512</v>
      </c>
      <c r="D101" t="s">
        <v>495</v>
      </c>
      <c r="E101" t="s">
        <v>309</v>
      </c>
      <c r="F101" t="s">
        <v>171</v>
      </c>
      <c r="G101" t="s">
        <v>557</v>
      </c>
      <c r="H101" t="s">
        <v>518</v>
      </c>
      <c r="J101">
        <v>805</v>
      </c>
      <c r="L101">
        <f t="shared" ref="L101:L105" si="12">J101*K101</f>
        <v>0</v>
      </c>
      <c r="M101">
        <v>11</v>
      </c>
      <c r="N101">
        <f>M101*19.88</f>
        <v>218.67999999999998</v>
      </c>
      <c r="O101">
        <v>805</v>
      </c>
    </row>
    <row r="102" spans="1:15">
      <c r="A102" s="6">
        <v>44149</v>
      </c>
      <c r="B102" s="2">
        <v>5</v>
      </c>
      <c r="C102" t="s">
        <v>494</v>
      </c>
      <c r="D102" t="s">
        <v>495</v>
      </c>
      <c r="E102" t="s">
        <v>496</v>
      </c>
      <c r="F102" t="s">
        <v>171</v>
      </c>
      <c r="G102" t="s">
        <v>600</v>
      </c>
      <c r="H102" t="s">
        <v>509</v>
      </c>
      <c r="J102">
        <v>1285</v>
      </c>
      <c r="K102">
        <v>6.8000000000000005E-2</v>
      </c>
      <c r="L102">
        <f t="shared" si="12"/>
        <v>87.38000000000001</v>
      </c>
      <c r="O102">
        <v>1285</v>
      </c>
    </row>
    <row r="103" spans="1:15">
      <c r="A103" s="6">
        <v>44149</v>
      </c>
      <c r="B103" s="2">
        <v>6</v>
      </c>
      <c r="C103" t="s">
        <v>521</v>
      </c>
      <c r="D103" t="s">
        <v>502</v>
      </c>
      <c r="E103" t="s">
        <v>309</v>
      </c>
      <c r="L103">
        <f t="shared" si="12"/>
        <v>0</v>
      </c>
      <c r="M103">
        <v>11</v>
      </c>
      <c r="N103">
        <f>M103*19.88</f>
        <v>218.67999999999998</v>
      </c>
    </row>
    <row r="104" spans="1:15">
      <c r="A104" s="6">
        <v>44151</v>
      </c>
      <c r="B104" s="2">
        <v>1</v>
      </c>
      <c r="C104" t="s">
        <v>494</v>
      </c>
      <c r="D104" t="s">
        <v>495</v>
      </c>
      <c r="E104" t="s">
        <v>496</v>
      </c>
      <c r="F104" t="s">
        <v>171</v>
      </c>
      <c r="G104" t="s">
        <v>600</v>
      </c>
      <c r="H104" t="s">
        <v>509</v>
      </c>
      <c r="J104">
        <v>2995</v>
      </c>
      <c r="K104">
        <v>6.8000000000000005E-2</v>
      </c>
      <c r="L104">
        <f t="shared" si="12"/>
        <v>203.66000000000003</v>
      </c>
      <c r="O104" t="s">
        <v>601</v>
      </c>
    </row>
    <row r="105" spans="1:15">
      <c r="A105" s="6">
        <v>44151</v>
      </c>
      <c r="B105" s="2">
        <v>2</v>
      </c>
      <c r="C105" t="s">
        <v>512</v>
      </c>
      <c r="D105" t="s">
        <v>495</v>
      </c>
      <c r="E105" t="s">
        <v>309</v>
      </c>
      <c r="F105" t="s">
        <v>171</v>
      </c>
      <c r="G105" t="s">
        <v>557</v>
      </c>
      <c r="H105" t="s">
        <v>518</v>
      </c>
      <c r="J105">
        <v>1230</v>
      </c>
      <c r="L105">
        <f t="shared" si="12"/>
        <v>0</v>
      </c>
      <c r="M105">
        <v>11</v>
      </c>
      <c r="N105">
        <f>SUM((M105-8)*14.9)+((M105-(M105-8))*9.94)</f>
        <v>124.22</v>
      </c>
      <c r="O105" t="s">
        <v>602</v>
      </c>
    </row>
    <row r="106" spans="1:15">
      <c r="A106" s="6">
        <v>44151</v>
      </c>
      <c r="B106" s="2">
        <v>3</v>
      </c>
      <c r="C106" t="s">
        <v>503</v>
      </c>
      <c r="D106" t="s">
        <v>495</v>
      </c>
      <c r="E106" t="s">
        <v>309</v>
      </c>
      <c r="F106" t="s">
        <v>171</v>
      </c>
      <c r="G106" t="s">
        <v>500</v>
      </c>
      <c r="H106" t="s">
        <v>518</v>
      </c>
      <c r="J106">
        <v>1664</v>
      </c>
      <c r="M106">
        <v>11</v>
      </c>
      <c r="N106">
        <f>SUM((M106-8)*14.9)+((M106-(M106-8))*9.94)</f>
        <v>124.22</v>
      </c>
      <c r="O106" t="s">
        <v>603</v>
      </c>
    </row>
    <row r="107" spans="1:15">
      <c r="A107" s="6">
        <v>44151</v>
      </c>
      <c r="B107" s="2">
        <v>4</v>
      </c>
      <c r="C107" t="s">
        <v>516</v>
      </c>
      <c r="D107" t="s">
        <v>495</v>
      </c>
      <c r="E107" t="s">
        <v>309</v>
      </c>
      <c r="F107" t="s">
        <v>171</v>
      </c>
      <c r="G107" t="s">
        <v>597</v>
      </c>
      <c r="H107" t="s">
        <v>588</v>
      </c>
      <c r="J107">
        <v>1365</v>
      </c>
      <c r="M107">
        <v>11</v>
      </c>
      <c r="N107">
        <f>SUM((M107-8)*14.9)+((M107-(M107-8))*9.94)</f>
        <v>124.22</v>
      </c>
      <c r="O107" t="s">
        <v>604</v>
      </c>
    </row>
    <row r="108" spans="1:15">
      <c r="A108" s="6">
        <v>44151</v>
      </c>
      <c r="B108" s="2">
        <v>5</v>
      </c>
      <c r="C108" t="s">
        <v>562</v>
      </c>
      <c r="D108" t="s">
        <v>495</v>
      </c>
      <c r="E108" t="s">
        <v>309</v>
      </c>
      <c r="F108" t="s">
        <v>171</v>
      </c>
      <c r="G108" t="s">
        <v>605</v>
      </c>
      <c r="H108" t="s">
        <v>564</v>
      </c>
      <c r="J108">
        <v>5200</v>
      </c>
      <c r="M108">
        <v>11</v>
      </c>
      <c r="N108">
        <f>SUM((M108-8)*14.9)+((M108-(M108-8))*9.94)</f>
        <v>124.22</v>
      </c>
      <c r="O108">
        <v>5200</v>
      </c>
    </row>
    <row r="109" spans="1:15">
      <c r="A109" s="6">
        <v>44151</v>
      </c>
      <c r="B109" s="2">
        <v>6</v>
      </c>
      <c r="C109" t="s">
        <v>521</v>
      </c>
      <c r="D109" t="s">
        <v>502</v>
      </c>
      <c r="E109" t="s">
        <v>309</v>
      </c>
      <c r="L109">
        <f>J109*K109</f>
        <v>0</v>
      </c>
      <c r="M109">
        <v>11</v>
      </c>
      <c r="N109">
        <f>SUM((M109-8)*14.9)+((M109-(M109-8))*9.94)</f>
        <v>124.22</v>
      </c>
    </row>
    <row r="110" spans="1:15">
      <c r="A110" s="6">
        <v>44152</v>
      </c>
      <c r="B110" s="2">
        <v>1</v>
      </c>
      <c r="C110" t="s">
        <v>494</v>
      </c>
      <c r="D110" t="s">
        <v>495</v>
      </c>
      <c r="E110" t="s">
        <v>496</v>
      </c>
      <c r="F110" t="s">
        <v>171</v>
      </c>
      <c r="G110" t="s">
        <v>500</v>
      </c>
      <c r="H110" t="s">
        <v>518</v>
      </c>
      <c r="J110">
        <v>666</v>
      </c>
      <c r="L110">
        <f>J110*K110</f>
        <v>0</v>
      </c>
      <c r="M110">
        <v>6.5</v>
      </c>
      <c r="O110" t="s">
        <v>606</v>
      </c>
    </row>
    <row r="111" spans="1:15">
      <c r="A111" s="6">
        <v>44152</v>
      </c>
      <c r="D111" t="s">
        <v>495</v>
      </c>
      <c r="E111" t="s">
        <v>496</v>
      </c>
      <c r="F111" t="s">
        <v>171</v>
      </c>
      <c r="G111" t="s">
        <v>600</v>
      </c>
      <c r="H111" t="s">
        <v>509</v>
      </c>
      <c r="J111">
        <v>1073</v>
      </c>
      <c r="K111">
        <v>6.8000000000000005E-2</v>
      </c>
      <c r="L111">
        <f>J111*K111</f>
        <v>72.963999999999999</v>
      </c>
      <c r="O111" t="s">
        <v>607</v>
      </c>
    </row>
    <row r="112" spans="1:15">
      <c r="A112" s="6">
        <v>44152</v>
      </c>
      <c r="B112" s="2">
        <v>2</v>
      </c>
      <c r="C112" t="s">
        <v>503</v>
      </c>
      <c r="D112" t="s">
        <v>495</v>
      </c>
      <c r="E112" t="s">
        <v>496</v>
      </c>
      <c r="F112" t="s">
        <v>171</v>
      </c>
      <c r="G112" t="s">
        <v>608</v>
      </c>
      <c r="H112" t="s">
        <v>509</v>
      </c>
      <c r="J112">
        <v>1622</v>
      </c>
      <c r="K112">
        <v>0.1</v>
      </c>
      <c r="L112">
        <f t="shared" ref="L112:L118" si="13">J112*K112</f>
        <v>162.20000000000002</v>
      </c>
      <c r="O112">
        <v>1662</v>
      </c>
    </row>
    <row r="113" spans="1:15">
      <c r="A113" s="6">
        <v>44152</v>
      </c>
      <c r="B113" s="2">
        <v>3</v>
      </c>
      <c r="C113" t="s">
        <v>516</v>
      </c>
      <c r="D113" t="s">
        <v>495</v>
      </c>
      <c r="E113" t="s">
        <v>309</v>
      </c>
      <c r="F113" t="s">
        <v>171</v>
      </c>
      <c r="G113" t="s">
        <v>609</v>
      </c>
      <c r="H113" t="s">
        <v>518</v>
      </c>
      <c r="J113">
        <v>1374</v>
      </c>
      <c r="M113">
        <v>12</v>
      </c>
      <c r="N113">
        <f>SUM((M113-8)*14.9)+((M113-(M113-8))*9.94)</f>
        <v>139.12</v>
      </c>
      <c r="O113">
        <v>1374</v>
      </c>
    </row>
    <row r="114" spans="1:15">
      <c r="A114" s="6">
        <v>44152</v>
      </c>
      <c r="B114" s="2">
        <v>4</v>
      </c>
      <c r="C114" t="s">
        <v>562</v>
      </c>
      <c r="D114" t="s">
        <v>495</v>
      </c>
      <c r="E114" t="s">
        <v>309</v>
      </c>
      <c r="H114" t="s">
        <v>610</v>
      </c>
      <c r="M114">
        <v>12</v>
      </c>
      <c r="N114">
        <f>SUM((M114-8)*14.9)+((M114-(M114-8))*9.94)</f>
        <v>139.12</v>
      </c>
    </row>
    <row r="115" spans="1:15">
      <c r="A115" s="6">
        <v>44152</v>
      </c>
      <c r="B115" s="2">
        <v>5</v>
      </c>
      <c r="C115" t="s">
        <v>512</v>
      </c>
      <c r="D115" t="s">
        <v>495</v>
      </c>
      <c r="E115" t="s">
        <v>309</v>
      </c>
      <c r="F115" t="s">
        <v>171</v>
      </c>
      <c r="G115" t="s">
        <v>557</v>
      </c>
      <c r="H115" t="s">
        <v>518</v>
      </c>
      <c r="J115">
        <v>1530</v>
      </c>
      <c r="L115">
        <f t="shared" si="13"/>
        <v>0</v>
      </c>
      <c r="M115">
        <v>12</v>
      </c>
      <c r="N115">
        <f>SUM((M115-8)*14.9)+((M115-(M115-8))*9.94)</f>
        <v>139.12</v>
      </c>
      <c r="O115" t="s">
        <v>611</v>
      </c>
    </row>
    <row r="116" spans="1:15">
      <c r="A116" s="6">
        <v>44152</v>
      </c>
      <c r="B116" s="2">
        <v>6</v>
      </c>
      <c r="C116" t="s">
        <v>521</v>
      </c>
      <c r="D116" t="s">
        <v>502</v>
      </c>
      <c r="E116" t="s">
        <v>309</v>
      </c>
      <c r="L116">
        <f t="shared" si="13"/>
        <v>0</v>
      </c>
      <c r="M116">
        <v>12</v>
      </c>
      <c r="N116">
        <f>SUM((M116-8)*14.9)+((M116-(M116-8))*9.94)</f>
        <v>139.12</v>
      </c>
    </row>
    <row r="117" spans="1:15">
      <c r="A117" s="6">
        <v>44153</v>
      </c>
      <c r="B117" s="2">
        <v>1</v>
      </c>
      <c r="C117" t="s">
        <v>503</v>
      </c>
      <c r="D117" t="s">
        <v>495</v>
      </c>
      <c r="E117" t="s">
        <v>496</v>
      </c>
      <c r="F117" t="s">
        <v>171</v>
      </c>
      <c r="G117" t="s">
        <v>608</v>
      </c>
      <c r="H117" t="s">
        <v>509</v>
      </c>
      <c r="J117">
        <v>2325</v>
      </c>
      <c r="K117">
        <v>0.1</v>
      </c>
      <c r="L117">
        <f t="shared" si="13"/>
        <v>232.5</v>
      </c>
      <c r="O117" t="s">
        <v>612</v>
      </c>
    </row>
    <row r="118" spans="1:15">
      <c r="A118" s="6">
        <v>44153</v>
      </c>
      <c r="B118" s="2">
        <v>2</v>
      </c>
      <c r="C118" t="s">
        <v>494</v>
      </c>
      <c r="D118" t="s">
        <v>495</v>
      </c>
      <c r="E118" t="s">
        <v>496</v>
      </c>
      <c r="F118" t="s">
        <v>171</v>
      </c>
      <c r="G118" t="s">
        <v>613</v>
      </c>
      <c r="H118" t="s">
        <v>614</v>
      </c>
      <c r="J118">
        <v>1698</v>
      </c>
      <c r="K118">
        <v>0.12</v>
      </c>
      <c r="L118">
        <f t="shared" si="13"/>
        <v>203.76</v>
      </c>
      <c r="O118">
        <v>1698</v>
      </c>
    </row>
    <row r="119" spans="1:15">
      <c r="A119" s="6">
        <v>44153</v>
      </c>
      <c r="B119" s="2">
        <v>3</v>
      </c>
      <c r="C119" t="s">
        <v>516</v>
      </c>
      <c r="D119" t="s">
        <v>495</v>
      </c>
      <c r="E119" t="s">
        <v>309</v>
      </c>
      <c r="F119" t="s">
        <v>171</v>
      </c>
      <c r="G119" t="s">
        <v>609</v>
      </c>
      <c r="H119" t="s">
        <v>518</v>
      </c>
      <c r="J119">
        <v>1357</v>
      </c>
      <c r="M119">
        <v>12</v>
      </c>
      <c r="N119">
        <f>SUM((M119-8)*14.9)+((M119-(M119-8))*9.94)</f>
        <v>139.12</v>
      </c>
      <c r="O119" t="s">
        <v>615</v>
      </c>
    </row>
    <row r="120" spans="1:15">
      <c r="A120" s="6">
        <v>44153</v>
      </c>
      <c r="B120" s="2">
        <v>4</v>
      </c>
      <c r="C120" t="s">
        <v>562</v>
      </c>
      <c r="D120" t="s">
        <v>495</v>
      </c>
      <c r="E120" t="s">
        <v>309</v>
      </c>
      <c r="F120" t="s">
        <v>171</v>
      </c>
      <c r="G120" t="s">
        <v>557</v>
      </c>
      <c r="H120" t="s">
        <v>518</v>
      </c>
      <c r="J120">
        <v>1070</v>
      </c>
      <c r="M120">
        <v>12</v>
      </c>
      <c r="N120">
        <f>SUM((M120-8)*14.9)+((M120-(M120-8))*9.94)</f>
        <v>139.12</v>
      </c>
      <c r="O120" t="s">
        <v>616</v>
      </c>
    </row>
    <row r="121" spans="1:15">
      <c r="A121" s="6">
        <v>44153</v>
      </c>
      <c r="B121" s="2">
        <v>5</v>
      </c>
      <c r="C121" t="s">
        <v>512</v>
      </c>
      <c r="D121" t="s">
        <v>495</v>
      </c>
      <c r="E121" t="s">
        <v>309</v>
      </c>
      <c r="F121" t="s">
        <v>171</v>
      </c>
      <c r="G121" t="s">
        <v>617</v>
      </c>
      <c r="H121" t="s">
        <v>588</v>
      </c>
      <c r="J121">
        <v>1345</v>
      </c>
      <c r="L121">
        <f>J121*K121</f>
        <v>0</v>
      </c>
      <c r="M121">
        <v>12</v>
      </c>
      <c r="N121">
        <f>SUM((M121-8)*14.9)+((M121-(M121-8))*9.94)</f>
        <v>139.12</v>
      </c>
      <c r="O121" t="s">
        <v>618</v>
      </c>
    </row>
    <row r="122" spans="1:15">
      <c r="A122" s="6">
        <v>44153</v>
      </c>
      <c r="B122" s="2">
        <v>6</v>
      </c>
      <c r="C122" t="s">
        <v>521</v>
      </c>
      <c r="D122" t="s">
        <v>502</v>
      </c>
      <c r="E122" t="s">
        <v>309</v>
      </c>
      <c r="L122">
        <f>J122*K122</f>
        <v>0</v>
      </c>
      <c r="M122">
        <v>12</v>
      </c>
      <c r="N122">
        <f>SUM((M122-8)*14.9)+((M122-(M122-8))*9.94)</f>
        <v>139.12</v>
      </c>
    </row>
    <row r="123" spans="1:15">
      <c r="A123" s="6">
        <v>44154</v>
      </c>
      <c r="B123" s="2">
        <v>1</v>
      </c>
      <c r="C123" t="s">
        <v>503</v>
      </c>
      <c r="D123" t="s">
        <v>495</v>
      </c>
      <c r="E123" t="s">
        <v>496</v>
      </c>
      <c r="F123" t="s">
        <v>171</v>
      </c>
      <c r="G123" t="s">
        <v>608</v>
      </c>
      <c r="H123" t="s">
        <v>509</v>
      </c>
      <c r="J123">
        <v>1405</v>
      </c>
      <c r="K123">
        <v>0.1</v>
      </c>
      <c r="L123">
        <f>J123*K123</f>
        <v>140.5</v>
      </c>
      <c r="O123" t="s">
        <v>619</v>
      </c>
    </row>
    <row r="124" spans="1:15">
      <c r="A124" s="6">
        <v>44154</v>
      </c>
      <c r="D124" t="s">
        <v>495</v>
      </c>
      <c r="E124" t="s">
        <v>496</v>
      </c>
      <c r="F124" t="s">
        <v>171</v>
      </c>
      <c r="G124" t="s">
        <v>620</v>
      </c>
      <c r="H124" t="s">
        <v>509</v>
      </c>
      <c r="J124">
        <v>1250</v>
      </c>
      <c r="K124">
        <v>0.05</v>
      </c>
      <c r="L124">
        <f>J124*K124</f>
        <v>62.5</v>
      </c>
      <c r="O124">
        <v>1250</v>
      </c>
    </row>
    <row r="125" spans="1:15">
      <c r="A125" s="6">
        <v>44154</v>
      </c>
      <c r="B125" s="2">
        <v>2</v>
      </c>
      <c r="C125" t="s">
        <v>494</v>
      </c>
      <c r="D125" t="s">
        <v>495</v>
      </c>
      <c r="E125" t="s">
        <v>496</v>
      </c>
      <c r="F125" t="s">
        <v>171</v>
      </c>
      <c r="G125" t="s">
        <v>621</v>
      </c>
      <c r="H125" t="s">
        <v>614</v>
      </c>
      <c r="J125">
        <v>1725</v>
      </c>
      <c r="K125">
        <v>0.12</v>
      </c>
      <c r="L125">
        <f t="shared" ref="L125:L132" si="14">J125*K125</f>
        <v>207</v>
      </c>
      <c r="O125" t="s">
        <v>622</v>
      </c>
    </row>
    <row r="126" spans="1:15">
      <c r="A126" s="6">
        <v>44154</v>
      </c>
      <c r="B126" s="2">
        <v>3</v>
      </c>
      <c r="C126" t="s">
        <v>516</v>
      </c>
      <c r="D126" t="s">
        <v>495</v>
      </c>
      <c r="E126" t="s">
        <v>309</v>
      </c>
      <c r="F126" t="s">
        <v>171</v>
      </c>
      <c r="G126" t="s">
        <v>609</v>
      </c>
      <c r="H126" t="s">
        <v>518</v>
      </c>
      <c r="J126">
        <v>1030</v>
      </c>
      <c r="M126">
        <v>8</v>
      </c>
      <c r="N126">
        <f t="shared" ref="N126:N131" si="15">SUM((M126-8)*14.9)+((M126-(M126-8))*9.94)</f>
        <v>79.52</v>
      </c>
      <c r="O126" t="s">
        <v>623</v>
      </c>
    </row>
    <row r="127" spans="1:15">
      <c r="A127" s="6">
        <v>44154</v>
      </c>
      <c r="B127" s="2">
        <v>4</v>
      </c>
      <c r="C127" t="s">
        <v>562</v>
      </c>
      <c r="D127" t="s">
        <v>495</v>
      </c>
      <c r="E127" t="s">
        <v>309</v>
      </c>
      <c r="F127" t="s">
        <v>171</v>
      </c>
      <c r="G127" t="s">
        <v>497</v>
      </c>
      <c r="H127" t="s">
        <v>564</v>
      </c>
      <c r="J127">
        <v>5100</v>
      </c>
      <c r="M127">
        <v>11.5</v>
      </c>
      <c r="N127">
        <f t="shared" si="15"/>
        <v>131.66999999999999</v>
      </c>
      <c r="O127">
        <v>5100</v>
      </c>
    </row>
    <row r="128" spans="1:15">
      <c r="A128" s="6">
        <v>44154</v>
      </c>
      <c r="B128" s="2">
        <v>5</v>
      </c>
      <c r="C128" t="s">
        <v>512</v>
      </c>
      <c r="D128" t="s">
        <v>495</v>
      </c>
      <c r="E128" t="s">
        <v>309</v>
      </c>
      <c r="F128" t="s">
        <v>171</v>
      </c>
      <c r="G128" t="s">
        <v>597</v>
      </c>
      <c r="H128" t="s">
        <v>588</v>
      </c>
      <c r="J128">
        <v>1630</v>
      </c>
      <c r="L128">
        <f t="shared" si="14"/>
        <v>0</v>
      </c>
      <c r="M128">
        <v>8</v>
      </c>
      <c r="N128">
        <f t="shared" ref="N128:N136" si="16">SUM((M128-8)*14.9)+((M128-(M128-8))*9.94)</f>
        <v>79.52</v>
      </c>
      <c r="O128" t="s">
        <v>624</v>
      </c>
    </row>
    <row r="129" spans="1:15">
      <c r="A129" s="6">
        <v>44154</v>
      </c>
      <c r="B129" s="2">
        <v>6</v>
      </c>
      <c r="C129" t="s">
        <v>521</v>
      </c>
      <c r="D129" t="s">
        <v>502</v>
      </c>
      <c r="E129" t="s">
        <v>309</v>
      </c>
      <c r="L129">
        <f t="shared" si="14"/>
        <v>0</v>
      </c>
      <c r="M129">
        <v>12</v>
      </c>
      <c r="N129">
        <f t="shared" si="16"/>
        <v>139.12</v>
      </c>
    </row>
    <row r="130" spans="1:15">
      <c r="A130" s="6">
        <v>44155</v>
      </c>
      <c r="B130" s="2">
        <v>1</v>
      </c>
      <c r="C130" t="s">
        <v>503</v>
      </c>
      <c r="D130" t="s">
        <v>495</v>
      </c>
      <c r="E130" t="s">
        <v>496</v>
      </c>
      <c r="F130" t="s">
        <v>171</v>
      </c>
      <c r="G130" t="s">
        <v>620</v>
      </c>
      <c r="H130" t="s">
        <v>509</v>
      </c>
      <c r="J130">
        <v>4120</v>
      </c>
      <c r="K130">
        <v>0.05</v>
      </c>
      <c r="L130">
        <f t="shared" si="14"/>
        <v>206</v>
      </c>
      <c r="O130" t="s">
        <v>625</v>
      </c>
    </row>
    <row r="131" spans="1:15">
      <c r="A131" s="6">
        <v>44155</v>
      </c>
      <c r="D131" t="s">
        <v>495</v>
      </c>
      <c r="E131" t="s">
        <v>309</v>
      </c>
      <c r="F131" t="s">
        <v>171</v>
      </c>
      <c r="G131" t="s">
        <v>504</v>
      </c>
      <c r="H131" t="s">
        <v>626</v>
      </c>
      <c r="J131">
        <v>1635</v>
      </c>
      <c r="L131">
        <f t="shared" si="14"/>
        <v>0</v>
      </c>
      <c r="M131">
        <v>4.5</v>
      </c>
      <c r="N131">
        <f t="shared" si="15"/>
        <v>27.369999999999997</v>
      </c>
      <c r="O131">
        <v>1635</v>
      </c>
    </row>
    <row r="132" spans="1:15">
      <c r="A132" s="6">
        <v>44155</v>
      </c>
      <c r="B132" s="2">
        <v>2</v>
      </c>
      <c r="C132" t="s">
        <v>494</v>
      </c>
      <c r="D132" t="s">
        <v>495</v>
      </c>
      <c r="E132" t="s">
        <v>496</v>
      </c>
      <c r="F132" t="s">
        <v>171</v>
      </c>
      <c r="G132" t="s">
        <v>621</v>
      </c>
      <c r="H132" t="s">
        <v>614</v>
      </c>
      <c r="J132">
        <v>1814</v>
      </c>
      <c r="K132">
        <v>0.12</v>
      </c>
      <c r="L132">
        <f t="shared" si="14"/>
        <v>217.67999999999998</v>
      </c>
      <c r="O132" t="s">
        <v>627</v>
      </c>
    </row>
    <row r="133" spans="1:15">
      <c r="A133" s="6">
        <v>44155</v>
      </c>
      <c r="B133" s="2">
        <v>3</v>
      </c>
      <c r="C133" t="s">
        <v>516</v>
      </c>
      <c r="D133" t="s">
        <v>495</v>
      </c>
      <c r="E133" t="s">
        <v>309</v>
      </c>
      <c r="F133" t="s">
        <v>171</v>
      </c>
      <c r="G133" t="s">
        <v>609</v>
      </c>
      <c r="H133" t="s">
        <v>518</v>
      </c>
      <c r="J133">
        <v>1230</v>
      </c>
      <c r="M133">
        <v>11.5</v>
      </c>
      <c r="N133">
        <f t="shared" si="16"/>
        <v>131.66999999999999</v>
      </c>
      <c r="O133" t="s">
        <v>628</v>
      </c>
    </row>
    <row r="134" spans="1:15">
      <c r="A134" s="6">
        <v>44155</v>
      </c>
      <c r="B134" s="2">
        <v>4</v>
      </c>
      <c r="C134" t="s">
        <v>562</v>
      </c>
      <c r="D134" t="s">
        <v>495</v>
      </c>
      <c r="E134" t="s">
        <v>309</v>
      </c>
      <c r="F134" t="s">
        <v>171</v>
      </c>
      <c r="G134" t="s">
        <v>504</v>
      </c>
      <c r="H134" t="s">
        <v>564</v>
      </c>
      <c r="J134">
        <v>5200</v>
      </c>
      <c r="M134">
        <v>11.5</v>
      </c>
      <c r="N134">
        <f t="shared" si="16"/>
        <v>131.66999999999999</v>
      </c>
      <c r="O134">
        <v>5200</v>
      </c>
    </row>
    <row r="135" spans="1:15">
      <c r="A135" s="6">
        <v>44155</v>
      </c>
      <c r="B135" s="2">
        <v>5</v>
      </c>
      <c r="C135" t="s">
        <v>512</v>
      </c>
      <c r="D135" t="s">
        <v>495</v>
      </c>
      <c r="E135" t="s">
        <v>309</v>
      </c>
      <c r="F135" t="s">
        <v>171</v>
      </c>
      <c r="G135" t="s">
        <v>567</v>
      </c>
      <c r="H135" t="s">
        <v>518</v>
      </c>
      <c r="J135">
        <v>1700</v>
      </c>
      <c r="L135">
        <f>J135*K135</f>
        <v>0</v>
      </c>
      <c r="M135">
        <v>11.5</v>
      </c>
      <c r="N135">
        <f t="shared" si="16"/>
        <v>131.66999999999999</v>
      </c>
      <c r="O135">
        <v>1700</v>
      </c>
    </row>
    <row r="136" spans="1:15">
      <c r="A136" s="6">
        <v>44155</v>
      </c>
      <c r="B136" s="2">
        <v>6</v>
      </c>
      <c r="C136" t="s">
        <v>521</v>
      </c>
      <c r="D136" t="s">
        <v>502</v>
      </c>
      <c r="E136" t="s">
        <v>309</v>
      </c>
      <c r="L136">
        <f>J136*K136</f>
        <v>0</v>
      </c>
      <c r="M136">
        <v>12.5</v>
      </c>
      <c r="N136">
        <f t="shared" si="16"/>
        <v>146.57</v>
      </c>
    </row>
    <row r="137" spans="1:15">
      <c r="A137" s="6">
        <v>44156</v>
      </c>
      <c r="B137" s="2">
        <v>1</v>
      </c>
      <c r="C137" t="s">
        <v>512</v>
      </c>
      <c r="D137" t="s">
        <v>495</v>
      </c>
      <c r="E137" t="s">
        <v>309</v>
      </c>
      <c r="F137" t="s">
        <v>171</v>
      </c>
      <c r="G137" t="s">
        <v>567</v>
      </c>
      <c r="H137" t="s">
        <v>518</v>
      </c>
      <c r="J137">
        <v>1980</v>
      </c>
      <c r="L137">
        <f>J137*K137</f>
        <v>0</v>
      </c>
      <c r="M137">
        <v>11</v>
      </c>
      <c r="N137">
        <f>M137*19.88</f>
        <v>218.67999999999998</v>
      </c>
      <c r="O137" t="s">
        <v>629</v>
      </c>
    </row>
    <row r="138" spans="1:15">
      <c r="A138" s="6">
        <v>44156</v>
      </c>
      <c r="B138" s="2">
        <v>2</v>
      </c>
      <c r="C138" t="s">
        <v>494</v>
      </c>
      <c r="D138" t="s">
        <v>495</v>
      </c>
      <c r="E138" t="s">
        <v>309</v>
      </c>
      <c r="F138" t="s">
        <v>171</v>
      </c>
      <c r="G138" t="s">
        <v>545</v>
      </c>
      <c r="H138" t="s">
        <v>518</v>
      </c>
      <c r="J138">
        <v>1380</v>
      </c>
      <c r="L138">
        <f>J138*K138</f>
        <v>0</v>
      </c>
      <c r="M138">
        <v>10.5</v>
      </c>
      <c r="N138">
        <f>M138*19.88</f>
        <v>208.73999999999998</v>
      </c>
      <c r="O138">
        <v>1380</v>
      </c>
    </row>
    <row r="139" spans="1:15">
      <c r="A139" s="6">
        <v>44156</v>
      </c>
      <c r="B139" s="2">
        <v>3</v>
      </c>
      <c r="C139" t="s">
        <v>516</v>
      </c>
      <c r="D139" t="s">
        <v>495</v>
      </c>
      <c r="E139" t="s">
        <v>309</v>
      </c>
      <c r="F139" t="s">
        <v>171</v>
      </c>
      <c r="G139" t="s">
        <v>609</v>
      </c>
      <c r="H139" t="s">
        <v>518</v>
      </c>
      <c r="J139">
        <v>464</v>
      </c>
      <c r="M139">
        <v>11</v>
      </c>
      <c r="N139">
        <f t="shared" ref="N139:N149" si="17">M139*19.88</f>
        <v>218.67999999999998</v>
      </c>
      <c r="O139" t="s">
        <v>630</v>
      </c>
    </row>
    <row r="140" spans="1:15">
      <c r="A140" s="6">
        <v>44156</v>
      </c>
      <c r="D140" t="s">
        <v>495</v>
      </c>
      <c r="E140" t="s">
        <v>309</v>
      </c>
      <c r="F140" t="s">
        <v>171</v>
      </c>
      <c r="G140" t="s">
        <v>631</v>
      </c>
      <c r="H140" t="s">
        <v>518</v>
      </c>
      <c r="J140">
        <v>760</v>
      </c>
      <c r="O140">
        <v>760</v>
      </c>
    </row>
    <row r="141" spans="1:15">
      <c r="A141" s="6">
        <v>44156</v>
      </c>
      <c r="B141" s="2">
        <v>4</v>
      </c>
      <c r="C141" t="s">
        <v>562</v>
      </c>
      <c r="D141" t="s">
        <v>495</v>
      </c>
      <c r="E141" t="s">
        <v>309</v>
      </c>
      <c r="F141" t="s">
        <v>171</v>
      </c>
      <c r="G141" t="s">
        <v>500</v>
      </c>
      <c r="H141" t="s">
        <v>564</v>
      </c>
      <c r="J141">
        <v>5200</v>
      </c>
      <c r="M141">
        <v>11</v>
      </c>
      <c r="N141">
        <f t="shared" si="17"/>
        <v>218.67999999999998</v>
      </c>
      <c r="O141">
        <v>5200</v>
      </c>
    </row>
    <row r="142" spans="1:15">
      <c r="A142" s="6">
        <v>44156</v>
      </c>
      <c r="B142" s="2">
        <v>5</v>
      </c>
      <c r="C142" t="s">
        <v>503</v>
      </c>
      <c r="D142" t="s">
        <v>495</v>
      </c>
      <c r="E142" t="s">
        <v>496</v>
      </c>
      <c r="F142" t="s">
        <v>171</v>
      </c>
      <c r="G142" t="s">
        <v>504</v>
      </c>
      <c r="H142" t="s">
        <v>626</v>
      </c>
      <c r="J142">
        <v>2100</v>
      </c>
      <c r="L142">
        <f t="shared" ref="L142:L145" si="18">J142*K142</f>
        <v>0</v>
      </c>
      <c r="M142">
        <v>11</v>
      </c>
      <c r="N142">
        <f t="shared" si="17"/>
        <v>218.67999999999998</v>
      </c>
      <c r="O142">
        <v>2100</v>
      </c>
    </row>
    <row r="143" spans="1:15">
      <c r="A143" s="6">
        <v>44156</v>
      </c>
      <c r="B143" s="2">
        <v>6</v>
      </c>
      <c r="C143" t="s">
        <v>521</v>
      </c>
      <c r="D143" t="s">
        <v>502</v>
      </c>
      <c r="E143" t="s">
        <v>309</v>
      </c>
      <c r="L143">
        <f t="shared" si="18"/>
        <v>0</v>
      </c>
      <c r="M143">
        <v>11</v>
      </c>
      <c r="N143">
        <f t="shared" si="17"/>
        <v>218.67999999999998</v>
      </c>
    </row>
    <row r="144" spans="1:15">
      <c r="A144" s="6">
        <v>44157</v>
      </c>
      <c r="B144" s="2">
        <v>1</v>
      </c>
      <c r="C144" t="s">
        <v>512</v>
      </c>
      <c r="D144" t="s">
        <v>495</v>
      </c>
      <c r="E144" t="s">
        <v>309</v>
      </c>
      <c r="F144" t="s">
        <v>171</v>
      </c>
      <c r="G144" t="s">
        <v>567</v>
      </c>
      <c r="H144" t="s">
        <v>518</v>
      </c>
      <c r="J144">
        <v>1042</v>
      </c>
      <c r="L144">
        <f t="shared" si="18"/>
        <v>0</v>
      </c>
      <c r="M144">
        <v>8</v>
      </c>
      <c r="N144">
        <f t="shared" si="17"/>
        <v>159.04</v>
      </c>
      <c r="O144" t="s">
        <v>632</v>
      </c>
    </row>
    <row r="145" spans="1:15">
      <c r="A145" s="6">
        <v>44157</v>
      </c>
      <c r="B145" s="2">
        <v>2</v>
      </c>
      <c r="C145" t="s">
        <v>494</v>
      </c>
      <c r="D145" t="s">
        <v>495</v>
      </c>
      <c r="E145" t="s">
        <v>309</v>
      </c>
      <c r="F145" t="s">
        <v>171</v>
      </c>
      <c r="G145" t="s">
        <v>545</v>
      </c>
      <c r="H145" t="s">
        <v>518</v>
      </c>
      <c r="J145">
        <v>1605</v>
      </c>
      <c r="L145">
        <f t="shared" si="18"/>
        <v>0</v>
      </c>
      <c r="M145">
        <v>7</v>
      </c>
      <c r="N145">
        <f t="shared" si="17"/>
        <v>139.16</v>
      </c>
      <c r="O145" t="s">
        <v>633</v>
      </c>
    </row>
    <row r="146" spans="1:15">
      <c r="A146" s="6">
        <v>44157</v>
      </c>
      <c r="B146" s="2">
        <v>3</v>
      </c>
      <c r="C146" t="s">
        <v>516</v>
      </c>
      <c r="D146" t="s">
        <v>495</v>
      </c>
      <c r="E146" t="s">
        <v>309</v>
      </c>
      <c r="F146" t="s">
        <v>171</v>
      </c>
      <c r="G146" t="s">
        <v>631</v>
      </c>
      <c r="H146" t="s">
        <v>518</v>
      </c>
      <c r="J146">
        <v>863</v>
      </c>
      <c r="M146">
        <v>8</v>
      </c>
      <c r="N146">
        <f t="shared" si="17"/>
        <v>159.04</v>
      </c>
      <c r="O146" t="s">
        <v>634</v>
      </c>
    </row>
    <row r="147" spans="1:15">
      <c r="A147" s="6">
        <v>44157</v>
      </c>
      <c r="B147" s="2">
        <v>4</v>
      </c>
      <c r="C147" t="s">
        <v>562</v>
      </c>
      <c r="D147" t="s">
        <v>495</v>
      </c>
      <c r="E147" t="s">
        <v>309</v>
      </c>
      <c r="F147" t="s">
        <v>171</v>
      </c>
      <c r="G147" t="s">
        <v>635</v>
      </c>
      <c r="H147" t="s">
        <v>626</v>
      </c>
      <c r="J147">
        <v>11000</v>
      </c>
      <c r="M147">
        <v>8</v>
      </c>
      <c r="N147">
        <f t="shared" si="17"/>
        <v>159.04</v>
      </c>
      <c r="O147">
        <v>11000</v>
      </c>
    </row>
    <row r="148" spans="1:15">
      <c r="A148" s="6">
        <v>44157</v>
      </c>
      <c r="B148" s="2">
        <v>5</v>
      </c>
      <c r="C148" t="s">
        <v>503</v>
      </c>
      <c r="D148" t="s">
        <v>495</v>
      </c>
      <c r="E148" t="s">
        <v>496</v>
      </c>
      <c r="F148" t="s">
        <v>171</v>
      </c>
      <c r="G148" t="s">
        <v>504</v>
      </c>
      <c r="H148" t="s">
        <v>626</v>
      </c>
      <c r="J148">
        <v>1654</v>
      </c>
      <c r="L148">
        <f>J148*K148</f>
        <v>0</v>
      </c>
      <c r="M148">
        <v>8</v>
      </c>
      <c r="N148">
        <f t="shared" si="17"/>
        <v>159.04</v>
      </c>
      <c r="O148" t="s">
        <v>636</v>
      </c>
    </row>
    <row r="149" spans="1:15">
      <c r="A149" s="6">
        <v>44157</v>
      </c>
      <c r="B149" s="2">
        <v>6</v>
      </c>
      <c r="C149" t="s">
        <v>521</v>
      </c>
      <c r="D149" t="s">
        <v>502</v>
      </c>
      <c r="E149" t="s">
        <v>309</v>
      </c>
      <c r="L149">
        <f>J149*K149</f>
        <v>0</v>
      </c>
      <c r="M149">
        <v>8</v>
      </c>
      <c r="N149">
        <f t="shared" si="17"/>
        <v>159.04</v>
      </c>
    </row>
    <row r="150" spans="1:15">
      <c r="A150" s="6">
        <v>44158</v>
      </c>
      <c r="B150" s="2">
        <v>1</v>
      </c>
      <c r="C150" t="s">
        <v>512</v>
      </c>
      <c r="D150" t="s">
        <v>495</v>
      </c>
      <c r="E150" t="s">
        <v>309</v>
      </c>
      <c r="F150" t="s">
        <v>171</v>
      </c>
      <c r="G150" t="s">
        <v>567</v>
      </c>
      <c r="H150" t="s">
        <v>518</v>
      </c>
      <c r="J150">
        <v>995</v>
      </c>
      <c r="L150">
        <f>J150*K150</f>
        <v>0</v>
      </c>
      <c r="M150">
        <v>11.5</v>
      </c>
      <c r="N150">
        <f>SUM((M150-8)*14.9)+((M150-(M150-8))*9.94)</f>
        <v>131.66999999999999</v>
      </c>
      <c r="O150" t="s">
        <v>637</v>
      </c>
    </row>
    <row r="151" spans="1:15">
      <c r="A151" s="6">
        <v>44158</v>
      </c>
      <c r="D151" t="s">
        <v>495</v>
      </c>
      <c r="E151" t="s">
        <v>309</v>
      </c>
      <c r="F151" t="s">
        <v>171</v>
      </c>
      <c r="G151" t="s">
        <v>609</v>
      </c>
      <c r="H151" t="s">
        <v>518</v>
      </c>
      <c r="O151" t="s">
        <v>560</v>
      </c>
    </row>
    <row r="152" spans="1:15">
      <c r="A152" s="6">
        <v>44158</v>
      </c>
      <c r="B152" s="2">
        <v>2</v>
      </c>
      <c r="C152" t="s">
        <v>494</v>
      </c>
      <c r="D152" t="s">
        <v>495</v>
      </c>
      <c r="E152" t="s">
        <v>309</v>
      </c>
      <c r="F152" t="s">
        <v>171</v>
      </c>
      <c r="G152" t="s">
        <v>545</v>
      </c>
      <c r="H152" t="s">
        <v>518</v>
      </c>
      <c r="J152">
        <v>2232</v>
      </c>
      <c r="L152">
        <f>J152*K152</f>
        <v>0</v>
      </c>
      <c r="M152">
        <v>8</v>
      </c>
      <c r="N152">
        <f>SUM((M152-8)*14.9)+((M152-(M152-8))*9.94)</f>
        <v>79.52</v>
      </c>
      <c r="O152" t="s">
        <v>638</v>
      </c>
    </row>
    <row r="153" spans="1:15">
      <c r="A153" s="6">
        <v>44158</v>
      </c>
      <c r="B153" s="2">
        <v>3</v>
      </c>
      <c r="C153" t="s">
        <v>516</v>
      </c>
      <c r="D153" t="s">
        <v>495</v>
      </c>
      <c r="E153" t="s">
        <v>309</v>
      </c>
      <c r="F153" t="s">
        <v>171</v>
      </c>
      <c r="G153" t="s">
        <v>631</v>
      </c>
      <c r="H153" t="s">
        <v>518</v>
      </c>
      <c r="J153">
        <v>1295</v>
      </c>
      <c r="M153">
        <v>11.5</v>
      </c>
      <c r="N153">
        <f t="shared" ref="N153:N158" si="19">SUM((M153-8)*14.9)+((M153-(M153-8))*9.94)</f>
        <v>131.66999999999999</v>
      </c>
      <c r="O153" t="s">
        <v>639</v>
      </c>
    </row>
    <row r="154" spans="1:15">
      <c r="A154" s="6">
        <v>44158</v>
      </c>
      <c r="B154" s="2">
        <v>4</v>
      </c>
      <c r="C154" t="s">
        <v>562</v>
      </c>
      <c r="D154" t="s">
        <v>495</v>
      </c>
      <c r="E154" t="s">
        <v>309</v>
      </c>
      <c r="F154" t="s">
        <v>171</v>
      </c>
      <c r="G154" t="s">
        <v>597</v>
      </c>
      <c r="H154" t="s">
        <v>564</v>
      </c>
      <c r="J154">
        <v>5200</v>
      </c>
      <c r="M154">
        <v>8</v>
      </c>
      <c r="N154">
        <f t="shared" si="19"/>
        <v>79.52</v>
      </c>
      <c r="O154">
        <v>5200</v>
      </c>
    </row>
    <row r="155" spans="1:15">
      <c r="A155" s="6">
        <v>44158</v>
      </c>
      <c r="B155" s="2">
        <v>5</v>
      </c>
      <c r="C155" t="s">
        <v>503</v>
      </c>
      <c r="D155" t="s">
        <v>495</v>
      </c>
      <c r="E155" t="s">
        <v>496</v>
      </c>
      <c r="F155" t="s">
        <v>171</v>
      </c>
      <c r="G155" t="s">
        <v>500</v>
      </c>
      <c r="H155" t="s">
        <v>626</v>
      </c>
      <c r="J155">
        <v>3875</v>
      </c>
      <c r="L155">
        <f t="shared" ref="L155:L158" si="20">J155*K155</f>
        <v>0</v>
      </c>
      <c r="M155">
        <v>11.5</v>
      </c>
      <c r="N155">
        <f t="shared" si="19"/>
        <v>131.66999999999999</v>
      </c>
      <c r="O155">
        <v>3875</v>
      </c>
    </row>
    <row r="156" spans="1:15">
      <c r="A156" s="6">
        <v>44158</v>
      </c>
      <c r="B156" s="2">
        <v>6</v>
      </c>
      <c r="C156" t="s">
        <v>521</v>
      </c>
      <c r="D156" t="s">
        <v>502</v>
      </c>
      <c r="E156" t="s">
        <v>309</v>
      </c>
      <c r="L156">
        <f t="shared" si="20"/>
        <v>0</v>
      </c>
      <c r="M156">
        <v>11.5</v>
      </c>
      <c r="N156">
        <f t="shared" si="19"/>
        <v>131.66999999999999</v>
      </c>
    </row>
    <row r="157" spans="1:15">
      <c r="A157" s="6">
        <v>44159</v>
      </c>
      <c r="B157" s="2">
        <v>1</v>
      </c>
      <c r="C157" t="s">
        <v>512</v>
      </c>
      <c r="D157" t="s">
        <v>495</v>
      </c>
      <c r="E157" t="s">
        <v>496</v>
      </c>
      <c r="F157" t="s">
        <v>171</v>
      </c>
      <c r="G157" t="s">
        <v>609</v>
      </c>
      <c r="H157" t="s">
        <v>640</v>
      </c>
      <c r="J157">
        <v>1660</v>
      </c>
      <c r="K157">
        <v>0.09</v>
      </c>
      <c r="L157">
        <f t="shared" si="20"/>
        <v>149.4</v>
      </c>
      <c r="O157">
        <v>1660</v>
      </c>
    </row>
    <row r="158" spans="1:15">
      <c r="A158" s="6">
        <v>44159</v>
      </c>
      <c r="B158" s="2">
        <v>2</v>
      </c>
      <c r="C158" t="s">
        <v>503</v>
      </c>
      <c r="D158" t="s">
        <v>495</v>
      </c>
      <c r="E158" t="s">
        <v>309</v>
      </c>
      <c r="F158" t="s">
        <v>171</v>
      </c>
      <c r="G158" t="s">
        <v>567</v>
      </c>
      <c r="H158" t="s">
        <v>626</v>
      </c>
      <c r="J158">
        <v>1005</v>
      </c>
      <c r="L158">
        <f t="shared" si="20"/>
        <v>0</v>
      </c>
      <c r="M158">
        <v>11.5</v>
      </c>
      <c r="N158">
        <f t="shared" si="19"/>
        <v>131.66999999999999</v>
      </c>
      <c r="O158">
        <v>1005</v>
      </c>
    </row>
    <row r="159" spans="1:15">
      <c r="A159" s="6">
        <v>44159</v>
      </c>
      <c r="E159" t="s">
        <v>309</v>
      </c>
      <c r="F159" t="s">
        <v>171</v>
      </c>
      <c r="G159" t="s">
        <v>504</v>
      </c>
      <c r="H159" t="s">
        <v>626</v>
      </c>
      <c r="J159">
        <v>1445</v>
      </c>
      <c r="O159" t="s">
        <v>641</v>
      </c>
    </row>
    <row r="160" spans="1:15">
      <c r="A160" s="6">
        <v>44159</v>
      </c>
      <c r="B160" s="2">
        <v>3</v>
      </c>
      <c r="C160" t="s">
        <v>494</v>
      </c>
      <c r="D160" t="s">
        <v>495</v>
      </c>
      <c r="E160" t="s">
        <v>309</v>
      </c>
      <c r="F160" t="s">
        <v>171</v>
      </c>
      <c r="G160" t="s">
        <v>538</v>
      </c>
      <c r="H160" t="s">
        <v>518</v>
      </c>
      <c r="J160">
        <v>3405</v>
      </c>
      <c r="L160">
        <f>J160*K160</f>
        <v>0</v>
      </c>
      <c r="M160">
        <v>11</v>
      </c>
      <c r="N160">
        <f t="shared" ref="N160:N164" si="21">SUM((M160-8)*14.9)+((M160-(M160-8))*9.94)</f>
        <v>124.22</v>
      </c>
      <c r="O160">
        <v>3405</v>
      </c>
    </row>
    <row r="161" spans="1:15">
      <c r="A161" s="6">
        <v>44159</v>
      </c>
      <c r="B161" s="2">
        <v>4</v>
      </c>
      <c r="C161" t="s">
        <v>516</v>
      </c>
      <c r="D161" t="s">
        <v>495</v>
      </c>
      <c r="E161" t="s">
        <v>309</v>
      </c>
      <c r="F161" t="s">
        <v>171</v>
      </c>
      <c r="G161" t="s">
        <v>631</v>
      </c>
      <c r="H161" t="s">
        <v>518</v>
      </c>
      <c r="J161">
        <v>1405</v>
      </c>
      <c r="M161">
        <v>11.5</v>
      </c>
      <c r="N161">
        <f t="shared" si="21"/>
        <v>131.66999999999999</v>
      </c>
      <c r="O161">
        <v>1405</v>
      </c>
    </row>
    <row r="162" spans="1:15">
      <c r="A162" s="6">
        <v>44159</v>
      </c>
      <c r="B162" s="2">
        <v>5</v>
      </c>
      <c r="C162" t="s">
        <v>562</v>
      </c>
      <c r="D162" t="s">
        <v>495</v>
      </c>
      <c r="E162" t="s">
        <v>309</v>
      </c>
      <c r="F162" t="s">
        <v>171</v>
      </c>
      <c r="G162" t="s">
        <v>642</v>
      </c>
      <c r="H162" t="s">
        <v>528</v>
      </c>
      <c r="J162">
        <v>5100</v>
      </c>
      <c r="M162">
        <v>11.5</v>
      </c>
      <c r="N162">
        <f t="shared" si="21"/>
        <v>131.66999999999999</v>
      </c>
      <c r="O162">
        <v>5100</v>
      </c>
    </row>
    <row r="163" spans="1:15">
      <c r="A163" s="6">
        <v>44159</v>
      </c>
      <c r="B163" s="2">
        <v>6</v>
      </c>
      <c r="C163" t="s">
        <v>521</v>
      </c>
      <c r="D163" t="s">
        <v>502</v>
      </c>
      <c r="E163" t="s">
        <v>309</v>
      </c>
      <c r="L163">
        <f>J163*K163</f>
        <v>0</v>
      </c>
      <c r="M163">
        <v>11.5</v>
      </c>
      <c r="N163">
        <f t="shared" si="21"/>
        <v>131.66999999999999</v>
      </c>
    </row>
    <row r="164" spans="1:15">
      <c r="A164" s="6">
        <v>44160</v>
      </c>
      <c r="B164" s="2">
        <v>1</v>
      </c>
      <c r="C164" t="s">
        <v>516</v>
      </c>
      <c r="D164" t="s">
        <v>495</v>
      </c>
      <c r="E164" t="s">
        <v>309</v>
      </c>
      <c r="F164" t="s">
        <v>171</v>
      </c>
      <c r="G164" t="s">
        <v>631</v>
      </c>
      <c r="H164" t="s">
        <v>518</v>
      </c>
      <c r="J164">
        <v>1245</v>
      </c>
      <c r="M164">
        <v>11.5</v>
      </c>
      <c r="N164">
        <f t="shared" si="21"/>
        <v>131.66999999999999</v>
      </c>
      <c r="O164" t="s">
        <v>643</v>
      </c>
    </row>
    <row r="165" spans="1:15">
      <c r="A165" s="6">
        <v>44160</v>
      </c>
      <c r="B165" s="2">
        <v>2</v>
      </c>
      <c r="C165" t="s">
        <v>512</v>
      </c>
      <c r="D165" t="s">
        <v>495</v>
      </c>
      <c r="E165" t="s">
        <v>496</v>
      </c>
      <c r="F165" t="s">
        <v>171</v>
      </c>
      <c r="G165" t="s">
        <v>609</v>
      </c>
      <c r="H165" t="s">
        <v>640</v>
      </c>
      <c r="J165">
        <v>2445</v>
      </c>
      <c r="K165">
        <v>0.09</v>
      </c>
      <c r="L165">
        <f>J165*K165</f>
        <v>220.04999999999998</v>
      </c>
      <c r="O165" t="s">
        <v>644</v>
      </c>
    </row>
    <row r="166" spans="1:15">
      <c r="A166" s="6">
        <v>44160</v>
      </c>
      <c r="B166" s="2">
        <v>3</v>
      </c>
      <c r="C166" t="s">
        <v>503</v>
      </c>
      <c r="D166" t="s">
        <v>495</v>
      </c>
      <c r="E166" t="s">
        <v>309</v>
      </c>
      <c r="F166" t="s">
        <v>171</v>
      </c>
      <c r="G166" t="s">
        <v>567</v>
      </c>
      <c r="H166" t="s">
        <v>626</v>
      </c>
      <c r="J166">
        <v>1775</v>
      </c>
      <c r="L166">
        <f>J166*K166</f>
        <v>0</v>
      </c>
      <c r="M166">
        <v>11.5</v>
      </c>
      <c r="N166">
        <f>SUM((M166-8)*14.9)+((M166-(M166-8))*9.94)</f>
        <v>131.66999999999999</v>
      </c>
      <c r="O166" t="s">
        <v>645</v>
      </c>
    </row>
    <row r="167" spans="1:15">
      <c r="A167" s="6">
        <v>44160</v>
      </c>
      <c r="B167" s="2">
        <v>4</v>
      </c>
      <c r="C167" t="s">
        <v>562</v>
      </c>
      <c r="D167" t="s">
        <v>495</v>
      </c>
      <c r="E167" t="s">
        <v>309</v>
      </c>
      <c r="F167" t="s">
        <v>171</v>
      </c>
      <c r="G167" t="s">
        <v>531</v>
      </c>
      <c r="H167" t="s">
        <v>564</v>
      </c>
      <c r="J167">
        <v>5200</v>
      </c>
      <c r="M167">
        <v>11.5</v>
      </c>
      <c r="N167">
        <f>SUM((M167-8)*14.9)+((M167-(M167-8))*9.94)</f>
        <v>131.66999999999999</v>
      </c>
      <c r="O167">
        <v>5200</v>
      </c>
    </row>
    <row r="168" spans="1:15">
      <c r="A168" s="6">
        <v>44160</v>
      </c>
      <c r="B168" s="2">
        <v>5</v>
      </c>
      <c r="C168" t="s">
        <v>494</v>
      </c>
      <c r="D168" t="s">
        <v>495</v>
      </c>
      <c r="E168" t="s">
        <v>309</v>
      </c>
      <c r="F168" t="s">
        <v>171</v>
      </c>
      <c r="G168" t="s">
        <v>538</v>
      </c>
      <c r="H168" t="s">
        <v>518</v>
      </c>
      <c r="J168">
        <v>2382</v>
      </c>
      <c r="L168">
        <f>J168*K168</f>
        <v>0</v>
      </c>
      <c r="M168">
        <v>9</v>
      </c>
      <c r="N168">
        <f>SUM((M168-8)*14.9)+((M168-(M168-8))*9.94)</f>
        <v>94.42</v>
      </c>
      <c r="O168" t="s">
        <v>646</v>
      </c>
    </row>
    <row r="169" spans="1:15">
      <c r="A169" s="6">
        <v>44160</v>
      </c>
      <c r="B169" s="2">
        <v>6</v>
      </c>
      <c r="C169" t="s">
        <v>521</v>
      </c>
      <c r="D169" t="s">
        <v>502</v>
      </c>
      <c r="E169" t="s">
        <v>309</v>
      </c>
      <c r="L169">
        <f>J169*K169</f>
        <v>0</v>
      </c>
      <c r="M169">
        <v>11.5</v>
      </c>
      <c r="N169">
        <f>SUM((M169-8)*14.9)+((M169-(M169-8))*9.94)</f>
        <v>131.66999999999999</v>
      </c>
    </row>
    <row r="170" spans="1:15">
      <c r="A170" s="6">
        <v>44161</v>
      </c>
      <c r="B170" s="2">
        <v>1</v>
      </c>
      <c r="C170" t="s">
        <v>512</v>
      </c>
      <c r="D170" t="s">
        <v>495</v>
      </c>
      <c r="E170" t="s">
        <v>496</v>
      </c>
      <c r="F170" t="s">
        <v>171</v>
      </c>
      <c r="G170" t="s">
        <v>631</v>
      </c>
      <c r="H170" t="s">
        <v>640</v>
      </c>
      <c r="J170">
        <v>947</v>
      </c>
      <c r="K170">
        <v>0.09</v>
      </c>
      <c r="L170">
        <f>J170*K170</f>
        <v>85.22999999999999</v>
      </c>
      <c r="O170">
        <v>947</v>
      </c>
    </row>
    <row r="171" spans="1:15">
      <c r="A171" s="6">
        <v>44161</v>
      </c>
      <c r="C171" t="s">
        <v>512</v>
      </c>
      <c r="D171" t="s">
        <v>495</v>
      </c>
      <c r="E171" t="s">
        <v>496</v>
      </c>
      <c r="F171" t="s">
        <v>171</v>
      </c>
      <c r="G171" t="s">
        <v>609</v>
      </c>
      <c r="H171" t="s">
        <v>640</v>
      </c>
      <c r="J171">
        <v>1342</v>
      </c>
      <c r="K171">
        <v>0.09</v>
      </c>
      <c r="L171">
        <f>J171*K171</f>
        <v>120.78</v>
      </c>
      <c r="O171" t="s">
        <v>647</v>
      </c>
    </row>
    <row r="172" spans="1:15">
      <c r="A172" s="6">
        <v>44161</v>
      </c>
      <c r="B172" s="2">
        <v>2</v>
      </c>
      <c r="C172" t="s">
        <v>503</v>
      </c>
      <c r="D172" t="s">
        <v>495</v>
      </c>
      <c r="E172" t="s">
        <v>309</v>
      </c>
      <c r="F172" t="s">
        <v>171</v>
      </c>
      <c r="G172" t="s">
        <v>567</v>
      </c>
      <c r="H172" t="s">
        <v>626</v>
      </c>
      <c r="J172">
        <v>3027</v>
      </c>
      <c r="L172">
        <f>J172*K172</f>
        <v>0</v>
      </c>
      <c r="M172">
        <v>10</v>
      </c>
      <c r="N172">
        <f>SUM((M172-8)*14.9)+((M172-(M172-8))*9.94)</f>
        <v>109.32</v>
      </c>
      <c r="O172" t="s">
        <v>648</v>
      </c>
    </row>
    <row r="173" spans="1:15">
      <c r="A173" s="6">
        <v>44161</v>
      </c>
      <c r="B173" s="2">
        <v>3</v>
      </c>
      <c r="C173" t="s">
        <v>516</v>
      </c>
      <c r="D173" t="s">
        <v>495</v>
      </c>
      <c r="E173" t="s">
        <v>309</v>
      </c>
      <c r="F173" t="s">
        <v>171</v>
      </c>
      <c r="G173" t="s">
        <v>531</v>
      </c>
      <c r="H173" t="s">
        <v>614</v>
      </c>
      <c r="J173">
        <v>1008</v>
      </c>
      <c r="M173">
        <v>10</v>
      </c>
      <c r="N173">
        <f>SUM((M173-8)*14.9)+((M173-(M173-8))*9.94)</f>
        <v>109.32</v>
      </c>
      <c r="O173">
        <v>1008</v>
      </c>
    </row>
    <row r="174" spans="1:15">
      <c r="A174" s="6">
        <v>44161</v>
      </c>
      <c r="C174" t="s">
        <v>516</v>
      </c>
      <c r="D174" t="s">
        <v>495</v>
      </c>
      <c r="E174" t="s">
        <v>309</v>
      </c>
      <c r="F174" t="s">
        <v>171</v>
      </c>
      <c r="G174" t="s">
        <v>597</v>
      </c>
      <c r="H174" t="s">
        <v>588</v>
      </c>
      <c r="J174">
        <v>2915</v>
      </c>
      <c r="O174">
        <v>2915</v>
      </c>
    </row>
    <row r="175" spans="1:15">
      <c r="A175" s="6">
        <v>44161</v>
      </c>
      <c r="B175" s="2">
        <v>4</v>
      </c>
      <c r="C175" t="s">
        <v>562</v>
      </c>
      <c r="D175" t="s">
        <v>495</v>
      </c>
      <c r="E175" t="s">
        <v>309</v>
      </c>
      <c r="F175" t="s">
        <v>171</v>
      </c>
      <c r="G175" t="s">
        <v>649</v>
      </c>
      <c r="H175" t="s">
        <v>564</v>
      </c>
      <c r="J175">
        <v>11000</v>
      </c>
      <c r="M175">
        <v>11.5</v>
      </c>
      <c r="N175">
        <f>SUM((M175-8)*14.9)+((M175-(M175-8))*9.94)</f>
        <v>131.66999999999999</v>
      </c>
      <c r="O175">
        <v>11000</v>
      </c>
    </row>
    <row r="176" spans="1:15">
      <c r="A176" s="6">
        <v>44161</v>
      </c>
      <c r="B176" s="2">
        <v>5</v>
      </c>
      <c r="C176" t="s">
        <v>494</v>
      </c>
      <c r="D176" t="s">
        <v>495</v>
      </c>
      <c r="E176" t="s">
        <v>496</v>
      </c>
      <c r="F176" t="s">
        <v>171</v>
      </c>
      <c r="G176" t="s">
        <v>557</v>
      </c>
      <c r="H176" t="s">
        <v>508</v>
      </c>
      <c r="J176">
        <v>5160</v>
      </c>
      <c r="K176">
        <v>0.04</v>
      </c>
      <c r="L176">
        <f>J176*K176</f>
        <v>206.4</v>
      </c>
      <c r="O176">
        <v>5160</v>
      </c>
    </row>
    <row r="177" spans="1:15">
      <c r="A177" s="6">
        <v>44161</v>
      </c>
      <c r="C177" t="s">
        <v>494</v>
      </c>
      <c r="D177" t="s">
        <v>495</v>
      </c>
      <c r="E177" t="s">
        <v>496</v>
      </c>
      <c r="F177" t="s">
        <v>171</v>
      </c>
      <c r="G177" t="s">
        <v>650</v>
      </c>
      <c r="H177" t="s">
        <v>508</v>
      </c>
      <c r="J177">
        <v>5330</v>
      </c>
      <c r="K177">
        <v>0.01</v>
      </c>
      <c r="L177">
        <f>J177*K177</f>
        <v>53.300000000000004</v>
      </c>
      <c r="O177">
        <v>5330</v>
      </c>
    </row>
    <row r="178" spans="1:15">
      <c r="A178" s="6">
        <v>44161</v>
      </c>
      <c r="B178" s="2">
        <v>6</v>
      </c>
      <c r="C178" t="s">
        <v>521</v>
      </c>
      <c r="D178" t="s">
        <v>502</v>
      </c>
      <c r="E178" t="s">
        <v>309</v>
      </c>
      <c r="L178">
        <f>J178*K178</f>
        <v>0</v>
      </c>
      <c r="M178">
        <v>11</v>
      </c>
      <c r="N178">
        <f>SUM((M178-8)*14.9)+((M178-(M178-8))*9.94)</f>
        <v>124.22</v>
      </c>
    </row>
    <row r="179" spans="1:15">
      <c r="A179" s="6">
        <v>44162</v>
      </c>
      <c r="B179" s="2">
        <v>1</v>
      </c>
      <c r="C179" t="s">
        <v>512</v>
      </c>
      <c r="D179" t="s">
        <v>495</v>
      </c>
      <c r="E179" t="s">
        <v>496</v>
      </c>
      <c r="F179" t="s">
        <v>171</v>
      </c>
      <c r="G179" t="s">
        <v>631</v>
      </c>
      <c r="H179" t="s">
        <v>640</v>
      </c>
      <c r="J179">
        <v>3005</v>
      </c>
      <c r="K179">
        <v>0.09</v>
      </c>
      <c r="L179">
        <f>J179*K179</f>
        <v>270.45</v>
      </c>
      <c r="O179" t="s">
        <v>651</v>
      </c>
    </row>
    <row r="180" spans="1:15">
      <c r="A180" s="6">
        <v>44162</v>
      </c>
      <c r="B180" s="2">
        <v>2</v>
      </c>
      <c r="C180" t="s">
        <v>503</v>
      </c>
      <c r="D180" t="s">
        <v>495</v>
      </c>
      <c r="E180" t="s">
        <v>309</v>
      </c>
      <c r="F180" t="s">
        <v>171</v>
      </c>
      <c r="G180" t="s">
        <v>555</v>
      </c>
      <c r="H180" t="s">
        <v>626</v>
      </c>
      <c r="J180">
        <v>3605</v>
      </c>
      <c r="L180">
        <f>J180*K180</f>
        <v>0</v>
      </c>
      <c r="M180">
        <v>10</v>
      </c>
      <c r="N180">
        <f>SUM((M180-8)*14.9)+((M180-(M180-8))*9.94)</f>
        <v>109.32</v>
      </c>
      <c r="O180">
        <v>3605</v>
      </c>
    </row>
    <row r="181" spans="1:15">
      <c r="A181" s="6">
        <v>44162</v>
      </c>
      <c r="B181" s="2">
        <v>3</v>
      </c>
      <c r="C181" t="s">
        <v>516</v>
      </c>
      <c r="D181" t="s">
        <v>495</v>
      </c>
      <c r="E181" t="s">
        <v>309</v>
      </c>
      <c r="F181" t="s">
        <v>171</v>
      </c>
      <c r="G181" t="s">
        <v>531</v>
      </c>
      <c r="H181" t="s">
        <v>614</v>
      </c>
      <c r="J181">
        <v>1395</v>
      </c>
      <c r="M181">
        <v>10</v>
      </c>
      <c r="N181">
        <f>SUM((M181-8)*14.9)+((M181-(M181-8))*9.94)</f>
        <v>109.32</v>
      </c>
      <c r="O181" t="s">
        <v>652</v>
      </c>
    </row>
    <row r="182" spans="1:15">
      <c r="A182" s="6">
        <v>44162</v>
      </c>
      <c r="B182" s="2">
        <v>4</v>
      </c>
      <c r="C182" t="s">
        <v>562</v>
      </c>
      <c r="D182" t="s">
        <v>495</v>
      </c>
      <c r="E182" t="s">
        <v>309</v>
      </c>
      <c r="F182" t="s">
        <v>171</v>
      </c>
      <c r="G182" t="s">
        <v>653</v>
      </c>
      <c r="H182" t="s">
        <v>528</v>
      </c>
      <c r="J182">
        <v>5465</v>
      </c>
      <c r="M182">
        <v>11.5</v>
      </c>
      <c r="N182">
        <f>SUM((M182-8)*14.9)+((M182-(M182-8))*9.94)</f>
        <v>131.66999999999999</v>
      </c>
      <c r="O182">
        <v>5465</v>
      </c>
    </row>
    <row r="183" spans="1:15">
      <c r="A183" s="6">
        <v>44162</v>
      </c>
      <c r="B183" s="2">
        <v>5</v>
      </c>
      <c r="C183" t="s">
        <v>494</v>
      </c>
      <c r="D183" t="s">
        <v>495</v>
      </c>
      <c r="E183" t="s">
        <v>496</v>
      </c>
      <c r="F183" t="s">
        <v>171</v>
      </c>
      <c r="G183" t="s">
        <v>653</v>
      </c>
      <c r="H183" t="s">
        <v>508</v>
      </c>
      <c r="J183">
        <v>5465</v>
      </c>
      <c r="K183">
        <v>0.03</v>
      </c>
      <c r="L183">
        <f>J183*K183</f>
        <v>163.95</v>
      </c>
      <c r="O183">
        <v>5465</v>
      </c>
    </row>
    <row r="184" spans="1:15">
      <c r="A184" s="6">
        <v>44162</v>
      </c>
      <c r="C184" t="s">
        <v>494</v>
      </c>
      <c r="D184" t="s">
        <v>495</v>
      </c>
      <c r="E184" t="s">
        <v>496</v>
      </c>
      <c r="F184" t="s">
        <v>171</v>
      </c>
      <c r="G184" t="s">
        <v>654</v>
      </c>
      <c r="H184" t="s">
        <v>508</v>
      </c>
      <c r="J184">
        <v>5495</v>
      </c>
      <c r="K184">
        <v>1.7999999999999999E-2</v>
      </c>
      <c r="L184">
        <f>J184*K184</f>
        <v>98.91</v>
      </c>
      <c r="O184">
        <v>5495</v>
      </c>
    </row>
    <row r="185" spans="1:15">
      <c r="A185" s="6">
        <v>44162</v>
      </c>
      <c r="B185" s="2">
        <v>6</v>
      </c>
      <c r="C185" t="s">
        <v>521</v>
      </c>
      <c r="D185" t="s">
        <v>502</v>
      </c>
      <c r="E185" t="s">
        <v>309</v>
      </c>
      <c r="L185">
        <f>J185*K185</f>
        <v>0</v>
      </c>
      <c r="M185">
        <v>12</v>
      </c>
      <c r="N185">
        <f>SUM((M185-8)*14.9)+((M185-(M185-8))*9.94)</f>
        <v>139.12</v>
      </c>
    </row>
    <row r="186" spans="1:15">
      <c r="A186" s="6">
        <v>44163</v>
      </c>
      <c r="B186" s="2">
        <v>1</v>
      </c>
      <c r="C186" t="s">
        <v>516</v>
      </c>
      <c r="D186" t="s">
        <v>495</v>
      </c>
      <c r="E186" t="s">
        <v>309</v>
      </c>
      <c r="F186" t="s">
        <v>171</v>
      </c>
      <c r="G186" t="s">
        <v>531</v>
      </c>
      <c r="H186" t="s">
        <v>614</v>
      </c>
      <c r="J186">
        <v>3280</v>
      </c>
      <c r="M186">
        <v>12</v>
      </c>
      <c r="N186">
        <f t="shared" ref="N186:N189" si="22">M186*19.88</f>
        <v>238.56</v>
      </c>
      <c r="O186" t="s">
        <v>655</v>
      </c>
    </row>
    <row r="187" spans="1:15">
      <c r="A187" s="6">
        <v>44163</v>
      </c>
      <c r="B187" s="2">
        <v>2</v>
      </c>
      <c r="C187" t="s">
        <v>503</v>
      </c>
      <c r="D187" t="s">
        <v>495</v>
      </c>
      <c r="E187" t="s">
        <v>309</v>
      </c>
      <c r="F187" t="s">
        <v>171</v>
      </c>
      <c r="G187" t="s">
        <v>555</v>
      </c>
      <c r="H187" t="s">
        <v>626</v>
      </c>
      <c r="J187">
        <v>1865</v>
      </c>
      <c r="L187">
        <f>J187*K187</f>
        <v>0</v>
      </c>
      <c r="M187">
        <v>12</v>
      </c>
      <c r="N187">
        <f t="shared" si="22"/>
        <v>238.56</v>
      </c>
      <c r="O187" t="s">
        <v>656</v>
      </c>
    </row>
    <row r="188" spans="1:15">
      <c r="A188" s="6">
        <v>44163</v>
      </c>
      <c r="B188" s="2">
        <v>3</v>
      </c>
      <c r="C188" t="s">
        <v>512</v>
      </c>
      <c r="D188" t="s">
        <v>495</v>
      </c>
      <c r="E188" t="s">
        <v>496</v>
      </c>
      <c r="F188" t="s">
        <v>171</v>
      </c>
      <c r="G188" t="s">
        <v>631</v>
      </c>
      <c r="H188" t="s">
        <v>640</v>
      </c>
      <c r="J188">
        <v>1600</v>
      </c>
      <c r="K188">
        <v>0.09</v>
      </c>
      <c r="L188">
        <f>J188*K188</f>
        <v>144</v>
      </c>
      <c r="O188" t="s">
        <v>657</v>
      </c>
    </row>
    <row r="189" spans="1:15">
      <c r="A189" s="6">
        <v>44163</v>
      </c>
      <c r="C189" t="s">
        <v>512</v>
      </c>
      <c r="D189" t="s">
        <v>495</v>
      </c>
      <c r="E189" t="s">
        <v>309</v>
      </c>
      <c r="F189" t="s">
        <v>171</v>
      </c>
      <c r="G189" t="s">
        <v>497</v>
      </c>
      <c r="H189" t="s">
        <v>614</v>
      </c>
      <c r="J189">
        <v>1050</v>
      </c>
      <c r="M189">
        <v>6</v>
      </c>
      <c r="N189">
        <f t="shared" si="22"/>
        <v>119.28</v>
      </c>
      <c r="O189">
        <v>1050</v>
      </c>
    </row>
    <row r="190" spans="1:15">
      <c r="A190" s="6">
        <v>44163</v>
      </c>
      <c r="B190" s="2">
        <v>4</v>
      </c>
      <c r="C190" t="s">
        <v>562</v>
      </c>
      <c r="D190" t="s">
        <v>495</v>
      </c>
      <c r="E190" t="s">
        <v>309</v>
      </c>
      <c r="F190" t="s">
        <v>171</v>
      </c>
      <c r="G190" t="s">
        <v>658</v>
      </c>
      <c r="H190" t="s">
        <v>528</v>
      </c>
      <c r="J190">
        <v>5600</v>
      </c>
      <c r="M190">
        <v>12</v>
      </c>
      <c r="N190">
        <f>M190*19.88</f>
        <v>238.56</v>
      </c>
      <c r="O190">
        <v>5600</v>
      </c>
    </row>
    <row r="191" spans="1:15">
      <c r="A191" s="6">
        <v>44163</v>
      </c>
      <c r="C191" t="s">
        <v>562</v>
      </c>
      <c r="D191" t="s">
        <v>495</v>
      </c>
      <c r="E191" t="s">
        <v>309</v>
      </c>
      <c r="F191" t="s">
        <v>171</v>
      </c>
      <c r="G191" t="s">
        <v>659</v>
      </c>
      <c r="H191" t="s">
        <v>528</v>
      </c>
      <c r="J191">
        <v>5530</v>
      </c>
      <c r="O191">
        <v>5530</v>
      </c>
    </row>
    <row r="192" spans="1:15">
      <c r="A192" s="6">
        <v>44163</v>
      </c>
      <c r="B192" s="2">
        <v>5</v>
      </c>
      <c r="C192" t="s">
        <v>494</v>
      </c>
      <c r="D192" t="s">
        <v>495</v>
      </c>
      <c r="E192" t="s">
        <v>496</v>
      </c>
      <c r="F192" t="s">
        <v>171</v>
      </c>
      <c r="G192" t="s">
        <v>660</v>
      </c>
      <c r="H192" t="s">
        <v>508</v>
      </c>
      <c r="J192">
        <v>5405</v>
      </c>
      <c r="K192">
        <v>0.02</v>
      </c>
      <c r="L192">
        <f t="shared" ref="L192:L201" si="23">J192*K192</f>
        <v>108.10000000000001</v>
      </c>
      <c r="O192">
        <v>5405</v>
      </c>
    </row>
    <row r="193" spans="1:15">
      <c r="A193" s="6">
        <v>44163</v>
      </c>
      <c r="C193" t="s">
        <v>494</v>
      </c>
      <c r="D193" t="s">
        <v>495</v>
      </c>
      <c r="E193" t="s">
        <v>496</v>
      </c>
      <c r="F193" t="s">
        <v>171</v>
      </c>
      <c r="G193" t="s">
        <v>661</v>
      </c>
      <c r="H193" t="s">
        <v>508</v>
      </c>
      <c r="J193">
        <v>5500</v>
      </c>
      <c r="K193">
        <v>1.4999999999999999E-2</v>
      </c>
      <c r="L193">
        <f t="shared" si="23"/>
        <v>82.5</v>
      </c>
      <c r="O193">
        <v>5500</v>
      </c>
    </row>
    <row r="194" spans="1:15">
      <c r="A194" s="6">
        <v>44163</v>
      </c>
      <c r="C194" t="s">
        <v>494</v>
      </c>
      <c r="D194" t="s">
        <v>495</v>
      </c>
      <c r="E194" t="s">
        <v>496</v>
      </c>
      <c r="F194" t="s">
        <v>171</v>
      </c>
      <c r="G194" t="s">
        <v>658</v>
      </c>
      <c r="H194" t="s">
        <v>508</v>
      </c>
      <c r="J194">
        <v>3000</v>
      </c>
      <c r="K194">
        <v>0.03</v>
      </c>
      <c r="L194">
        <f t="shared" si="23"/>
        <v>90</v>
      </c>
      <c r="O194">
        <v>3000</v>
      </c>
    </row>
    <row r="195" spans="1:15">
      <c r="A195" s="6">
        <v>44163</v>
      </c>
      <c r="B195" s="2">
        <v>6</v>
      </c>
      <c r="C195" t="s">
        <v>521</v>
      </c>
      <c r="D195" t="s">
        <v>502</v>
      </c>
      <c r="E195" t="s">
        <v>309</v>
      </c>
      <c r="L195">
        <f t="shared" si="23"/>
        <v>0</v>
      </c>
      <c r="M195">
        <v>11.5</v>
      </c>
      <c r="N195">
        <f>M195*19.88</f>
        <v>228.61999999999998</v>
      </c>
    </row>
    <row r="196" spans="1:15">
      <c r="A196" s="6">
        <v>44164</v>
      </c>
      <c r="B196" s="2">
        <v>1</v>
      </c>
      <c r="C196" t="s">
        <v>521</v>
      </c>
      <c r="D196" t="s">
        <v>502</v>
      </c>
      <c r="E196" t="s">
        <v>309</v>
      </c>
      <c r="L196">
        <f t="shared" si="23"/>
        <v>0</v>
      </c>
      <c r="M196">
        <v>8</v>
      </c>
      <c r="N196">
        <f>M196*19.88</f>
        <v>159.04</v>
      </c>
    </row>
    <row r="197" spans="1:15">
      <c r="A197" s="6">
        <v>44164</v>
      </c>
      <c r="B197" s="2">
        <v>2</v>
      </c>
      <c r="C197" t="s">
        <v>521</v>
      </c>
      <c r="D197" t="s">
        <v>502</v>
      </c>
      <c r="E197" t="s">
        <v>309</v>
      </c>
      <c r="L197">
        <f t="shared" si="23"/>
        <v>0</v>
      </c>
      <c r="M197">
        <v>8</v>
      </c>
      <c r="N197">
        <f>M197*19.88</f>
        <v>159.04</v>
      </c>
    </row>
    <row r="198" spans="1:15">
      <c r="A198" s="6">
        <v>44165</v>
      </c>
      <c r="B198" s="2">
        <v>1</v>
      </c>
      <c r="C198" t="s">
        <v>494</v>
      </c>
      <c r="D198" t="s">
        <v>495</v>
      </c>
      <c r="E198" t="s">
        <v>496</v>
      </c>
      <c r="F198" t="s">
        <v>171</v>
      </c>
      <c r="G198" t="s">
        <v>662</v>
      </c>
      <c r="H198" t="s">
        <v>508</v>
      </c>
      <c r="J198">
        <v>5865</v>
      </c>
      <c r="K198">
        <v>0.01</v>
      </c>
      <c r="L198">
        <f t="shared" si="23"/>
        <v>58.65</v>
      </c>
      <c r="O198">
        <v>5865</v>
      </c>
    </row>
    <row r="199" spans="1:15">
      <c r="A199" s="6">
        <v>44165</v>
      </c>
      <c r="C199" t="s">
        <v>494</v>
      </c>
      <c r="D199" t="s">
        <v>495</v>
      </c>
      <c r="E199" t="s">
        <v>496</v>
      </c>
      <c r="F199" t="s">
        <v>171</v>
      </c>
      <c r="G199" t="s">
        <v>663</v>
      </c>
      <c r="H199" t="s">
        <v>508</v>
      </c>
      <c r="J199">
        <v>5800</v>
      </c>
      <c r="K199">
        <v>0.01</v>
      </c>
      <c r="L199">
        <f t="shared" si="23"/>
        <v>58</v>
      </c>
      <c r="O199">
        <v>5800</v>
      </c>
    </row>
    <row r="200" spans="1:15">
      <c r="A200" s="6">
        <v>44165</v>
      </c>
      <c r="C200" t="s">
        <v>494</v>
      </c>
      <c r="D200" t="s">
        <v>495</v>
      </c>
      <c r="E200" t="s">
        <v>496</v>
      </c>
      <c r="F200" t="s">
        <v>171</v>
      </c>
      <c r="G200" t="s">
        <v>664</v>
      </c>
      <c r="H200" t="s">
        <v>508</v>
      </c>
      <c r="J200">
        <v>5740</v>
      </c>
      <c r="K200">
        <v>0.01</v>
      </c>
      <c r="L200">
        <f t="shared" si="23"/>
        <v>57.4</v>
      </c>
      <c r="O200">
        <v>5740</v>
      </c>
    </row>
    <row r="201" spans="1:15">
      <c r="A201" s="6">
        <v>44165</v>
      </c>
      <c r="C201" t="s">
        <v>494</v>
      </c>
      <c r="D201" t="s">
        <v>495</v>
      </c>
      <c r="E201" t="s">
        <v>496</v>
      </c>
      <c r="F201" t="s">
        <v>171</v>
      </c>
      <c r="G201" t="s">
        <v>658</v>
      </c>
      <c r="H201" t="s">
        <v>508</v>
      </c>
      <c r="J201">
        <v>2600</v>
      </c>
      <c r="K201">
        <v>0.03</v>
      </c>
      <c r="L201">
        <f t="shared" si="23"/>
        <v>78</v>
      </c>
      <c r="O201" t="s">
        <v>665</v>
      </c>
    </row>
    <row r="202" spans="1:15">
      <c r="A202" s="6">
        <v>44165</v>
      </c>
      <c r="B202" s="2">
        <v>2</v>
      </c>
      <c r="C202" t="s">
        <v>516</v>
      </c>
      <c r="D202" t="s">
        <v>495</v>
      </c>
      <c r="E202" t="s">
        <v>309</v>
      </c>
      <c r="F202" t="s">
        <v>171</v>
      </c>
      <c r="G202" t="s">
        <v>666</v>
      </c>
      <c r="H202" t="s">
        <v>588</v>
      </c>
      <c r="J202">
        <v>2385</v>
      </c>
      <c r="M202">
        <v>11.5</v>
      </c>
      <c r="N202">
        <f>SUM((M202-8)*14.9)+((M202-(M202-8))*9.94)</f>
        <v>131.66999999999999</v>
      </c>
      <c r="O202">
        <v>2385</v>
      </c>
    </row>
    <row r="203" spans="1:15">
      <c r="A203" s="6">
        <v>44165</v>
      </c>
      <c r="B203" s="2">
        <v>3</v>
      </c>
      <c r="C203" t="s">
        <v>503</v>
      </c>
      <c r="D203" t="s">
        <v>495</v>
      </c>
      <c r="E203" t="s">
        <v>496</v>
      </c>
      <c r="F203" t="s">
        <v>171</v>
      </c>
      <c r="G203" t="s">
        <v>667</v>
      </c>
      <c r="H203" t="s">
        <v>668</v>
      </c>
      <c r="J203">
        <v>5290</v>
      </c>
      <c r="K203">
        <v>4.2999999999999997E-2</v>
      </c>
      <c r="L203">
        <f>J203*K203</f>
        <v>227.46999999999997</v>
      </c>
      <c r="O203">
        <v>5290</v>
      </c>
    </row>
    <row r="204" spans="1:15">
      <c r="A204" s="6">
        <v>44165</v>
      </c>
      <c r="B204" s="2">
        <v>4</v>
      </c>
      <c r="C204" t="s">
        <v>512</v>
      </c>
      <c r="D204" t="s">
        <v>495</v>
      </c>
      <c r="E204" t="s">
        <v>496</v>
      </c>
      <c r="F204" t="s">
        <v>171</v>
      </c>
      <c r="G204" t="s">
        <v>667</v>
      </c>
      <c r="H204" t="s">
        <v>669</v>
      </c>
      <c r="J204">
        <v>5290</v>
      </c>
      <c r="K204">
        <v>4.2999999999999997E-2</v>
      </c>
      <c r="L204">
        <f>J204*K204</f>
        <v>227.46999999999997</v>
      </c>
      <c r="O204">
        <v>5290</v>
      </c>
    </row>
    <row r="205" spans="1:15">
      <c r="A205" s="6">
        <v>44165</v>
      </c>
      <c r="B205" s="2">
        <v>5</v>
      </c>
      <c r="C205" t="s">
        <v>562</v>
      </c>
      <c r="D205" t="s">
        <v>495</v>
      </c>
      <c r="E205" t="s">
        <v>309</v>
      </c>
      <c r="F205" t="s">
        <v>171</v>
      </c>
      <c r="G205" t="s">
        <v>670</v>
      </c>
      <c r="H205" t="s">
        <v>528</v>
      </c>
      <c r="J205">
        <v>5500</v>
      </c>
      <c r="M205">
        <v>11</v>
      </c>
      <c r="N205">
        <f>SUM((M205-8)*14.9)+((M205-(M205-8))*9.94)</f>
        <v>124.22</v>
      </c>
    </row>
    <row r="206" spans="1:15">
      <c r="A206" s="6">
        <v>44165</v>
      </c>
      <c r="C206" t="s">
        <v>562</v>
      </c>
      <c r="D206" t="s">
        <v>495</v>
      </c>
      <c r="E206" t="s">
        <v>309</v>
      </c>
      <c r="F206" t="s">
        <v>171</v>
      </c>
      <c r="G206" t="s">
        <v>671</v>
      </c>
      <c r="H206" t="s">
        <v>528</v>
      </c>
      <c r="J206">
        <v>5500</v>
      </c>
    </row>
    <row r="207" spans="1:15">
      <c r="A207" s="6">
        <v>44165</v>
      </c>
      <c r="C207" t="s">
        <v>562</v>
      </c>
      <c r="D207" t="s">
        <v>495</v>
      </c>
      <c r="E207" t="s">
        <v>309</v>
      </c>
      <c r="F207" t="s">
        <v>171</v>
      </c>
      <c r="G207" t="s">
        <v>672</v>
      </c>
      <c r="H207" t="s">
        <v>528</v>
      </c>
      <c r="J207">
        <v>5500</v>
      </c>
    </row>
    <row r="208" spans="1:15">
      <c r="A208" s="6">
        <v>44165</v>
      </c>
      <c r="C208" t="s">
        <v>562</v>
      </c>
      <c r="D208" t="s">
        <v>495</v>
      </c>
      <c r="E208" t="s">
        <v>309</v>
      </c>
      <c r="F208" t="s">
        <v>171</v>
      </c>
      <c r="G208" t="s">
        <v>673</v>
      </c>
      <c r="H208" t="s">
        <v>528</v>
      </c>
      <c r="J208">
        <v>5500</v>
      </c>
    </row>
    <row r="209" spans="1:14">
      <c r="A209" s="6">
        <v>44165</v>
      </c>
      <c r="B209" s="2">
        <v>6</v>
      </c>
      <c r="C209" t="s">
        <v>521</v>
      </c>
      <c r="D209" t="s">
        <v>502</v>
      </c>
      <c r="E209" t="s">
        <v>309</v>
      </c>
      <c r="L209">
        <f>J209*K209</f>
        <v>0</v>
      </c>
      <c r="M209">
        <v>12</v>
      </c>
      <c r="N209">
        <f>SUM((M209-8)*14.9)+((M209-(M209-8))*9.94)</f>
        <v>139.12</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11"/>
  <sheetViews>
    <sheetView topLeftCell="A76" workbookViewId="0">
      <selection activeCell="F112" sqref="F112"/>
    </sheetView>
  </sheetViews>
  <sheetFormatPr baseColWidth="10" defaultColWidth="9" defaultRowHeight="15"/>
  <cols>
    <col min="1" max="1" width="9.83203125"/>
    <col min="2" max="2" width="9" style="2"/>
    <col min="8" max="8" width="14.83203125" customWidth="1"/>
    <col min="14" max="14" width="9.33203125" customWidth="1"/>
  </cols>
  <sheetData>
    <row r="1" spans="1:16384" s="1" customFormat="1" ht="15" customHeight="1">
      <c r="A1" s="3" t="s">
        <v>0</v>
      </c>
      <c r="B1" s="3" t="s">
        <v>299</v>
      </c>
      <c r="C1" s="3" t="s">
        <v>300</v>
      </c>
      <c r="D1" s="3" t="s">
        <v>3</v>
      </c>
      <c r="E1" s="3" t="s">
        <v>301</v>
      </c>
      <c r="F1" s="3" t="s">
        <v>5</v>
      </c>
      <c r="G1" s="3" t="s">
        <v>6</v>
      </c>
      <c r="H1" s="3" t="s">
        <v>302</v>
      </c>
      <c r="I1" s="3" t="s">
        <v>12</v>
      </c>
      <c r="J1" s="3" t="s">
        <v>17</v>
      </c>
      <c r="K1" s="3" t="s">
        <v>303</v>
      </c>
      <c r="L1" s="3" t="s">
        <v>304</v>
      </c>
      <c r="M1" s="3" t="s">
        <v>13</v>
      </c>
      <c r="N1" s="3" t="s">
        <v>14</v>
      </c>
      <c r="O1" s="3" t="s">
        <v>18</v>
      </c>
      <c r="P1" s="3" t="s">
        <v>19</v>
      </c>
      <c r="Q1" s="3" t="s">
        <v>20</v>
      </c>
      <c r="R1" s="3" t="s">
        <v>305</v>
      </c>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pans="1:16384">
      <c r="A2" s="4">
        <v>43983</v>
      </c>
      <c r="B2" s="2">
        <v>1</v>
      </c>
      <c r="C2" t="s">
        <v>674</v>
      </c>
      <c r="D2" t="s">
        <v>675</v>
      </c>
      <c r="F2" t="s">
        <v>676</v>
      </c>
      <c r="G2" t="s">
        <v>677</v>
      </c>
      <c r="H2" t="s">
        <v>678</v>
      </c>
      <c r="I2" s="5"/>
      <c r="M2">
        <v>11</v>
      </c>
      <c r="N2">
        <f>M2*28</f>
        <v>308</v>
      </c>
    </row>
    <row r="3" spans="1:16384">
      <c r="A3" s="4">
        <v>43983</v>
      </c>
      <c r="B3" s="2">
        <v>1</v>
      </c>
      <c r="C3" t="s">
        <v>674</v>
      </c>
      <c r="D3" t="s">
        <v>675</v>
      </c>
      <c r="F3" t="s">
        <v>284</v>
      </c>
      <c r="G3" t="s">
        <v>285</v>
      </c>
      <c r="H3" t="s">
        <v>679</v>
      </c>
      <c r="I3" s="5"/>
    </row>
    <row r="4" spans="1:16384">
      <c r="A4" s="4">
        <v>43983</v>
      </c>
      <c r="B4" s="2">
        <v>2</v>
      </c>
      <c r="C4" t="s">
        <v>680</v>
      </c>
      <c r="D4" t="s">
        <v>675</v>
      </c>
      <c r="F4" t="s">
        <v>284</v>
      </c>
      <c r="G4" t="s">
        <v>285</v>
      </c>
      <c r="H4" t="s">
        <v>681</v>
      </c>
      <c r="I4" s="5"/>
      <c r="M4">
        <v>11</v>
      </c>
      <c r="N4">
        <f>M4*55</f>
        <v>605</v>
      </c>
    </row>
    <row r="5" spans="1:16384">
      <c r="A5" s="4">
        <v>43983</v>
      </c>
      <c r="B5" s="2">
        <v>2</v>
      </c>
      <c r="C5" t="s">
        <v>680</v>
      </c>
      <c r="D5" t="s">
        <v>675</v>
      </c>
      <c r="F5" t="s">
        <v>124</v>
      </c>
      <c r="G5" t="s">
        <v>456</v>
      </c>
      <c r="H5" t="s">
        <v>682</v>
      </c>
      <c r="I5" s="5"/>
    </row>
    <row r="6" spans="1:16384">
      <c r="A6" s="4">
        <v>43983</v>
      </c>
      <c r="B6" s="2">
        <v>3</v>
      </c>
      <c r="C6" t="s">
        <v>683</v>
      </c>
      <c r="D6" t="s">
        <v>675</v>
      </c>
      <c r="F6" t="s">
        <v>684</v>
      </c>
      <c r="G6" t="s">
        <v>685</v>
      </c>
      <c r="I6" s="5"/>
      <c r="M6">
        <v>11</v>
      </c>
    </row>
    <row r="7" spans="1:16384">
      <c r="A7" s="4">
        <v>43984</v>
      </c>
      <c r="B7" s="2">
        <v>1</v>
      </c>
      <c r="C7" t="s">
        <v>674</v>
      </c>
      <c r="D7" t="s">
        <v>675</v>
      </c>
      <c r="F7" t="s">
        <v>284</v>
      </c>
      <c r="G7" t="s">
        <v>285</v>
      </c>
      <c r="H7" t="s">
        <v>686</v>
      </c>
      <c r="I7" s="5"/>
      <c r="M7">
        <v>11</v>
      </c>
      <c r="N7">
        <f>M7*28</f>
        <v>308</v>
      </c>
    </row>
    <row r="8" spans="1:16384">
      <c r="A8" s="4">
        <v>43984</v>
      </c>
      <c r="B8" s="2">
        <v>1</v>
      </c>
      <c r="C8" t="s">
        <v>674</v>
      </c>
      <c r="D8" t="s">
        <v>675</v>
      </c>
      <c r="F8" t="s">
        <v>124</v>
      </c>
      <c r="G8" t="s">
        <v>456</v>
      </c>
      <c r="H8" t="s">
        <v>687</v>
      </c>
      <c r="I8" s="5"/>
    </row>
    <row r="9" spans="1:16384">
      <c r="A9" s="4">
        <v>43984</v>
      </c>
      <c r="B9" s="2">
        <v>2</v>
      </c>
      <c r="C9" t="s">
        <v>680</v>
      </c>
      <c r="D9" t="s">
        <v>675</v>
      </c>
      <c r="F9" t="s">
        <v>284</v>
      </c>
      <c r="G9" t="s">
        <v>285</v>
      </c>
      <c r="H9" t="s">
        <v>688</v>
      </c>
      <c r="I9" s="5"/>
      <c r="M9">
        <v>11</v>
      </c>
      <c r="N9">
        <f>M9*55</f>
        <v>605</v>
      </c>
    </row>
    <row r="10" spans="1:16384">
      <c r="A10" s="4">
        <v>43984</v>
      </c>
      <c r="B10" s="2">
        <v>2</v>
      </c>
      <c r="C10" t="s">
        <v>680</v>
      </c>
      <c r="D10" t="s">
        <v>675</v>
      </c>
      <c r="F10" t="s">
        <v>124</v>
      </c>
      <c r="G10" t="s">
        <v>456</v>
      </c>
      <c r="H10" t="s">
        <v>689</v>
      </c>
      <c r="I10" s="5"/>
    </row>
    <row r="11" spans="1:16384">
      <c r="A11" s="4">
        <v>43984</v>
      </c>
      <c r="B11" s="2">
        <v>2</v>
      </c>
      <c r="C11" t="s">
        <v>680</v>
      </c>
      <c r="D11" t="s">
        <v>675</v>
      </c>
      <c r="F11" t="s">
        <v>284</v>
      </c>
      <c r="G11" t="s">
        <v>285</v>
      </c>
      <c r="H11" t="s">
        <v>690</v>
      </c>
      <c r="I11" s="5"/>
    </row>
    <row r="12" spans="1:16384">
      <c r="A12" s="4">
        <v>43984</v>
      </c>
      <c r="B12" s="2">
        <v>3</v>
      </c>
      <c r="C12" t="s">
        <v>683</v>
      </c>
      <c r="D12" t="s">
        <v>675</v>
      </c>
      <c r="F12" t="s">
        <v>171</v>
      </c>
      <c r="G12" t="s">
        <v>684</v>
      </c>
      <c r="H12" t="s">
        <v>685</v>
      </c>
      <c r="I12" s="5"/>
      <c r="M12">
        <v>11</v>
      </c>
    </row>
    <row r="13" spans="1:16384">
      <c r="A13" s="4">
        <v>43984</v>
      </c>
      <c r="B13" s="2">
        <v>4</v>
      </c>
      <c r="C13" t="s">
        <v>691</v>
      </c>
      <c r="D13" t="s">
        <v>675</v>
      </c>
      <c r="F13" t="s">
        <v>171</v>
      </c>
      <c r="G13" t="s">
        <v>684</v>
      </c>
      <c r="H13" t="s">
        <v>692</v>
      </c>
      <c r="I13" s="5"/>
      <c r="M13">
        <v>11</v>
      </c>
    </row>
    <row r="14" spans="1:16384">
      <c r="A14" s="4">
        <v>43985</v>
      </c>
      <c r="B14" s="2">
        <v>1</v>
      </c>
      <c r="C14" t="s">
        <v>674</v>
      </c>
      <c r="D14" t="s">
        <v>675</v>
      </c>
      <c r="F14" t="s">
        <v>34</v>
      </c>
      <c r="G14" t="s">
        <v>693</v>
      </c>
      <c r="H14" t="s">
        <v>694</v>
      </c>
      <c r="I14" s="5">
        <v>1</v>
      </c>
      <c r="M14">
        <v>11.5</v>
      </c>
      <c r="N14">
        <f>M14*28</f>
        <v>322</v>
      </c>
    </row>
    <row r="15" spans="1:16384">
      <c r="A15" s="4">
        <v>43985</v>
      </c>
      <c r="B15" s="2">
        <v>1</v>
      </c>
      <c r="C15" t="s">
        <v>674</v>
      </c>
      <c r="D15" t="s">
        <v>675</v>
      </c>
      <c r="F15" t="s">
        <v>34</v>
      </c>
      <c r="G15" t="s">
        <v>693</v>
      </c>
      <c r="H15" t="s">
        <v>695</v>
      </c>
      <c r="I15" s="5">
        <v>1</v>
      </c>
    </row>
    <row r="16" spans="1:16384">
      <c r="A16" s="4">
        <v>43985</v>
      </c>
      <c r="B16" s="2">
        <v>2</v>
      </c>
      <c r="C16" t="s">
        <v>680</v>
      </c>
      <c r="D16" t="s">
        <v>675</v>
      </c>
      <c r="F16" t="s">
        <v>284</v>
      </c>
      <c r="G16" t="s">
        <v>285</v>
      </c>
      <c r="H16" t="s">
        <v>696</v>
      </c>
      <c r="I16" s="5">
        <v>1</v>
      </c>
      <c r="M16">
        <v>13</v>
      </c>
      <c r="N16">
        <f>M16*55</f>
        <v>715</v>
      </c>
    </row>
    <row r="17" spans="1:14">
      <c r="A17" s="4">
        <v>43985</v>
      </c>
      <c r="B17" s="2">
        <v>2</v>
      </c>
      <c r="C17" t="s">
        <v>680</v>
      </c>
      <c r="D17" t="s">
        <v>675</v>
      </c>
      <c r="F17" t="s">
        <v>34</v>
      </c>
      <c r="G17" t="s">
        <v>693</v>
      </c>
      <c r="H17" t="s">
        <v>697</v>
      </c>
      <c r="I17" s="5">
        <v>2</v>
      </c>
    </row>
    <row r="18" spans="1:14">
      <c r="A18" s="4">
        <v>43985</v>
      </c>
      <c r="B18" s="2">
        <v>2</v>
      </c>
      <c r="C18" t="s">
        <v>680</v>
      </c>
      <c r="D18" t="s">
        <v>675</v>
      </c>
      <c r="F18" t="s">
        <v>284</v>
      </c>
      <c r="G18" t="s">
        <v>285</v>
      </c>
      <c r="H18" t="s">
        <v>698</v>
      </c>
      <c r="I18" s="5">
        <v>1</v>
      </c>
    </row>
    <row r="19" spans="1:14">
      <c r="A19" s="4">
        <v>43985</v>
      </c>
      <c r="B19" s="2">
        <v>3</v>
      </c>
      <c r="C19" t="s">
        <v>691</v>
      </c>
      <c r="D19" t="s">
        <v>675</v>
      </c>
      <c r="F19" t="s">
        <v>171</v>
      </c>
      <c r="G19" t="s">
        <v>684</v>
      </c>
      <c r="H19" t="s">
        <v>692</v>
      </c>
      <c r="I19" s="5">
        <v>1</v>
      </c>
      <c r="M19">
        <v>11</v>
      </c>
    </row>
    <row r="20" spans="1:14">
      <c r="A20" s="4">
        <v>43985</v>
      </c>
      <c r="B20" s="2">
        <v>4</v>
      </c>
      <c r="C20" t="s">
        <v>683</v>
      </c>
      <c r="D20" t="s">
        <v>675</v>
      </c>
      <c r="F20" t="s">
        <v>171</v>
      </c>
      <c r="G20" t="s">
        <v>684</v>
      </c>
      <c r="H20" t="s">
        <v>699</v>
      </c>
      <c r="I20" s="5"/>
      <c r="M20">
        <v>11</v>
      </c>
    </row>
    <row r="21" spans="1:14">
      <c r="A21" s="4">
        <v>43986</v>
      </c>
      <c r="B21" s="2">
        <v>1</v>
      </c>
      <c r="C21" t="s">
        <v>674</v>
      </c>
      <c r="D21" t="s">
        <v>675</v>
      </c>
      <c r="F21" t="s">
        <v>284</v>
      </c>
      <c r="G21" t="s">
        <v>285</v>
      </c>
      <c r="H21" t="s">
        <v>700</v>
      </c>
      <c r="I21" s="5"/>
      <c r="M21">
        <v>11</v>
      </c>
      <c r="N21">
        <f>M21*28</f>
        <v>308</v>
      </c>
    </row>
    <row r="22" spans="1:14">
      <c r="A22" s="4">
        <v>43986</v>
      </c>
      <c r="B22" s="2">
        <v>1</v>
      </c>
      <c r="C22" t="s">
        <v>674</v>
      </c>
      <c r="D22" t="s">
        <v>675</v>
      </c>
      <c r="F22" t="s">
        <v>284</v>
      </c>
      <c r="G22" t="s">
        <v>285</v>
      </c>
      <c r="H22" t="s">
        <v>701</v>
      </c>
      <c r="I22" s="5"/>
    </row>
    <row r="23" spans="1:14">
      <c r="A23" s="4">
        <v>43986</v>
      </c>
      <c r="B23" s="2">
        <v>2</v>
      </c>
      <c r="C23" t="s">
        <v>680</v>
      </c>
      <c r="D23" t="s">
        <v>675</v>
      </c>
      <c r="F23" t="s">
        <v>284</v>
      </c>
      <c r="G23" t="s">
        <v>285</v>
      </c>
      <c r="H23" t="s">
        <v>702</v>
      </c>
      <c r="I23" s="5"/>
      <c r="M23">
        <v>11</v>
      </c>
      <c r="N23">
        <f>M23*55</f>
        <v>605</v>
      </c>
    </row>
    <row r="24" spans="1:14">
      <c r="A24" s="4">
        <v>43986</v>
      </c>
      <c r="B24" s="2">
        <v>3</v>
      </c>
      <c r="C24" t="s">
        <v>691</v>
      </c>
      <c r="D24" t="s">
        <v>675</v>
      </c>
      <c r="F24" t="s">
        <v>171</v>
      </c>
      <c r="G24" t="s">
        <v>684</v>
      </c>
      <c r="H24" t="s">
        <v>703</v>
      </c>
      <c r="I24" s="5"/>
      <c r="M24">
        <v>10</v>
      </c>
    </row>
    <row r="25" spans="1:14">
      <c r="A25" s="4">
        <v>43986</v>
      </c>
      <c r="B25" s="2">
        <v>4</v>
      </c>
      <c r="C25" t="s">
        <v>683</v>
      </c>
      <c r="D25" t="s">
        <v>675</v>
      </c>
      <c r="F25" t="s">
        <v>171</v>
      </c>
      <c r="G25" t="s">
        <v>684</v>
      </c>
      <c r="H25" t="s">
        <v>685</v>
      </c>
      <c r="I25" s="5"/>
      <c r="M25">
        <v>11</v>
      </c>
    </row>
    <row r="26" spans="1:14">
      <c r="A26" s="4">
        <v>43988</v>
      </c>
      <c r="B26" s="2">
        <v>1</v>
      </c>
      <c r="C26" t="s">
        <v>674</v>
      </c>
      <c r="D26" t="s">
        <v>675</v>
      </c>
      <c r="F26" t="s">
        <v>284</v>
      </c>
      <c r="G26" t="s">
        <v>285</v>
      </c>
      <c r="H26" t="s">
        <v>704</v>
      </c>
      <c r="I26" s="5"/>
      <c r="M26">
        <v>11</v>
      </c>
      <c r="N26">
        <f>M26*28</f>
        <v>308</v>
      </c>
    </row>
    <row r="27" spans="1:14">
      <c r="A27" s="4">
        <v>43988</v>
      </c>
      <c r="B27" s="2">
        <v>2</v>
      </c>
      <c r="C27" t="s">
        <v>680</v>
      </c>
      <c r="D27" t="s">
        <v>675</v>
      </c>
      <c r="F27" t="s">
        <v>284</v>
      </c>
      <c r="G27" t="s">
        <v>285</v>
      </c>
      <c r="H27" t="s">
        <v>705</v>
      </c>
      <c r="I27" s="5"/>
      <c r="M27">
        <v>11</v>
      </c>
      <c r="N27">
        <f>M27*55</f>
        <v>605</v>
      </c>
    </row>
    <row r="28" spans="1:14">
      <c r="A28" s="4">
        <v>43988</v>
      </c>
      <c r="B28" s="2">
        <v>3</v>
      </c>
      <c r="C28" t="s">
        <v>683</v>
      </c>
      <c r="D28" t="s">
        <v>675</v>
      </c>
      <c r="F28" t="s">
        <v>171</v>
      </c>
      <c r="G28" t="s">
        <v>684</v>
      </c>
      <c r="H28" t="s">
        <v>685</v>
      </c>
      <c r="I28" s="5"/>
      <c r="M28">
        <v>11</v>
      </c>
    </row>
    <row r="29" spans="1:14">
      <c r="A29" s="4">
        <v>43988</v>
      </c>
      <c r="B29" s="2">
        <v>4</v>
      </c>
      <c r="C29" t="s">
        <v>691</v>
      </c>
      <c r="D29" t="s">
        <v>675</v>
      </c>
      <c r="F29" t="s">
        <v>171</v>
      </c>
      <c r="G29" t="s">
        <v>684</v>
      </c>
      <c r="H29" t="s">
        <v>706</v>
      </c>
      <c r="I29" s="5"/>
      <c r="M29">
        <v>10</v>
      </c>
    </row>
    <row r="30" spans="1:14">
      <c r="A30" s="4">
        <v>43989</v>
      </c>
      <c r="B30" s="2">
        <v>1</v>
      </c>
      <c r="C30" t="s">
        <v>674</v>
      </c>
      <c r="D30" t="s">
        <v>675</v>
      </c>
      <c r="F30" t="s">
        <v>284</v>
      </c>
      <c r="G30" t="s">
        <v>285</v>
      </c>
      <c r="H30" t="s">
        <v>707</v>
      </c>
      <c r="I30" s="5">
        <v>2</v>
      </c>
      <c r="M30">
        <v>11</v>
      </c>
      <c r="N30">
        <f>M30*28</f>
        <v>308</v>
      </c>
    </row>
    <row r="31" spans="1:14">
      <c r="A31" s="4">
        <v>43989</v>
      </c>
      <c r="B31" s="2">
        <v>1</v>
      </c>
      <c r="C31" t="s">
        <v>674</v>
      </c>
      <c r="D31" t="s">
        <v>675</v>
      </c>
      <c r="F31" t="s">
        <v>284</v>
      </c>
      <c r="G31" t="s">
        <v>285</v>
      </c>
      <c r="H31" t="s">
        <v>708</v>
      </c>
      <c r="I31" s="5"/>
    </row>
    <row r="32" spans="1:14">
      <c r="A32" s="4">
        <v>43989</v>
      </c>
      <c r="B32" s="2">
        <v>1</v>
      </c>
      <c r="C32" t="s">
        <v>674</v>
      </c>
      <c r="D32" t="s">
        <v>675</v>
      </c>
      <c r="F32" t="s">
        <v>293</v>
      </c>
      <c r="G32" t="s">
        <v>294</v>
      </c>
      <c r="H32" t="s">
        <v>104</v>
      </c>
      <c r="I32" s="5"/>
    </row>
    <row r="33" spans="1:14">
      <c r="A33" s="4">
        <v>43989</v>
      </c>
      <c r="B33" s="2">
        <v>2</v>
      </c>
      <c r="C33" t="s">
        <v>680</v>
      </c>
      <c r="D33" t="s">
        <v>675</v>
      </c>
      <c r="F33" t="s">
        <v>284</v>
      </c>
      <c r="G33" t="s">
        <v>285</v>
      </c>
      <c r="H33" t="s">
        <v>104</v>
      </c>
      <c r="I33" s="5"/>
      <c r="M33">
        <v>11</v>
      </c>
      <c r="N33">
        <f>M33*55</f>
        <v>605</v>
      </c>
    </row>
    <row r="34" spans="1:14">
      <c r="A34" s="4">
        <v>43989</v>
      </c>
      <c r="B34" s="2">
        <v>2</v>
      </c>
      <c r="C34" t="s">
        <v>680</v>
      </c>
      <c r="D34" t="s">
        <v>675</v>
      </c>
      <c r="F34" t="s">
        <v>34</v>
      </c>
      <c r="G34" t="s">
        <v>709</v>
      </c>
      <c r="H34" t="s">
        <v>710</v>
      </c>
      <c r="I34" s="5"/>
    </row>
    <row r="35" spans="1:14">
      <c r="A35" s="4">
        <v>43989</v>
      </c>
      <c r="B35" s="2">
        <v>3</v>
      </c>
      <c r="C35" t="s">
        <v>691</v>
      </c>
      <c r="D35" t="s">
        <v>675</v>
      </c>
      <c r="F35" t="s">
        <v>171</v>
      </c>
      <c r="G35" t="s">
        <v>684</v>
      </c>
      <c r="H35" t="s">
        <v>711</v>
      </c>
      <c r="I35" s="5"/>
      <c r="M35">
        <v>8</v>
      </c>
    </row>
    <row r="36" spans="1:14">
      <c r="A36" s="4">
        <v>43989</v>
      </c>
      <c r="B36" s="2">
        <v>3</v>
      </c>
      <c r="C36" t="s">
        <v>691</v>
      </c>
      <c r="D36" t="s">
        <v>675</v>
      </c>
      <c r="F36" t="s">
        <v>171</v>
      </c>
      <c r="G36" t="s">
        <v>684</v>
      </c>
      <c r="H36" t="s">
        <v>712</v>
      </c>
      <c r="I36" s="5"/>
    </row>
    <row r="37" spans="1:14">
      <c r="A37" s="4">
        <v>43989</v>
      </c>
      <c r="B37" s="2">
        <v>4</v>
      </c>
      <c r="C37" t="s">
        <v>683</v>
      </c>
      <c r="D37" t="s">
        <v>675</v>
      </c>
      <c r="F37" t="s">
        <v>171</v>
      </c>
      <c r="G37" t="s">
        <v>684</v>
      </c>
      <c r="H37" t="s">
        <v>685</v>
      </c>
      <c r="I37" s="5"/>
      <c r="M37">
        <v>11</v>
      </c>
    </row>
    <row r="38" spans="1:14">
      <c r="A38" s="4">
        <v>43990</v>
      </c>
      <c r="B38" s="2">
        <v>1</v>
      </c>
      <c r="C38" t="s">
        <v>674</v>
      </c>
      <c r="D38" t="s">
        <v>675</v>
      </c>
      <c r="F38" t="s">
        <v>284</v>
      </c>
      <c r="G38" t="s">
        <v>285</v>
      </c>
      <c r="H38" t="s">
        <v>713</v>
      </c>
      <c r="I38" s="5"/>
      <c r="M38">
        <v>11</v>
      </c>
      <c r="N38">
        <f>M38*28</f>
        <v>308</v>
      </c>
    </row>
    <row r="39" spans="1:14">
      <c r="A39" s="4">
        <v>43990</v>
      </c>
      <c r="B39" s="2">
        <v>1</v>
      </c>
      <c r="C39" t="s">
        <v>674</v>
      </c>
      <c r="D39" t="s">
        <v>675</v>
      </c>
      <c r="F39" t="s">
        <v>34</v>
      </c>
      <c r="G39" t="s">
        <v>56</v>
      </c>
      <c r="H39" t="s">
        <v>714</v>
      </c>
      <c r="I39" s="5"/>
    </row>
    <row r="40" spans="1:14">
      <c r="A40" s="4">
        <v>43990</v>
      </c>
      <c r="B40" s="2">
        <v>2</v>
      </c>
      <c r="C40" t="s">
        <v>680</v>
      </c>
      <c r="D40" t="s">
        <v>675</v>
      </c>
      <c r="F40" t="s">
        <v>284</v>
      </c>
      <c r="G40" t="s">
        <v>285</v>
      </c>
      <c r="H40" t="s">
        <v>715</v>
      </c>
      <c r="I40" s="5"/>
      <c r="M40">
        <v>11.5</v>
      </c>
      <c r="N40">
        <f>M40*55</f>
        <v>632.5</v>
      </c>
    </row>
    <row r="41" spans="1:14">
      <c r="A41" s="4">
        <v>43990</v>
      </c>
      <c r="B41" s="2">
        <v>2</v>
      </c>
      <c r="C41" t="s">
        <v>680</v>
      </c>
      <c r="D41" t="s">
        <v>675</v>
      </c>
      <c r="F41" t="s">
        <v>284</v>
      </c>
      <c r="G41" t="s">
        <v>285</v>
      </c>
      <c r="H41" t="s">
        <v>688</v>
      </c>
      <c r="I41" s="5"/>
    </row>
    <row r="42" spans="1:14">
      <c r="A42" s="4">
        <v>43990</v>
      </c>
      <c r="B42" s="2">
        <v>3</v>
      </c>
      <c r="C42" t="s">
        <v>691</v>
      </c>
      <c r="D42" t="s">
        <v>675</v>
      </c>
      <c r="F42" t="s">
        <v>171</v>
      </c>
      <c r="G42" t="s">
        <v>684</v>
      </c>
      <c r="H42" t="s">
        <v>711</v>
      </c>
      <c r="I42" s="5"/>
      <c r="M42">
        <v>10</v>
      </c>
    </row>
    <row r="43" spans="1:14">
      <c r="A43" s="4">
        <v>43990</v>
      </c>
      <c r="B43" s="2">
        <v>3</v>
      </c>
      <c r="C43" t="s">
        <v>691</v>
      </c>
      <c r="D43" t="s">
        <v>675</v>
      </c>
      <c r="F43" t="s">
        <v>171</v>
      </c>
      <c r="G43" t="s">
        <v>684</v>
      </c>
      <c r="H43" t="s">
        <v>716</v>
      </c>
      <c r="I43" s="5"/>
    </row>
    <row r="44" spans="1:14">
      <c r="A44" s="4">
        <v>43990</v>
      </c>
      <c r="B44" s="2">
        <v>4</v>
      </c>
      <c r="C44" t="s">
        <v>683</v>
      </c>
      <c r="D44" t="s">
        <v>675</v>
      </c>
      <c r="F44" t="s">
        <v>171</v>
      </c>
      <c r="G44" t="s">
        <v>684</v>
      </c>
      <c r="H44" t="s">
        <v>699</v>
      </c>
      <c r="I44" s="5"/>
      <c r="M44">
        <v>11</v>
      </c>
    </row>
    <row r="45" spans="1:14">
      <c r="A45" s="4">
        <v>43991</v>
      </c>
      <c r="B45" s="2">
        <v>1</v>
      </c>
      <c r="C45" t="s">
        <v>674</v>
      </c>
      <c r="D45" t="s">
        <v>675</v>
      </c>
      <c r="F45" t="s">
        <v>284</v>
      </c>
      <c r="G45" t="s">
        <v>285</v>
      </c>
      <c r="H45" t="s">
        <v>717</v>
      </c>
      <c r="I45" s="5">
        <v>1</v>
      </c>
      <c r="M45">
        <v>11</v>
      </c>
      <c r="N45">
        <f>M45*28</f>
        <v>308</v>
      </c>
    </row>
    <row r="46" spans="1:14">
      <c r="A46" s="4">
        <v>43991</v>
      </c>
      <c r="B46" s="2">
        <v>1</v>
      </c>
      <c r="C46" t="s">
        <v>674</v>
      </c>
      <c r="D46" t="s">
        <v>675</v>
      </c>
      <c r="F46" t="s">
        <v>34</v>
      </c>
      <c r="G46" t="s">
        <v>56</v>
      </c>
      <c r="H46" t="s">
        <v>104</v>
      </c>
      <c r="I46" s="5">
        <v>1</v>
      </c>
    </row>
    <row r="47" spans="1:14">
      <c r="A47" s="4">
        <v>43991</v>
      </c>
      <c r="B47" s="2">
        <v>2</v>
      </c>
      <c r="C47" t="s">
        <v>680</v>
      </c>
      <c r="D47" t="s">
        <v>675</v>
      </c>
      <c r="F47" t="s">
        <v>284</v>
      </c>
      <c r="G47" t="s">
        <v>285</v>
      </c>
      <c r="H47" t="s">
        <v>718</v>
      </c>
      <c r="I47" s="5">
        <v>1</v>
      </c>
      <c r="M47">
        <v>11</v>
      </c>
      <c r="N47">
        <f>M47*55</f>
        <v>605</v>
      </c>
    </row>
    <row r="48" spans="1:14">
      <c r="A48" s="4">
        <v>43991</v>
      </c>
      <c r="B48" s="2">
        <v>2</v>
      </c>
      <c r="C48" t="s">
        <v>680</v>
      </c>
      <c r="D48" t="s">
        <v>675</v>
      </c>
      <c r="F48" t="s">
        <v>284</v>
      </c>
      <c r="G48" t="s">
        <v>285</v>
      </c>
      <c r="H48" t="s">
        <v>719</v>
      </c>
      <c r="I48" s="5">
        <v>2</v>
      </c>
    </row>
    <row r="49" spans="1:14">
      <c r="A49" s="4">
        <v>43991</v>
      </c>
      <c r="B49" s="2">
        <v>3</v>
      </c>
      <c r="C49" t="s">
        <v>691</v>
      </c>
      <c r="D49" t="s">
        <v>675</v>
      </c>
      <c r="F49" t="s">
        <v>171</v>
      </c>
      <c r="G49" t="s">
        <v>684</v>
      </c>
      <c r="H49" t="s">
        <v>703</v>
      </c>
      <c r="I49" s="5"/>
      <c r="M49">
        <v>10</v>
      </c>
    </row>
    <row r="50" spans="1:14">
      <c r="A50" s="4">
        <v>43991</v>
      </c>
      <c r="B50" s="2">
        <v>4</v>
      </c>
      <c r="C50" t="s">
        <v>683</v>
      </c>
      <c r="D50" t="s">
        <v>675</v>
      </c>
      <c r="F50" t="s">
        <v>171</v>
      </c>
      <c r="G50" t="s">
        <v>684</v>
      </c>
      <c r="H50" t="s">
        <v>685</v>
      </c>
      <c r="I50" s="5"/>
      <c r="M50">
        <v>11</v>
      </c>
    </row>
    <row r="51" spans="1:14">
      <c r="A51" s="4">
        <v>43991</v>
      </c>
      <c r="B51" s="2">
        <v>4</v>
      </c>
      <c r="C51" t="s">
        <v>683</v>
      </c>
      <c r="D51" t="s">
        <v>675</v>
      </c>
      <c r="F51" t="s">
        <v>676</v>
      </c>
      <c r="G51" t="s">
        <v>677</v>
      </c>
      <c r="H51" t="s">
        <v>720</v>
      </c>
    </row>
    <row r="52" spans="1:14">
      <c r="A52" s="4">
        <v>43992</v>
      </c>
      <c r="B52" s="2">
        <v>1</v>
      </c>
      <c r="C52" t="s">
        <v>674</v>
      </c>
      <c r="D52" t="s">
        <v>675</v>
      </c>
      <c r="F52" t="s">
        <v>284</v>
      </c>
      <c r="G52" t="s">
        <v>285</v>
      </c>
      <c r="H52" t="s">
        <v>721</v>
      </c>
      <c r="I52" s="5">
        <v>1</v>
      </c>
      <c r="M52">
        <v>11</v>
      </c>
      <c r="N52">
        <f>M52*28</f>
        <v>308</v>
      </c>
    </row>
    <row r="53" spans="1:14">
      <c r="A53" s="4">
        <v>43992</v>
      </c>
      <c r="B53" s="2">
        <v>1</v>
      </c>
      <c r="C53" t="s">
        <v>674</v>
      </c>
      <c r="D53" t="s">
        <v>675</v>
      </c>
      <c r="F53" t="s">
        <v>34</v>
      </c>
      <c r="G53" t="s">
        <v>56</v>
      </c>
      <c r="H53" t="s">
        <v>722</v>
      </c>
      <c r="I53" s="5"/>
    </row>
    <row r="54" spans="1:14">
      <c r="A54" s="4">
        <v>43992</v>
      </c>
      <c r="B54" s="2">
        <v>1</v>
      </c>
      <c r="C54" t="s">
        <v>674</v>
      </c>
      <c r="D54" t="s">
        <v>675</v>
      </c>
      <c r="F54" t="s">
        <v>124</v>
      </c>
      <c r="G54" t="s">
        <v>456</v>
      </c>
      <c r="H54" t="s">
        <v>723</v>
      </c>
      <c r="I54" s="5"/>
    </row>
    <row r="55" spans="1:14">
      <c r="A55" s="4">
        <v>43992</v>
      </c>
      <c r="B55" s="2">
        <v>2</v>
      </c>
      <c r="C55" t="s">
        <v>680</v>
      </c>
      <c r="D55" t="s">
        <v>675</v>
      </c>
      <c r="F55" t="s">
        <v>284</v>
      </c>
      <c r="G55" t="s">
        <v>285</v>
      </c>
      <c r="H55" t="s">
        <v>724</v>
      </c>
      <c r="I55" s="5"/>
      <c r="M55">
        <v>11</v>
      </c>
      <c r="N55">
        <f>M55*55</f>
        <v>605</v>
      </c>
    </row>
    <row r="56" spans="1:14">
      <c r="A56" s="4">
        <v>43992</v>
      </c>
      <c r="B56" s="2">
        <v>2</v>
      </c>
      <c r="C56" t="s">
        <v>680</v>
      </c>
      <c r="D56" t="s">
        <v>675</v>
      </c>
      <c r="F56" t="s">
        <v>34</v>
      </c>
      <c r="G56" t="s">
        <v>56</v>
      </c>
      <c r="H56" t="s">
        <v>104</v>
      </c>
      <c r="I56" s="5">
        <v>2</v>
      </c>
    </row>
    <row r="57" spans="1:14">
      <c r="A57" s="4">
        <v>43992</v>
      </c>
      <c r="B57" s="2">
        <v>2</v>
      </c>
      <c r="C57" t="s">
        <v>680</v>
      </c>
      <c r="D57" t="s">
        <v>675</v>
      </c>
      <c r="F57" t="s">
        <v>293</v>
      </c>
      <c r="G57" t="s">
        <v>294</v>
      </c>
      <c r="H57" t="s">
        <v>104</v>
      </c>
      <c r="I57" s="5">
        <v>1</v>
      </c>
    </row>
    <row r="58" spans="1:14">
      <c r="A58" s="4">
        <v>43992</v>
      </c>
      <c r="B58" s="2">
        <v>3</v>
      </c>
      <c r="C58" t="s">
        <v>691</v>
      </c>
      <c r="D58" t="s">
        <v>675</v>
      </c>
      <c r="F58" t="s">
        <v>171</v>
      </c>
      <c r="G58" t="s">
        <v>684</v>
      </c>
      <c r="H58" t="s">
        <v>703</v>
      </c>
      <c r="I58" s="5"/>
      <c r="M58">
        <v>10</v>
      </c>
    </row>
    <row r="59" spans="1:14">
      <c r="A59" s="4">
        <v>43992</v>
      </c>
      <c r="B59" s="2">
        <v>4</v>
      </c>
      <c r="C59" t="s">
        <v>683</v>
      </c>
      <c r="D59" t="s">
        <v>675</v>
      </c>
      <c r="F59" t="s">
        <v>171</v>
      </c>
      <c r="G59" t="s">
        <v>684</v>
      </c>
      <c r="H59" t="s">
        <v>685</v>
      </c>
      <c r="I59" s="5"/>
      <c r="M59">
        <v>11</v>
      </c>
    </row>
    <row r="60" spans="1:14">
      <c r="A60" s="4">
        <v>43992</v>
      </c>
      <c r="B60" s="2">
        <v>4</v>
      </c>
      <c r="C60" t="s">
        <v>683</v>
      </c>
      <c r="D60" t="s">
        <v>675</v>
      </c>
      <c r="F60" t="s">
        <v>676</v>
      </c>
      <c r="G60" t="s">
        <v>677</v>
      </c>
      <c r="H60" t="s">
        <v>720</v>
      </c>
    </row>
    <row r="61" spans="1:14">
      <c r="A61" s="4">
        <v>43993</v>
      </c>
      <c r="B61" s="2">
        <v>1</v>
      </c>
      <c r="C61" t="s">
        <v>674</v>
      </c>
      <c r="D61" t="s">
        <v>675</v>
      </c>
      <c r="F61" t="s">
        <v>124</v>
      </c>
      <c r="G61" t="s">
        <v>456</v>
      </c>
      <c r="H61" t="s">
        <v>725</v>
      </c>
      <c r="I61" s="5">
        <v>1</v>
      </c>
      <c r="M61">
        <v>11</v>
      </c>
      <c r="N61">
        <f>M61*28</f>
        <v>308</v>
      </c>
    </row>
    <row r="62" spans="1:14">
      <c r="A62" s="4">
        <v>43993</v>
      </c>
      <c r="B62" s="2">
        <v>1</v>
      </c>
      <c r="C62" t="s">
        <v>674</v>
      </c>
      <c r="D62" t="s">
        <v>675</v>
      </c>
      <c r="F62" t="s">
        <v>284</v>
      </c>
      <c r="G62" t="s">
        <v>285</v>
      </c>
      <c r="H62" t="s">
        <v>726</v>
      </c>
      <c r="I62" s="5">
        <v>2</v>
      </c>
    </row>
    <row r="63" spans="1:14">
      <c r="A63" s="4">
        <v>43993</v>
      </c>
      <c r="B63" s="2">
        <v>2</v>
      </c>
      <c r="C63" t="s">
        <v>680</v>
      </c>
      <c r="D63" t="s">
        <v>675</v>
      </c>
      <c r="F63" t="s">
        <v>284</v>
      </c>
      <c r="G63" t="s">
        <v>285</v>
      </c>
      <c r="H63" t="s">
        <v>698</v>
      </c>
      <c r="I63" s="5">
        <v>1</v>
      </c>
      <c r="M63">
        <v>11</v>
      </c>
      <c r="N63">
        <f>M63*55</f>
        <v>605</v>
      </c>
    </row>
    <row r="64" spans="1:14">
      <c r="A64" s="4">
        <v>43993</v>
      </c>
      <c r="B64" s="2">
        <v>2</v>
      </c>
      <c r="C64" t="s">
        <v>680</v>
      </c>
      <c r="D64" t="s">
        <v>675</v>
      </c>
      <c r="F64" t="s">
        <v>34</v>
      </c>
      <c r="G64" t="s">
        <v>56</v>
      </c>
      <c r="H64" t="s">
        <v>104</v>
      </c>
      <c r="I64" s="5">
        <v>2</v>
      </c>
    </row>
    <row r="65" spans="1:14">
      <c r="A65" s="4">
        <v>43993</v>
      </c>
      <c r="B65" s="2">
        <v>2</v>
      </c>
      <c r="C65" t="s">
        <v>680</v>
      </c>
      <c r="D65" t="s">
        <v>675</v>
      </c>
      <c r="F65" t="s">
        <v>34</v>
      </c>
      <c r="G65" t="s">
        <v>709</v>
      </c>
      <c r="H65" t="s">
        <v>727</v>
      </c>
      <c r="I65" s="5">
        <v>1</v>
      </c>
    </row>
    <row r="66" spans="1:14">
      <c r="A66" s="4">
        <v>43993</v>
      </c>
      <c r="B66" s="2">
        <v>3</v>
      </c>
      <c r="C66" t="s">
        <v>691</v>
      </c>
      <c r="D66" t="s">
        <v>675</v>
      </c>
      <c r="F66" t="s">
        <v>171</v>
      </c>
      <c r="G66" t="s">
        <v>684</v>
      </c>
      <c r="H66" t="s">
        <v>703</v>
      </c>
      <c r="I66" s="5">
        <v>1</v>
      </c>
      <c r="M66">
        <v>10</v>
      </c>
    </row>
    <row r="67" spans="1:14">
      <c r="A67" s="4">
        <v>43993</v>
      </c>
      <c r="B67" s="2">
        <v>4</v>
      </c>
      <c r="C67" t="s">
        <v>683</v>
      </c>
      <c r="D67" t="s">
        <v>675</v>
      </c>
      <c r="F67" t="s">
        <v>171</v>
      </c>
      <c r="G67" t="s">
        <v>684</v>
      </c>
      <c r="H67" t="s">
        <v>699</v>
      </c>
      <c r="I67" s="5"/>
      <c r="M67">
        <v>11</v>
      </c>
    </row>
    <row r="68" spans="1:14">
      <c r="A68" s="4">
        <v>43994</v>
      </c>
      <c r="B68" s="2">
        <v>1</v>
      </c>
      <c r="C68" t="s">
        <v>674</v>
      </c>
      <c r="D68" t="s">
        <v>675</v>
      </c>
      <c r="F68" t="s">
        <v>171</v>
      </c>
      <c r="G68" t="s">
        <v>684</v>
      </c>
      <c r="H68" t="s">
        <v>711</v>
      </c>
      <c r="I68" s="5">
        <v>1</v>
      </c>
      <c r="M68">
        <v>11</v>
      </c>
      <c r="N68">
        <f>M68*28</f>
        <v>308</v>
      </c>
    </row>
    <row r="69" spans="1:14">
      <c r="A69" s="4">
        <v>43994</v>
      </c>
      <c r="B69" s="2">
        <v>1</v>
      </c>
      <c r="C69" t="s">
        <v>674</v>
      </c>
      <c r="D69" t="s">
        <v>675</v>
      </c>
      <c r="F69" t="s">
        <v>284</v>
      </c>
      <c r="G69" t="s">
        <v>285</v>
      </c>
      <c r="H69" t="s">
        <v>701</v>
      </c>
      <c r="I69" s="5">
        <v>1</v>
      </c>
    </row>
    <row r="70" spans="1:14">
      <c r="A70" s="4">
        <v>43994</v>
      </c>
      <c r="B70" s="2">
        <v>2</v>
      </c>
      <c r="C70" t="s">
        <v>680</v>
      </c>
      <c r="D70" t="s">
        <v>675</v>
      </c>
      <c r="F70" t="s">
        <v>284</v>
      </c>
      <c r="G70" t="s">
        <v>285</v>
      </c>
      <c r="H70" t="s">
        <v>688</v>
      </c>
      <c r="I70" s="5">
        <v>2</v>
      </c>
      <c r="M70">
        <v>11</v>
      </c>
      <c r="N70">
        <f>M70*55</f>
        <v>605</v>
      </c>
    </row>
    <row r="71" spans="1:14">
      <c r="A71" s="4">
        <v>43994</v>
      </c>
      <c r="B71" s="2">
        <v>2</v>
      </c>
      <c r="C71" t="s">
        <v>680</v>
      </c>
      <c r="D71" t="s">
        <v>675</v>
      </c>
      <c r="F71" t="s">
        <v>34</v>
      </c>
      <c r="G71" t="s">
        <v>56</v>
      </c>
      <c r="H71" t="s">
        <v>104</v>
      </c>
      <c r="I71" s="5">
        <v>1</v>
      </c>
    </row>
    <row r="72" spans="1:14">
      <c r="A72" s="4">
        <v>43994</v>
      </c>
      <c r="B72" s="2">
        <v>2</v>
      </c>
      <c r="C72" t="s">
        <v>680</v>
      </c>
      <c r="D72" t="s">
        <v>675</v>
      </c>
      <c r="F72" t="s">
        <v>34</v>
      </c>
      <c r="G72" t="s">
        <v>709</v>
      </c>
      <c r="H72" t="s">
        <v>728</v>
      </c>
      <c r="I72" s="5">
        <v>1</v>
      </c>
    </row>
    <row r="73" spans="1:14">
      <c r="A73" s="4">
        <v>43994</v>
      </c>
      <c r="B73" s="2">
        <v>3</v>
      </c>
      <c r="C73" t="s">
        <v>691</v>
      </c>
      <c r="D73" t="s">
        <v>675</v>
      </c>
      <c r="F73" t="s">
        <v>171</v>
      </c>
      <c r="G73" t="s">
        <v>684</v>
      </c>
      <c r="H73" t="s">
        <v>729</v>
      </c>
      <c r="I73" s="5">
        <v>1</v>
      </c>
      <c r="M73">
        <v>10</v>
      </c>
    </row>
    <row r="74" spans="1:14">
      <c r="A74" s="4">
        <v>43994</v>
      </c>
      <c r="B74" s="2">
        <v>4</v>
      </c>
      <c r="C74" t="s">
        <v>683</v>
      </c>
      <c r="D74" t="s">
        <v>675</v>
      </c>
      <c r="F74" t="s">
        <v>284</v>
      </c>
      <c r="G74" t="s">
        <v>285</v>
      </c>
      <c r="H74" t="s">
        <v>730</v>
      </c>
      <c r="I74" s="5">
        <v>4</v>
      </c>
      <c r="M74">
        <v>11</v>
      </c>
    </row>
    <row r="75" spans="1:14">
      <c r="A75" s="4">
        <v>43994</v>
      </c>
      <c r="B75" s="2">
        <v>4</v>
      </c>
      <c r="C75" t="s">
        <v>683</v>
      </c>
      <c r="D75" t="s">
        <v>675</v>
      </c>
      <c r="F75" t="s">
        <v>171</v>
      </c>
      <c r="G75" t="s">
        <v>684</v>
      </c>
      <c r="H75" t="s">
        <v>731</v>
      </c>
    </row>
    <row r="76" spans="1:14">
      <c r="A76" s="4">
        <v>43995</v>
      </c>
      <c r="B76" s="2">
        <v>1</v>
      </c>
      <c r="C76" t="s">
        <v>674</v>
      </c>
      <c r="D76" t="s">
        <v>675</v>
      </c>
      <c r="F76" t="s">
        <v>293</v>
      </c>
      <c r="G76" t="s">
        <v>294</v>
      </c>
      <c r="H76" t="s">
        <v>707</v>
      </c>
      <c r="I76" s="5">
        <v>1</v>
      </c>
      <c r="M76">
        <v>11</v>
      </c>
      <c r="N76">
        <f>M76*28</f>
        <v>308</v>
      </c>
    </row>
    <row r="77" spans="1:14">
      <c r="A77" s="4">
        <v>43995</v>
      </c>
      <c r="B77" s="2">
        <v>1</v>
      </c>
      <c r="C77" t="s">
        <v>674</v>
      </c>
      <c r="D77" t="s">
        <v>675</v>
      </c>
      <c r="F77" t="s">
        <v>34</v>
      </c>
      <c r="G77" t="s">
        <v>709</v>
      </c>
      <c r="H77" t="s">
        <v>728</v>
      </c>
      <c r="I77" s="5">
        <v>1</v>
      </c>
    </row>
    <row r="78" spans="1:14">
      <c r="A78" s="4">
        <v>43995</v>
      </c>
      <c r="B78" s="2">
        <v>2</v>
      </c>
      <c r="C78" t="s">
        <v>680</v>
      </c>
      <c r="D78" t="s">
        <v>675</v>
      </c>
      <c r="F78" t="s">
        <v>284</v>
      </c>
      <c r="G78" t="s">
        <v>285</v>
      </c>
      <c r="H78" t="s">
        <v>732</v>
      </c>
      <c r="I78" s="5">
        <v>1</v>
      </c>
      <c r="M78">
        <v>11</v>
      </c>
      <c r="N78">
        <f>M78*55</f>
        <v>605</v>
      </c>
    </row>
    <row r="79" spans="1:14">
      <c r="A79" s="4">
        <v>43995</v>
      </c>
      <c r="B79" s="2">
        <v>2</v>
      </c>
      <c r="C79" t="s">
        <v>680</v>
      </c>
      <c r="D79" t="s">
        <v>675</v>
      </c>
      <c r="F79" t="s">
        <v>34</v>
      </c>
      <c r="G79" t="s">
        <v>709</v>
      </c>
      <c r="H79" t="s">
        <v>733</v>
      </c>
      <c r="I79" s="5">
        <v>1</v>
      </c>
    </row>
    <row r="80" spans="1:14">
      <c r="A80" s="4">
        <v>43995</v>
      </c>
      <c r="B80" s="2">
        <v>2</v>
      </c>
      <c r="C80" t="s">
        <v>680</v>
      </c>
      <c r="D80" t="s">
        <v>675</v>
      </c>
      <c r="F80" t="s">
        <v>34</v>
      </c>
      <c r="G80" t="s">
        <v>709</v>
      </c>
      <c r="H80" t="s">
        <v>728</v>
      </c>
      <c r="I80" s="5">
        <v>1</v>
      </c>
    </row>
    <row r="81" spans="1:14">
      <c r="A81" s="4">
        <v>43995</v>
      </c>
      <c r="B81" s="2">
        <v>3</v>
      </c>
      <c r="C81" t="s">
        <v>691</v>
      </c>
      <c r="D81" t="s">
        <v>675</v>
      </c>
      <c r="F81" t="s">
        <v>171</v>
      </c>
      <c r="G81" t="s">
        <v>684</v>
      </c>
      <c r="H81" t="s">
        <v>703</v>
      </c>
      <c r="I81" s="5">
        <v>1</v>
      </c>
      <c r="M81">
        <v>10</v>
      </c>
    </row>
    <row r="82" spans="1:14">
      <c r="A82" s="4">
        <v>43995</v>
      </c>
      <c r="B82" s="2">
        <v>4</v>
      </c>
      <c r="C82" t="s">
        <v>683</v>
      </c>
      <c r="D82" t="s">
        <v>675</v>
      </c>
      <c r="F82" t="s">
        <v>284</v>
      </c>
      <c r="G82" t="s">
        <v>285</v>
      </c>
      <c r="H82" t="s">
        <v>734</v>
      </c>
      <c r="I82" s="5"/>
      <c r="M82">
        <v>11</v>
      </c>
    </row>
    <row r="83" spans="1:14">
      <c r="A83" s="4">
        <v>43995</v>
      </c>
      <c r="B83" s="2">
        <v>4</v>
      </c>
      <c r="C83" t="s">
        <v>683</v>
      </c>
      <c r="D83" t="s">
        <v>675</v>
      </c>
      <c r="F83" t="s">
        <v>171</v>
      </c>
      <c r="G83" t="s">
        <v>684</v>
      </c>
      <c r="H83" t="s">
        <v>731</v>
      </c>
    </row>
    <row r="84" spans="1:14">
      <c r="A84" s="4">
        <v>43997</v>
      </c>
      <c r="B84" s="2">
        <v>1</v>
      </c>
      <c r="C84" t="s">
        <v>674</v>
      </c>
      <c r="D84" t="s">
        <v>675</v>
      </c>
      <c r="F84" t="s">
        <v>171</v>
      </c>
      <c r="G84" t="s">
        <v>684</v>
      </c>
      <c r="H84" t="s">
        <v>735</v>
      </c>
      <c r="I84" s="5">
        <v>1</v>
      </c>
      <c r="M84">
        <v>11</v>
      </c>
      <c r="N84">
        <f>M84*28</f>
        <v>308</v>
      </c>
    </row>
    <row r="85" spans="1:14">
      <c r="A85" s="4">
        <v>43997</v>
      </c>
      <c r="B85" s="2">
        <v>1</v>
      </c>
      <c r="C85" t="s">
        <v>674</v>
      </c>
      <c r="D85" t="s">
        <v>675</v>
      </c>
      <c r="F85" t="s">
        <v>293</v>
      </c>
      <c r="G85" t="s">
        <v>294</v>
      </c>
      <c r="H85" t="s">
        <v>736</v>
      </c>
      <c r="I85" s="5">
        <v>1</v>
      </c>
    </row>
    <row r="86" spans="1:14">
      <c r="A86" s="4">
        <v>43997</v>
      </c>
      <c r="B86" s="2">
        <v>2</v>
      </c>
      <c r="C86" t="s">
        <v>680</v>
      </c>
      <c r="D86" t="s">
        <v>675</v>
      </c>
      <c r="F86" t="s">
        <v>284</v>
      </c>
      <c r="G86" t="s">
        <v>285</v>
      </c>
      <c r="H86" t="s">
        <v>737</v>
      </c>
      <c r="I86" s="5">
        <v>2</v>
      </c>
      <c r="M86">
        <v>11</v>
      </c>
      <c r="N86">
        <f>M86*55</f>
        <v>605</v>
      </c>
    </row>
    <row r="87" spans="1:14">
      <c r="A87" s="4">
        <v>43997</v>
      </c>
      <c r="B87" s="2">
        <v>2</v>
      </c>
      <c r="C87" t="s">
        <v>680</v>
      </c>
      <c r="D87" t="s">
        <v>675</v>
      </c>
      <c r="F87" t="s">
        <v>34</v>
      </c>
      <c r="G87" t="s">
        <v>709</v>
      </c>
      <c r="H87" t="s">
        <v>738</v>
      </c>
      <c r="I87" s="5">
        <v>1</v>
      </c>
    </row>
    <row r="88" spans="1:14">
      <c r="A88" s="4">
        <v>43997</v>
      </c>
      <c r="B88" s="2">
        <v>3</v>
      </c>
      <c r="C88" t="s">
        <v>691</v>
      </c>
      <c r="D88" t="s">
        <v>675</v>
      </c>
      <c r="F88" t="s">
        <v>171</v>
      </c>
      <c r="G88" t="s">
        <v>684</v>
      </c>
      <c r="H88" t="s">
        <v>703</v>
      </c>
      <c r="I88" s="5"/>
      <c r="M88">
        <v>11</v>
      </c>
    </row>
    <row r="89" spans="1:14">
      <c r="A89" s="4">
        <v>43997</v>
      </c>
      <c r="B89" s="2">
        <v>4</v>
      </c>
      <c r="C89" t="s">
        <v>683</v>
      </c>
      <c r="D89" t="s">
        <v>675</v>
      </c>
      <c r="F89" t="s">
        <v>171</v>
      </c>
      <c r="G89" t="s">
        <v>684</v>
      </c>
      <c r="H89" t="s">
        <v>739</v>
      </c>
      <c r="M89">
        <v>11</v>
      </c>
    </row>
    <row r="90" spans="1:14">
      <c r="A90" s="4">
        <v>43998</v>
      </c>
      <c r="B90" s="2">
        <v>1</v>
      </c>
      <c r="C90" t="s">
        <v>674</v>
      </c>
      <c r="D90" t="s">
        <v>675</v>
      </c>
      <c r="F90" t="s">
        <v>171</v>
      </c>
      <c r="G90" t="s">
        <v>684</v>
      </c>
      <c r="H90" t="s">
        <v>740</v>
      </c>
      <c r="I90" s="5">
        <v>1</v>
      </c>
      <c r="M90">
        <v>11</v>
      </c>
      <c r="N90">
        <f>M90*28</f>
        <v>308</v>
      </c>
    </row>
    <row r="91" spans="1:14">
      <c r="A91" s="4">
        <v>43998</v>
      </c>
      <c r="B91" s="2">
        <v>1</v>
      </c>
      <c r="C91" t="s">
        <v>674</v>
      </c>
      <c r="D91" t="s">
        <v>675</v>
      </c>
      <c r="F91" t="s">
        <v>741</v>
      </c>
      <c r="G91" t="s">
        <v>742</v>
      </c>
      <c r="H91" t="s">
        <v>104</v>
      </c>
      <c r="I91" s="5"/>
    </row>
    <row r="92" spans="1:14">
      <c r="A92" s="4">
        <v>43998</v>
      </c>
      <c r="B92" s="2">
        <v>2</v>
      </c>
      <c r="C92" t="s">
        <v>680</v>
      </c>
      <c r="D92" t="s">
        <v>675</v>
      </c>
      <c r="F92" t="s">
        <v>284</v>
      </c>
      <c r="G92" t="s">
        <v>285</v>
      </c>
      <c r="H92" t="s">
        <v>718</v>
      </c>
      <c r="I92" s="5">
        <v>1</v>
      </c>
      <c r="M92">
        <v>11</v>
      </c>
      <c r="N92">
        <f>M92*55</f>
        <v>605</v>
      </c>
    </row>
    <row r="93" spans="1:14">
      <c r="A93" s="4">
        <v>43998</v>
      </c>
      <c r="B93" s="2">
        <v>2</v>
      </c>
      <c r="C93" t="s">
        <v>680</v>
      </c>
      <c r="D93" t="s">
        <v>675</v>
      </c>
      <c r="F93" t="s">
        <v>34</v>
      </c>
      <c r="G93" t="s">
        <v>709</v>
      </c>
      <c r="H93" t="s">
        <v>743</v>
      </c>
      <c r="I93" s="5">
        <v>1</v>
      </c>
    </row>
    <row r="94" spans="1:14">
      <c r="A94" s="4">
        <v>43998</v>
      </c>
      <c r="B94" s="2">
        <v>2</v>
      </c>
      <c r="C94" t="s">
        <v>680</v>
      </c>
      <c r="D94" t="s">
        <v>675</v>
      </c>
      <c r="F94" t="s">
        <v>284</v>
      </c>
      <c r="G94" t="s">
        <v>285</v>
      </c>
      <c r="H94" t="s">
        <v>744</v>
      </c>
      <c r="I94" s="5">
        <v>1</v>
      </c>
    </row>
    <row r="95" spans="1:14">
      <c r="A95" s="4">
        <v>43998</v>
      </c>
      <c r="B95" s="2">
        <v>3</v>
      </c>
      <c r="C95" t="s">
        <v>691</v>
      </c>
      <c r="D95" t="s">
        <v>675</v>
      </c>
      <c r="F95" t="s">
        <v>171</v>
      </c>
      <c r="G95" t="s">
        <v>684</v>
      </c>
      <c r="H95" t="s">
        <v>703</v>
      </c>
      <c r="I95" s="5"/>
      <c r="M95">
        <v>11</v>
      </c>
    </row>
    <row r="96" spans="1:14">
      <c r="A96" s="4">
        <v>43998</v>
      </c>
      <c r="B96" s="2">
        <v>4</v>
      </c>
      <c r="C96" t="s">
        <v>683</v>
      </c>
      <c r="D96" t="s">
        <v>675</v>
      </c>
      <c r="F96" t="s">
        <v>745</v>
      </c>
      <c r="G96" t="s">
        <v>746</v>
      </c>
      <c r="H96" t="s">
        <v>747</v>
      </c>
      <c r="M96">
        <v>11</v>
      </c>
    </row>
    <row r="97" spans="1:14">
      <c r="A97" s="4"/>
    </row>
    <row r="106" spans="1:14">
      <c r="A106" s="4">
        <v>44000</v>
      </c>
      <c r="B106" s="2">
        <v>1</v>
      </c>
      <c r="C106" t="s">
        <v>674</v>
      </c>
      <c r="D106" t="s">
        <v>675</v>
      </c>
      <c r="F106" t="s">
        <v>171</v>
      </c>
      <c r="G106" t="s">
        <v>684</v>
      </c>
      <c r="H106" t="s">
        <v>740</v>
      </c>
      <c r="I106" s="5">
        <v>1</v>
      </c>
      <c r="M106">
        <v>11</v>
      </c>
      <c r="N106">
        <f>M106*28</f>
        <v>308</v>
      </c>
    </row>
    <row r="107" spans="1:14">
      <c r="A107" s="4">
        <v>44000</v>
      </c>
      <c r="B107" s="2">
        <v>1</v>
      </c>
      <c r="C107" t="s">
        <v>674</v>
      </c>
      <c r="D107" t="s">
        <v>675</v>
      </c>
      <c r="F107" t="s">
        <v>171</v>
      </c>
      <c r="G107" t="s">
        <v>684</v>
      </c>
      <c r="H107" t="s">
        <v>748</v>
      </c>
      <c r="I107" s="5"/>
    </row>
    <row r="108" spans="1:14">
      <c r="A108" s="4">
        <v>44000</v>
      </c>
      <c r="B108" s="2">
        <v>2</v>
      </c>
      <c r="C108" t="s">
        <v>680</v>
      </c>
      <c r="D108" t="s">
        <v>675</v>
      </c>
      <c r="F108" t="s">
        <v>284</v>
      </c>
      <c r="G108" t="s">
        <v>285</v>
      </c>
      <c r="H108" t="s">
        <v>718</v>
      </c>
      <c r="I108" s="5">
        <v>1</v>
      </c>
      <c r="M108">
        <v>11</v>
      </c>
      <c r="N108">
        <f>M108*55</f>
        <v>605</v>
      </c>
    </row>
    <row r="109" spans="1:14">
      <c r="A109" s="4">
        <v>44000</v>
      </c>
      <c r="B109" s="2">
        <v>2</v>
      </c>
      <c r="C109" t="s">
        <v>680</v>
      </c>
      <c r="D109" t="s">
        <v>675</v>
      </c>
      <c r="F109" t="s">
        <v>34</v>
      </c>
      <c r="G109" t="s">
        <v>709</v>
      </c>
      <c r="H109" t="s">
        <v>749</v>
      </c>
      <c r="I109" s="5">
        <v>1</v>
      </c>
    </row>
    <row r="110" spans="1:14">
      <c r="A110" s="4">
        <v>44000</v>
      </c>
      <c r="B110" s="2">
        <v>3</v>
      </c>
      <c r="C110" t="s">
        <v>691</v>
      </c>
      <c r="D110" t="s">
        <v>675</v>
      </c>
      <c r="F110" t="s">
        <v>171</v>
      </c>
      <c r="G110" t="s">
        <v>684</v>
      </c>
      <c r="H110" t="s">
        <v>703</v>
      </c>
      <c r="I110" s="5"/>
      <c r="M110">
        <v>11</v>
      </c>
    </row>
    <row r="111" spans="1:14">
      <c r="A111" s="4">
        <v>44000</v>
      </c>
      <c r="B111" s="2">
        <v>4</v>
      </c>
      <c r="C111" t="s">
        <v>683</v>
      </c>
      <c r="D111" t="s">
        <v>675</v>
      </c>
      <c r="F111" t="s">
        <v>218</v>
      </c>
      <c r="G111" t="s">
        <v>750</v>
      </c>
      <c r="H111" t="s">
        <v>751</v>
      </c>
      <c r="M111">
        <v>11</v>
      </c>
    </row>
  </sheetData>
  <autoFilter ref="A1:T96" xr:uid="{00000000-0009-0000-0000-000003000000}"/>
  <dataValidations count="1">
    <dataValidation type="list" allowBlank="1" showInputMessage="1" showErrorMessage="1" sqref="V1" xr:uid="{00000000-0002-0000-0300-000000000000}">
      <formula1>$V$1:$V$3</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C327" sqref="C327"/>
    </sheetView>
  </sheetViews>
  <sheetFormatPr baseColWidth="10" defaultColWidth="9" defaultRowHeight="15"/>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40D104F4B78F14F870EC0CEE5B6D533" ma:contentTypeVersion="13" ma:contentTypeDescription="Create a new document." ma:contentTypeScope="" ma:versionID="5ebd6445dbbeee0eb316b88fe3f65e3a">
  <xsd:schema xmlns:xsd="http://www.w3.org/2001/XMLSchema" xmlns:xs="http://www.w3.org/2001/XMLSchema" xmlns:p="http://schemas.microsoft.com/office/2006/metadata/properties" xmlns:ns3="34a7c4d5-2aec-4203-9644-90964e62810d" xmlns:ns4="7633c797-9686-42b6-b905-659fa52c0c1f" targetNamespace="http://schemas.microsoft.com/office/2006/metadata/properties" ma:root="true" ma:fieldsID="abd160c47469dd3f42b0860778230179" ns3:_="" ns4:_="">
    <xsd:import namespace="34a7c4d5-2aec-4203-9644-90964e62810d"/>
    <xsd:import namespace="7633c797-9686-42b6-b905-659fa52c0c1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a7c4d5-2aec-4203-9644-90964e62810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33c797-9686-42b6-b905-659fa52c0c1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12AAD0-26C2-4BA1-8A5D-7F132287C6CA}">
  <ds:schemaRefs/>
</ds:datastoreItem>
</file>

<file path=customXml/itemProps2.xml><?xml version="1.0" encoding="utf-8"?>
<ds:datastoreItem xmlns:ds="http://schemas.openxmlformats.org/officeDocument/2006/customXml" ds:itemID="{A5B186AE-BDE2-4376-8182-5868988727FA}">
  <ds:schemaRefs/>
</ds:datastoreItem>
</file>

<file path=customXml/itemProps3.xml><?xml version="1.0" encoding="utf-8"?>
<ds:datastoreItem xmlns:ds="http://schemas.openxmlformats.org/officeDocument/2006/customXml" ds:itemID="{55A8F70E-12E7-496C-BE18-776187574237}">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注塑11月</vt:lpstr>
      <vt:lpstr>包装11月</vt:lpstr>
      <vt:lpstr>painting</vt:lpstr>
      <vt:lpstr>工模月</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Xu</dc:creator>
  <cp:lastModifiedBy>Simon Xu</cp:lastModifiedBy>
  <dcterms:created xsi:type="dcterms:W3CDTF">2020-05-31T02:57:00Z</dcterms:created>
  <dcterms:modified xsi:type="dcterms:W3CDTF">2020-12-25T05:42:19Z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0x010100440D104F4B78F14F870EC0CEE5B6D533</vt:lpwstr>
  </property>
  <property fmtid="{D5CDD505-2E9C-101B-9397-08002B2CF9AE}" pid="3" name="KSOProductBuildVer">
    <vt:lpwstr>2052-11.1.0.10132</vt:lpwstr>
  </property>
  <property fmtid="{D5CDD505-2E9C-101B-9397-08002B2CF9AE}" pid="4" name="KSOReadingLayout">
    <vt:bool>true</vt:bool>
  </property>
</Properties>
</file>