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fal/kth-master/exjobb/beyondPianoRoll/hfc-files/"/>
    </mc:Choice>
  </mc:AlternateContent>
  <xr:revisionPtr revIDLastSave="0" documentId="13_ncr:1_{B89AC31E-7E2B-B64C-9E85-85A8854F7209}" xr6:coauthVersionLast="47" xr6:coauthVersionMax="47" xr10:uidLastSave="{00000000-0000-0000-0000-000000000000}"/>
  <bookViews>
    <workbookView xWindow="41460" yWindow="-3100" windowWidth="22960" windowHeight="13320" activeTab="2" xr2:uid="{CC9CA039-07BB-8C49-B8AB-453913154E58}"/>
  </bookViews>
  <sheets>
    <sheet name="info" sheetId="2" r:id="rId1"/>
    <sheet name="results" sheetId="1" r:id="rId2"/>
    <sheet name="finetune-all" sheetId="3" r:id="rId3"/>
    <sheet name="finetune-den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3" l="1"/>
  <c r="N30" i="3"/>
  <c r="N29" i="3"/>
  <c r="N28" i="3"/>
  <c r="N27" i="3"/>
  <c r="O31" i="3"/>
  <c r="O30" i="3"/>
  <c r="O29" i="3"/>
  <c r="O28" i="3"/>
  <c r="O27" i="3"/>
  <c r="M25" i="4"/>
  <c r="L25" i="4"/>
  <c r="K25" i="4"/>
  <c r="H25" i="4" s="1"/>
  <c r="M24" i="4"/>
  <c r="L24" i="4"/>
  <c r="K24" i="4"/>
  <c r="M23" i="4"/>
  <c r="L23" i="4"/>
  <c r="K23" i="4"/>
  <c r="H23" i="4" s="1"/>
  <c r="I23" i="4"/>
  <c r="I20" i="4"/>
  <c r="H20" i="4"/>
  <c r="J20" i="4" s="1"/>
  <c r="I19" i="4"/>
  <c r="H19" i="4"/>
  <c r="J19" i="4" s="1"/>
  <c r="I18" i="4"/>
  <c r="H18" i="4"/>
  <c r="J18" i="4" s="1"/>
  <c r="I17" i="4"/>
  <c r="J17" i="4" s="1"/>
  <c r="H17" i="4"/>
  <c r="I16" i="4"/>
  <c r="H16" i="4"/>
  <c r="J16" i="4" s="1"/>
  <c r="I15" i="4"/>
  <c r="H15" i="4"/>
  <c r="I14" i="4"/>
  <c r="H14" i="4"/>
  <c r="J14" i="4" s="1"/>
  <c r="I13" i="4"/>
  <c r="H13" i="4"/>
  <c r="I12" i="4"/>
  <c r="H12" i="4"/>
  <c r="J12" i="4" s="1"/>
  <c r="I11" i="4"/>
  <c r="H11" i="4"/>
  <c r="J11" i="4" s="1"/>
  <c r="I10" i="4"/>
  <c r="J10" i="4" s="1"/>
  <c r="H10" i="4"/>
  <c r="I9" i="4"/>
  <c r="H9" i="4"/>
  <c r="I8" i="4"/>
  <c r="H8" i="4"/>
  <c r="I7" i="4"/>
  <c r="H7" i="4"/>
  <c r="J7" i="4" s="1"/>
  <c r="J6" i="4"/>
  <c r="I6" i="4"/>
  <c r="H6" i="4"/>
  <c r="I5" i="4"/>
  <c r="H5" i="4"/>
  <c r="I4" i="4"/>
  <c r="H4" i="4"/>
  <c r="J4" i="4" s="1"/>
  <c r="I3" i="4"/>
  <c r="H3" i="4"/>
  <c r="J3" i="4" s="1"/>
  <c r="I2" i="4"/>
  <c r="H2" i="4"/>
  <c r="J2" i="4" s="1"/>
  <c r="M25" i="3"/>
  <c r="L25" i="3"/>
  <c r="K25" i="3"/>
  <c r="M24" i="3"/>
  <c r="L24" i="3"/>
  <c r="K24" i="3"/>
  <c r="M23" i="3"/>
  <c r="L23" i="3"/>
  <c r="K23" i="3"/>
  <c r="I23" i="3" s="1"/>
  <c r="H18" i="3"/>
  <c r="I18" i="3"/>
  <c r="H19" i="3"/>
  <c r="I19" i="3"/>
  <c r="H20" i="3"/>
  <c r="J20" i="3" s="1"/>
  <c r="I20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J9" i="3" s="1"/>
  <c r="H10" i="3"/>
  <c r="I10" i="3"/>
  <c r="H11" i="3"/>
  <c r="I11" i="3"/>
  <c r="H12" i="3"/>
  <c r="I12" i="3"/>
  <c r="H13" i="3"/>
  <c r="I13" i="3"/>
  <c r="J13" i="3" s="1"/>
  <c r="H14" i="3"/>
  <c r="I14" i="3"/>
  <c r="H15" i="3"/>
  <c r="I15" i="3"/>
  <c r="J15" i="3" s="1"/>
  <c r="H16" i="3"/>
  <c r="I16" i="3"/>
  <c r="H17" i="3"/>
  <c r="I17" i="3"/>
  <c r="J17" i="3" s="1"/>
  <c r="I2" i="3"/>
  <c r="J2" i="3" s="1"/>
  <c r="H2" i="3"/>
  <c r="J11" i="3"/>
  <c r="F30" i="1"/>
  <c r="E30" i="1"/>
  <c r="G30" i="1" s="1"/>
  <c r="F29" i="1"/>
  <c r="E29" i="1"/>
  <c r="J26" i="1"/>
  <c r="I26" i="1"/>
  <c r="H26" i="1"/>
  <c r="J25" i="1"/>
  <c r="I25" i="1"/>
  <c r="H25" i="1"/>
  <c r="J24" i="1"/>
  <c r="I24" i="1"/>
  <c r="H24" i="1"/>
  <c r="J23" i="1"/>
  <c r="I23" i="1"/>
  <c r="H23" i="1"/>
  <c r="E23" i="1" s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J10" i="3" l="1"/>
  <c r="J8" i="3"/>
  <c r="J6" i="3"/>
  <c r="H23" i="3"/>
  <c r="J23" i="3" s="1"/>
  <c r="I24" i="3"/>
  <c r="J4" i="3"/>
  <c r="I25" i="3"/>
  <c r="J18" i="3"/>
  <c r="H25" i="3"/>
  <c r="H24" i="3"/>
  <c r="J5" i="4"/>
  <c r="J23" i="4"/>
  <c r="J9" i="4"/>
  <c r="J8" i="4"/>
  <c r="J13" i="4"/>
  <c r="J15" i="4"/>
  <c r="I25" i="4"/>
  <c r="J25" i="4" s="1"/>
  <c r="I24" i="4"/>
  <c r="H24" i="4"/>
  <c r="J16" i="3"/>
  <c r="J5" i="3"/>
  <c r="J7" i="3"/>
  <c r="J12" i="3"/>
  <c r="J14" i="3"/>
  <c r="J3" i="3"/>
  <c r="J19" i="3"/>
  <c r="G15" i="1"/>
  <c r="G9" i="1"/>
  <c r="G2" i="1"/>
  <c r="G8" i="1"/>
  <c r="G10" i="1"/>
  <c r="G14" i="1"/>
  <c r="F26" i="1"/>
  <c r="F25" i="1"/>
  <c r="G29" i="1"/>
  <c r="G11" i="1"/>
  <c r="E24" i="1"/>
  <c r="G6" i="1"/>
  <c r="G3" i="1"/>
  <c r="G5" i="1"/>
  <c r="G18" i="1"/>
  <c r="G20" i="1"/>
  <c r="G13" i="1"/>
  <c r="G4" i="1"/>
  <c r="G7" i="1"/>
  <c r="G12" i="1"/>
  <c r="G17" i="1"/>
  <c r="G19" i="1"/>
  <c r="F23" i="1"/>
  <c r="G23" i="1" s="1"/>
  <c r="E25" i="1"/>
  <c r="G25" i="1" s="1"/>
  <c r="G16" i="1"/>
  <c r="F24" i="1"/>
  <c r="E26" i="1"/>
  <c r="G26" i="1" s="1"/>
  <c r="J25" i="3" l="1"/>
  <c r="J24" i="3"/>
  <c r="J24" i="4"/>
  <c r="G24" i="1"/>
</calcChain>
</file>

<file path=xl/sharedStrings.xml><?xml version="1.0" encoding="utf-8"?>
<sst xmlns="http://schemas.openxmlformats.org/spreadsheetml/2006/main" count="152" uniqueCount="51">
  <si>
    <t>Description</t>
  </si>
  <si>
    <t>Extra features</t>
  </si>
  <si>
    <t>Vibrato</t>
  </si>
  <si>
    <t>Precision</t>
  </si>
  <si>
    <t>Recall</t>
  </si>
  <si>
    <t>F-measure</t>
  </si>
  <si>
    <t>CD</t>
  </si>
  <si>
    <t>FN</t>
  </si>
  <si>
    <t>FP</t>
  </si>
  <si>
    <t>D</t>
  </si>
  <si>
    <t>M</t>
  </si>
  <si>
    <t>Analysis</t>
  </si>
  <si>
    <t>Scale exercise on all strings, alternating legato/detached</t>
  </si>
  <si>
    <t>Grace notes</t>
  </si>
  <si>
    <t>Broken chords</t>
  </si>
  <si>
    <t>Polyphony</t>
  </si>
  <si>
    <t>Broken chords, double tempo</t>
  </si>
  <si>
    <t>Broken chords, double tempo, soft</t>
  </si>
  <si>
    <t>Many missed onsets - because of softness?</t>
  </si>
  <si>
    <t>Slow lyrical song</t>
  </si>
  <si>
    <t>x</t>
  </si>
  <si>
    <t>Missed+superfluous onsets</t>
  </si>
  <si>
    <t>Vibrato, glissando</t>
  </si>
  <si>
    <t>Slow scale exercise with trills</t>
  </si>
  <si>
    <t>Trills, vibrato</t>
  </si>
  <si>
    <t>Superfluous onsets, also missed</t>
  </si>
  <si>
    <t>Folk melody with trills</t>
  </si>
  <si>
    <t>Trills</t>
  </si>
  <si>
    <t>Two voiced melody</t>
  </si>
  <si>
    <t>Polyphony, grace notes</t>
  </si>
  <si>
    <t>Slow lyrical melody</t>
  </si>
  <si>
    <t>Very few correct onsets</t>
  </si>
  <si>
    <t>Folk tune</t>
  </si>
  <si>
    <t>Total</t>
  </si>
  <si>
    <t xml:space="preserve">    Vibrato</t>
  </si>
  <si>
    <t xml:space="preserve">    Non-vibrato</t>
  </si>
  <si>
    <t xml:space="preserve">    Non-vibrato, exercises only</t>
  </si>
  <si>
    <t>7***</t>
  </si>
  <si>
    <t>Baroque piece?</t>
  </si>
  <si>
    <t>Tuning threshold</t>
  </si>
  <si>
    <t>Time window: ±30ms</t>
  </si>
  <si>
    <t>Changed threshold to 0.01 and postprocessed HFC output (removed onsets occuring within 30 ms)</t>
  </si>
  <si>
    <r>
      <t xml:space="preserve">Method: </t>
    </r>
    <r>
      <rPr>
        <i/>
        <sz val="12"/>
        <color theme="1"/>
        <rFont val="Cambria Math"/>
        <family val="1"/>
      </rPr>
      <t xml:space="preserve">Aubio Onset Detector </t>
    </r>
    <r>
      <rPr>
        <sz val="12"/>
        <color theme="1"/>
        <rFont val="Cambria Math"/>
        <family val="1"/>
      </rPr>
      <t>plugin for Sonic Visualizer by Paul Brossier, detection type "HFC", peak picker threshold 0.15, silence threshold -90dB</t>
    </r>
  </si>
  <si>
    <t>Evalutation: Aubioonset output times were compared to labels in dataset, following the MIREX Onset Detection task standard</t>
  </si>
  <si>
    <t>Dataset: 19 violin exercises "initslurtest", by Sven Ahlbäck</t>
  </si>
  <si>
    <t>Author: Simon Falk</t>
  </si>
  <si>
    <t>Articulated Onset Detection with HFC</t>
  </si>
  <si>
    <t>CNN dense trained F-score</t>
  </si>
  <si>
    <t>CNN all trained F-score</t>
  </si>
  <si>
    <t>Fold</t>
  </si>
  <si>
    <t>Trained on slurtest-add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</si>
</sst>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 Math"/>
      <family val="1"/>
    </font>
    <font>
      <b/>
      <sz val="12"/>
      <color theme="2" tint="-0.499984740745262"/>
      <name val="Cambria Math"/>
      <family val="1"/>
    </font>
    <font>
      <sz val="12"/>
      <color theme="1"/>
      <name val="Cambria Math"/>
      <family val="1"/>
    </font>
    <font>
      <sz val="12"/>
      <color theme="2" tint="-0.499984740745262"/>
      <name val="Cambria Math"/>
      <family val="1"/>
    </font>
    <font>
      <sz val="11"/>
      <color rgb="FF000000"/>
      <name val="Cambria Math"/>
      <family val="1"/>
    </font>
    <font>
      <i/>
      <sz val="12"/>
      <color theme="1"/>
      <name val="Cambria Math"/>
      <family val="1"/>
    </font>
    <font>
      <i/>
      <sz val="12"/>
      <color theme="2" tint="-0.499984740745262"/>
      <name val="Cambria Math"/>
      <family val="1"/>
    </font>
    <font>
      <sz val="12"/>
      <color theme="4" tint="-0.249977111117893"/>
      <name val="Cambria Math"/>
      <family val="1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164" fontId="7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164" fontId="7" fillId="0" borderId="7" xfId="1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164" fontId="9" fillId="0" borderId="0" xfId="1" applyNumberFormat="1" applyFont="1" applyAlignment="1">
      <alignment horizontal="center"/>
    </xf>
    <xf numFmtId="0" fontId="7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8" fillId="0" borderId="0" xfId="0" applyFont="1" applyBorder="1" applyAlignment="1">
      <alignment horizontal="center"/>
    </xf>
    <xf numFmtId="164" fontId="4" fillId="0" borderId="0" xfId="1" applyNumberFormat="1" applyFont="1"/>
    <xf numFmtId="9" fontId="4" fillId="0" borderId="0" xfId="1" applyNumberFormat="1" applyFont="1"/>
    <xf numFmtId="0" fontId="10" fillId="0" borderId="0" xfId="0" applyFont="1"/>
    <xf numFmtId="0" fontId="11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C7B1-422D-1D47-945D-AB4ADB11AE5C}">
  <dimension ref="A1:A6"/>
  <sheetViews>
    <sheetView workbookViewId="0"/>
  </sheetViews>
  <sheetFormatPr baseColWidth="10" defaultColWidth="131.5" defaultRowHeight="16" x14ac:dyDescent="0.2"/>
  <sheetData>
    <row r="1" spans="1:1" ht="17" x14ac:dyDescent="0.2">
      <c r="A1" s="2" t="s">
        <v>46</v>
      </c>
    </row>
    <row r="2" spans="1:1" ht="17" x14ac:dyDescent="0.2">
      <c r="A2" s="6" t="s">
        <v>45</v>
      </c>
    </row>
    <row r="3" spans="1:1" ht="17" x14ac:dyDescent="0.2">
      <c r="A3" s="6" t="s">
        <v>44</v>
      </c>
    </row>
    <row r="4" spans="1:1" ht="21" customHeight="1" x14ac:dyDescent="0.2">
      <c r="A4" s="6" t="s">
        <v>42</v>
      </c>
    </row>
    <row r="5" spans="1:1" ht="17" x14ac:dyDescent="0.2">
      <c r="A5" s="6" t="s">
        <v>43</v>
      </c>
    </row>
    <row r="6" spans="1:1" ht="17" x14ac:dyDescent="0.2">
      <c r="A6" s="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7A1D-CBA3-D647-8F54-C433D6BFD4A6}">
  <dimension ref="A1:P31"/>
  <sheetViews>
    <sheetView workbookViewId="0">
      <selection activeCell="M2" sqref="M2"/>
    </sheetView>
  </sheetViews>
  <sheetFormatPr baseColWidth="10" defaultRowHeight="16" x14ac:dyDescent="0.2"/>
  <cols>
    <col min="1" max="1" width="10.83203125" style="5"/>
    <col min="2" max="2" width="26.83203125" style="6" customWidth="1"/>
    <col min="3" max="3" width="27.5" style="6" bestFit="1" customWidth="1"/>
    <col min="4" max="4" width="7.5" style="6" bestFit="1" customWidth="1"/>
    <col min="5" max="7" width="10.83203125" style="16"/>
    <col min="8" max="8" width="6.5" style="16" bestFit="1" customWidth="1"/>
    <col min="9" max="12" width="4.83203125" style="16" customWidth="1"/>
    <col min="13" max="13" width="10.83203125" style="5"/>
    <col min="14" max="14" width="28.83203125" style="5" bestFit="1" customWidth="1"/>
    <col min="15" max="15" width="23.5" style="5" customWidth="1"/>
    <col min="16" max="16" width="20.1640625" style="5" customWidth="1"/>
    <col min="17" max="16384" width="10.83203125" style="5"/>
  </cols>
  <sheetData>
    <row r="1" spans="1:16" s="1" customFormat="1" ht="17" x14ac:dyDescent="0.2"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N1" s="1" t="s">
        <v>11</v>
      </c>
      <c r="O1" s="1" t="s">
        <v>47</v>
      </c>
      <c r="P1" s="1" t="s">
        <v>48</v>
      </c>
    </row>
    <row r="2" spans="1:16" ht="34" x14ac:dyDescent="0.2">
      <c r="A2" s="5">
        <v>1</v>
      </c>
      <c r="B2" s="6" t="s">
        <v>12</v>
      </c>
      <c r="E2" s="7">
        <f t="shared" ref="E2:E20" si="0">H2/(J2+H2)</f>
        <v>0.90384615384615385</v>
      </c>
      <c r="F2" s="7">
        <f t="shared" ref="F2:F20" si="1">H2/(H2+I2)</f>
        <v>0.75806451612903225</v>
      </c>
      <c r="G2" s="7">
        <f>HARMEAN(E2,F2)</f>
        <v>0.82456140350877183</v>
      </c>
      <c r="H2" s="8">
        <v>47</v>
      </c>
      <c r="I2" s="8">
        <v>15</v>
      </c>
      <c r="J2" s="8">
        <v>5</v>
      </c>
      <c r="K2" s="8">
        <v>1</v>
      </c>
      <c r="L2" s="8">
        <v>0</v>
      </c>
      <c r="O2" s="33">
        <v>0.871</v>
      </c>
      <c r="P2" s="5">
        <v>82.8</v>
      </c>
    </row>
    <row r="3" spans="1:16" ht="34" x14ac:dyDescent="0.2">
      <c r="A3" s="5">
        <v>2</v>
      </c>
      <c r="B3" s="6" t="s">
        <v>12</v>
      </c>
      <c r="C3" s="6" t="s">
        <v>13</v>
      </c>
      <c r="E3" s="7">
        <f t="shared" si="0"/>
        <v>0.84905660377358494</v>
      </c>
      <c r="F3" s="7">
        <f t="shared" si="1"/>
        <v>0.73770491803278693</v>
      </c>
      <c r="G3" s="7">
        <f t="shared" ref="G3:G20" si="2">HARMEAN(E3,F3)</f>
        <v>0.78947368421052633</v>
      </c>
      <c r="H3" s="8">
        <v>45</v>
      </c>
      <c r="I3" s="8">
        <v>16</v>
      </c>
      <c r="J3" s="8">
        <v>8</v>
      </c>
      <c r="K3" s="8">
        <v>0</v>
      </c>
      <c r="L3" s="8">
        <v>0</v>
      </c>
      <c r="O3" s="33">
        <v>0.83599999999999997</v>
      </c>
      <c r="P3" s="5">
        <v>85.9</v>
      </c>
    </row>
    <row r="4" spans="1:16" ht="34" x14ac:dyDescent="0.2">
      <c r="A4" s="5">
        <v>3</v>
      </c>
      <c r="B4" s="6" t="s">
        <v>12</v>
      </c>
      <c r="E4" s="7">
        <f t="shared" si="0"/>
        <v>0.83870967741935487</v>
      </c>
      <c r="F4" s="7">
        <f t="shared" si="1"/>
        <v>0.85245901639344257</v>
      </c>
      <c r="G4" s="7">
        <f t="shared" si="2"/>
        <v>0.84552845528455278</v>
      </c>
      <c r="H4" s="8">
        <v>52</v>
      </c>
      <c r="I4" s="8">
        <v>9</v>
      </c>
      <c r="J4" s="8">
        <v>10</v>
      </c>
      <c r="K4" s="8">
        <v>4</v>
      </c>
      <c r="L4" s="8">
        <v>0</v>
      </c>
      <c r="O4" s="33">
        <v>0.83799999999999997</v>
      </c>
      <c r="P4" s="5">
        <v>90.1</v>
      </c>
    </row>
    <row r="5" spans="1:16" ht="34" x14ac:dyDescent="0.2">
      <c r="A5" s="5">
        <v>4</v>
      </c>
      <c r="B5" s="6" t="s">
        <v>12</v>
      </c>
      <c r="E5" s="7">
        <f t="shared" si="0"/>
        <v>0.88888888888888884</v>
      </c>
      <c r="F5" s="7">
        <f t="shared" si="1"/>
        <v>0.7466666666666667</v>
      </c>
      <c r="G5" s="7">
        <f t="shared" si="2"/>
        <v>0.81159420289855067</v>
      </c>
      <c r="H5" s="8">
        <v>56</v>
      </c>
      <c r="I5" s="8">
        <v>19</v>
      </c>
      <c r="J5" s="8">
        <v>7</v>
      </c>
      <c r="K5" s="8">
        <v>2</v>
      </c>
      <c r="L5" s="8">
        <v>0</v>
      </c>
      <c r="O5" s="33">
        <v>0.92100000000000004</v>
      </c>
      <c r="P5" s="5">
        <v>90.8</v>
      </c>
    </row>
    <row r="6" spans="1:16" ht="17" x14ac:dyDescent="0.2">
      <c r="A6" s="5">
        <v>5</v>
      </c>
      <c r="B6" s="6" t="s">
        <v>14</v>
      </c>
      <c r="C6" s="6" t="s">
        <v>15</v>
      </c>
      <c r="E6" s="7">
        <f t="shared" si="0"/>
        <v>0.77777777777777779</v>
      </c>
      <c r="F6" s="7">
        <f t="shared" si="1"/>
        <v>0.76237623762376239</v>
      </c>
      <c r="G6" s="7">
        <f t="shared" si="2"/>
        <v>0.77</v>
      </c>
      <c r="H6" s="8">
        <v>77</v>
      </c>
      <c r="I6" s="8">
        <v>24</v>
      </c>
      <c r="J6" s="8">
        <v>22</v>
      </c>
      <c r="K6" s="8">
        <v>9</v>
      </c>
      <c r="L6" s="8">
        <v>2</v>
      </c>
      <c r="O6" s="33">
        <v>0.79500000000000004</v>
      </c>
      <c r="P6" s="5">
        <v>84.8</v>
      </c>
    </row>
    <row r="7" spans="1:16" ht="34" x14ac:dyDescent="0.2">
      <c r="A7" s="5">
        <v>6</v>
      </c>
      <c r="B7" s="6" t="s">
        <v>16</v>
      </c>
      <c r="E7" s="7">
        <f t="shared" si="0"/>
        <v>0.83859649122807023</v>
      </c>
      <c r="F7" s="7">
        <f t="shared" si="1"/>
        <v>0.68285714285714283</v>
      </c>
      <c r="G7" s="7">
        <f t="shared" si="2"/>
        <v>0.75275590551181104</v>
      </c>
      <c r="H7" s="8">
        <v>239</v>
      </c>
      <c r="I7" s="8">
        <v>111</v>
      </c>
      <c r="J7" s="8">
        <v>46</v>
      </c>
      <c r="K7" s="8">
        <v>6</v>
      </c>
      <c r="L7" s="8">
        <v>0</v>
      </c>
      <c r="O7" s="33">
        <v>0.94499999999999995</v>
      </c>
      <c r="P7" s="5">
        <v>93.5</v>
      </c>
    </row>
    <row r="8" spans="1:16" ht="34" x14ac:dyDescent="0.2">
      <c r="A8" s="5">
        <v>7</v>
      </c>
      <c r="B8" s="6" t="s">
        <v>17</v>
      </c>
      <c r="E8" s="7">
        <f t="shared" si="0"/>
        <v>0.82978723404255317</v>
      </c>
      <c r="F8" s="9">
        <f t="shared" si="1"/>
        <v>0.55397727272727271</v>
      </c>
      <c r="G8" s="7">
        <f t="shared" si="2"/>
        <v>0.66439522998296419</v>
      </c>
      <c r="H8" s="8">
        <v>195</v>
      </c>
      <c r="I8" s="8">
        <v>157</v>
      </c>
      <c r="J8" s="8">
        <v>40</v>
      </c>
      <c r="K8" s="8">
        <v>5</v>
      </c>
      <c r="L8" s="8">
        <v>0</v>
      </c>
      <c r="N8" s="5" t="s">
        <v>18</v>
      </c>
      <c r="O8" s="33">
        <v>0.88400000000000001</v>
      </c>
      <c r="P8" s="5">
        <v>88.9</v>
      </c>
    </row>
    <row r="9" spans="1:16" x14ac:dyDescent="0.2">
      <c r="A9" s="5">
        <v>8</v>
      </c>
      <c r="E9" s="7">
        <f t="shared" si="0"/>
        <v>0.75510204081632648</v>
      </c>
      <c r="F9" s="7">
        <f t="shared" si="1"/>
        <v>0.82222222222222219</v>
      </c>
      <c r="G9" s="7">
        <f t="shared" si="2"/>
        <v>0.78723404255319152</v>
      </c>
      <c r="H9" s="8">
        <v>74</v>
      </c>
      <c r="I9" s="8">
        <v>16</v>
      </c>
      <c r="J9" s="8">
        <v>24</v>
      </c>
      <c r="K9" s="8">
        <v>8</v>
      </c>
      <c r="L9" s="8">
        <v>2</v>
      </c>
      <c r="O9" s="33">
        <v>0.874</v>
      </c>
      <c r="P9" s="5">
        <v>86.3</v>
      </c>
    </row>
    <row r="10" spans="1:16" x14ac:dyDescent="0.2">
      <c r="A10" s="5">
        <v>9</v>
      </c>
      <c r="E10" s="7">
        <f t="shared" si="0"/>
        <v>0.84507042253521125</v>
      </c>
      <c r="F10" s="7">
        <f t="shared" si="1"/>
        <v>0.88235294117647056</v>
      </c>
      <c r="G10" s="7">
        <f t="shared" si="2"/>
        <v>0.86330935251798568</v>
      </c>
      <c r="H10" s="8">
        <v>60</v>
      </c>
      <c r="I10" s="8">
        <v>8</v>
      </c>
      <c r="J10" s="8">
        <v>11</v>
      </c>
      <c r="K10" s="8">
        <v>0</v>
      </c>
      <c r="L10" s="8">
        <v>0</v>
      </c>
      <c r="O10" s="33">
        <v>0.82899999999999996</v>
      </c>
      <c r="P10" s="5">
        <v>85.7</v>
      </c>
    </row>
    <row r="11" spans="1:16" ht="17" x14ac:dyDescent="0.2">
      <c r="A11" s="5">
        <v>10</v>
      </c>
      <c r="B11" s="6" t="s">
        <v>19</v>
      </c>
      <c r="C11" s="6" t="s">
        <v>2</v>
      </c>
      <c r="D11" s="6" t="s">
        <v>20</v>
      </c>
      <c r="E11" s="9">
        <f t="shared" si="0"/>
        <v>0.67647058823529416</v>
      </c>
      <c r="F11" s="9">
        <f t="shared" si="1"/>
        <v>0.44230769230769229</v>
      </c>
      <c r="G11" s="7">
        <f t="shared" si="2"/>
        <v>0.53488372093023251</v>
      </c>
      <c r="H11" s="8">
        <v>23</v>
      </c>
      <c r="I11" s="8">
        <v>29</v>
      </c>
      <c r="J11" s="8">
        <v>11</v>
      </c>
      <c r="K11" s="8">
        <v>1</v>
      </c>
      <c r="L11" s="8">
        <v>2</v>
      </c>
      <c r="N11" s="5" t="s">
        <v>21</v>
      </c>
      <c r="O11" s="33">
        <v>0.5</v>
      </c>
      <c r="P11" s="5">
        <v>44.2</v>
      </c>
    </row>
    <row r="12" spans="1:16" ht="17" x14ac:dyDescent="0.2">
      <c r="A12" s="5">
        <v>11</v>
      </c>
      <c r="B12" s="6" t="s">
        <v>19</v>
      </c>
      <c r="C12" s="6" t="s">
        <v>22</v>
      </c>
      <c r="D12" s="6" t="s">
        <v>20</v>
      </c>
      <c r="E12" s="9">
        <f t="shared" si="0"/>
        <v>0.61904761904761907</v>
      </c>
      <c r="F12" s="9">
        <f t="shared" si="1"/>
        <v>0.56521739130434778</v>
      </c>
      <c r="G12" s="7">
        <f t="shared" si="2"/>
        <v>0.59090909090909083</v>
      </c>
      <c r="H12" s="8">
        <v>26</v>
      </c>
      <c r="I12" s="8">
        <v>20</v>
      </c>
      <c r="J12" s="8">
        <v>16</v>
      </c>
      <c r="K12" s="8">
        <v>0</v>
      </c>
      <c r="L12" s="8">
        <v>0</v>
      </c>
      <c r="N12" s="5" t="s">
        <v>21</v>
      </c>
      <c r="O12" s="33">
        <v>0.61699999999999999</v>
      </c>
      <c r="P12" s="10">
        <v>63.9</v>
      </c>
    </row>
    <row r="13" spans="1:16" ht="17" x14ac:dyDescent="0.2">
      <c r="A13" s="5">
        <v>12</v>
      </c>
      <c r="B13" s="6" t="s">
        <v>23</v>
      </c>
      <c r="C13" s="6" t="s">
        <v>24</v>
      </c>
      <c r="D13" s="6" t="s">
        <v>20</v>
      </c>
      <c r="E13" s="9">
        <f t="shared" si="0"/>
        <v>0.48837209302325579</v>
      </c>
      <c r="F13" s="7">
        <f t="shared" si="1"/>
        <v>0.65625</v>
      </c>
      <c r="G13" s="7">
        <f t="shared" si="2"/>
        <v>0.55999999999999994</v>
      </c>
      <c r="H13" s="8">
        <v>21</v>
      </c>
      <c r="I13" s="8">
        <v>11</v>
      </c>
      <c r="J13" s="8">
        <v>22</v>
      </c>
      <c r="K13" s="8">
        <v>3</v>
      </c>
      <c r="L13" s="8">
        <v>0</v>
      </c>
      <c r="N13" s="5" t="s">
        <v>25</v>
      </c>
      <c r="O13" s="33">
        <v>0.64500000000000002</v>
      </c>
      <c r="P13" s="10">
        <v>65.900000000000006</v>
      </c>
    </row>
    <row r="14" spans="1:16" ht="17" x14ac:dyDescent="0.2">
      <c r="A14" s="5">
        <v>13</v>
      </c>
      <c r="B14" s="6" t="s">
        <v>26</v>
      </c>
      <c r="C14" s="6" t="s">
        <v>27</v>
      </c>
      <c r="E14" s="7">
        <f t="shared" si="0"/>
        <v>0.78431372549019607</v>
      </c>
      <c r="F14" s="7">
        <f t="shared" si="1"/>
        <v>0.90909090909090906</v>
      </c>
      <c r="G14" s="7">
        <f t="shared" si="2"/>
        <v>0.84210526315789469</v>
      </c>
      <c r="H14" s="8">
        <v>40</v>
      </c>
      <c r="I14" s="8">
        <v>4</v>
      </c>
      <c r="J14" s="8">
        <v>11</v>
      </c>
      <c r="K14" s="8">
        <v>1</v>
      </c>
      <c r="L14" s="8">
        <v>0</v>
      </c>
      <c r="O14" s="33">
        <v>0.77800000000000002</v>
      </c>
      <c r="P14" s="10">
        <v>81.2</v>
      </c>
    </row>
    <row r="15" spans="1:16" ht="17" x14ac:dyDescent="0.2">
      <c r="A15" s="5">
        <v>14</v>
      </c>
      <c r="B15" s="6" t="s">
        <v>28</v>
      </c>
      <c r="C15" s="6" t="s">
        <v>15</v>
      </c>
      <c r="E15" s="7">
        <f t="shared" si="0"/>
        <v>0.73333333333333328</v>
      </c>
      <c r="F15" s="7">
        <f t="shared" si="1"/>
        <v>0.62264150943396224</v>
      </c>
      <c r="G15" s="7">
        <f t="shared" si="2"/>
        <v>0.67346938775510201</v>
      </c>
      <c r="H15" s="8">
        <v>33</v>
      </c>
      <c r="I15" s="8">
        <v>20</v>
      </c>
      <c r="J15" s="8">
        <v>12</v>
      </c>
      <c r="K15" s="8">
        <v>2</v>
      </c>
      <c r="L15" s="8">
        <v>26</v>
      </c>
      <c r="O15" s="33">
        <v>0.75900000000000001</v>
      </c>
      <c r="P15" s="10">
        <v>80.599999999999994</v>
      </c>
    </row>
    <row r="16" spans="1:16" x14ac:dyDescent="0.2">
      <c r="A16" s="5">
        <v>15</v>
      </c>
      <c r="E16" s="7">
        <f t="shared" si="0"/>
        <v>0.75</v>
      </c>
      <c r="F16" s="7">
        <f t="shared" si="1"/>
        <v>0.67647058823529416</v>
      </c>
      <c r="G16" s="7">
        <f t="shared" si="2"/>
        <v>0.71134020618556704</v>
      </c>
      <c r="H16" s="8">
        <v>69</v>
      </c>
      <c r="I16" s="8">
        <v>33</v>
      </c>
      <c r="J16" s="8">
        <v>23</v>
      </c>
      <c r="K16" s="8">
        <v>8</v>
      </c>
      <c r="L16" s="8">
        <v>1</v>
      </c>
      <c r="O16" s="33">
        <v>0.80900000000000005</v>
      </c>
      <c r="P16" s="10">
        <v>84</v>
      </c>
    </row>
    <row r="17" spans="1:16" x14ac:dyDescent="0.2">
      <c r="A17" s="5">
        <v>16</v>
      </c>
      <c r="E17" s="7">
        <f t="shared" si="0"/>
        <v>0.72222222222222221</v>
      </c>
      <c r="F17" s="7">
        <f t="shared" si="1"/>
        <v>0.78448275862068961</v>
      </c>
      <c r="G17" s="7">
        <f t="shared" si="2"/>
        <v>0.75206611570247928</v>
      </c>
      <c r="H17" s="8">
        <v>91</v>
      </c>
      <c r="I17" s="8">
        <v>25</v>
      </c>
      <c r="J17" s="8">
        <v>35</v>
      </c>
      <c r="K17" s="8">
        <v>5</v>
      </c>
      <c r="L17" s="8">
        <v>0</v>
      </c>
      <c r="O17" s="33">
        <v>0.77100000000000002</v>
      </c>
      <c r="P17" s="10">
        <v>79.7</v>
      </c>
    </row>
    <row r="18" spans="1:16" ht="17" x14ac:dyDescent="0.2">
      <c r="A18" s="5">
        <v>17</v>
      </c>
      <c r="B18" s="6" t="s">
        <v>38</v>
      </c>
      <c r="C18" s="6" t="s">
        <v>29</v>
      </c>
      <c r="E18" s="9">
        <f t="shared" si="0"/>
        <v>0.48181818181818181</v>
      </c>
      <c r="F18" s="9">
        <f t="shared" si="1"/>
        <v>0.32317073170731708</v>
      </c>
      <c r="G18" s="7">
        <f t="shared" si="2"/>
        <v>0.38686131386861317</v>
      </c>
      <c r="H18" s="8">
        <v>53</v>
      </c>
      <c r="I18" s="8">
        <v>111</v>
      </c>
      <c r="J18" s="8">
        <v>57</v>
      </c>
      <c r="K18" s="8">
        <v>5</v>
      </c>
      <c r="L18" s="8">
        <v>0</v>
      </c>
      <c r="N18" s="5" t="s">
        <v>21</v>
      </c>
      <c r="O18" s="33">
        <v>0.627</v>
      </c>
      <c r="P18" s="10">
        <v>56.5</v>
      </c>
    </row>
    <row r="19" spans="1:16" ht="17" x14ac:dyDescent="0.2">
      <c r="A19" s="5">
        <v>18</v>
      </c>
      <c r="B19" s="6" t="s">
        <v>30</v>
      </c>
      <c r="C19" s="6" t="s">
        <v>2</v>
      </c>
      <c r="D19" s="6" t="s">
        <v>20</v>
      </c>
      <c r="E19" s="9">
        <f t="shared" si="0"/>
        <v>0.19230769230769232</v>
      </c>
      <c r="F19" s="9">
        <f t="shared" si="1"/>
        <v>0.15625</v>
      </c>
      <c r="G19" s="7">
        <f t="shared" si="2"/>
        <v>0.17241379310344829</v>
      </c>
      <c r="H19" s="8">
        <v>5</v>
      </c>
      <c r="I19" s="8">
        <v>27</v>
      </c>
      <c r="J19" s="8">
        <v>21</v>
      </c>
      <c r="K19" s="8">
        <v>0</v>
      </c>
      <c r="L19" s="8">
        <v>0</v>
      </c>
      <c r="N19" s="5" t="s">
        <v>31</v>
      </c>
      <c r="O19" s="33">
        <v>0.45700000000000002</v>
      </c>
      <c r="P19" s="10">
        <v>38.799999999999997</v>
      </c>
    </row>
    <row r="20" spans="1:16" ht="17" x14ac:dyDescent="0.2">
      <c r="A20" s="5">
        <v>19</v>
      </c>
      <c r="B20" s="6" t="s">
        <v>32</v>
      </c>
      <c r="C20" s="6" t="s">
        <v>15</v>
      </c>
      <c r="E20" s="7">
        <f t="shared" si="0"/>
        <v>0.83505154639175261</v>
      </c>
      <c r="F20" s="7">
        <f t="shared" si="1"/>
        <v>0.79802955665024633</v>
      </c>
      <c r="G20" s="7">
        <f t="shared" si="2"/>
        <v>0.81612090680100768</v>
      </c>
      <c r="H20" s="8">
        <v>162</v>
      </c>
      <c r="I20" s="8">
        <v>41</v>
      </c>
      <c r="J20" s="8">
        <v>32</v>
      </c>
      <c r="K20" s="8">
        <v>8</v>
      </c>
      <c r="L20" s="8">
        <v>0</v>
      </c>
      <c r="O20" s="33">
        <v>0.872</v>
      </c>
      <c r="P20" s="10">
        <v>84.7</v>
      </c>
    </row>
    <row r="21" spans="1:16" x14ac:dyDescent="0.2">
      <c r="O21" s="33"/>
    </row>
    <row r="22" spans="1:16" x14ac:dyDescent="0.2">
      <c r="C22" s="11"/>
      <c r="D22" s="12"/>
      <c r="E22" s="13" t="s">
        <v>3</v>
      </c>
      <c r="F22" s="13" t="s">
        <v>4</v>
      </c>
      <c r="G22" s="13" t="s">
        <v>5</v>
      </c>
      <c r="H22" s="14" t="s">
        <v>6</v>
      </c>
      <c r="I22" s="14" t="s">
        <v>7</v>
      </c>
      <c r="J22" s="15" t="s">
        <v>8</v>
      </c>
      <c r="O22" s="33"/>
    </row>
    <row r="23" spans="1:16" ht="17" x14ac:dyDescent="0.2">
      <c r="C23" s="17" t="s">
        <v>33</v>
      </c>
      <c r="D23" s="18"/>
      <c r="E23" s="19">
        <f t="shared" ref="E23:E26" si="3">H23/(J23+H23)</f>
        <v>0.76810780460415495</v>
      </c>
      <c r="F23" s="19">
        <f t="shared" ref="F23:F26" si="4">H23/(H23+I23)</f>
        <v>0.66279069767441856</v>
      </c>
      <c r="G23" s="19">
        <f t="shared" ref="G23:G26" si="5">HARMEAN(E23,F23)</f>
        <v>0.71157347204161248</v>
      </c>
      <c r="H23" s="20">
        <f>SUM(H2:H8,H9:H20)</f>
        <v>1368</v>
      </c>
      <c r="I23" s="20">
        <f>SUM(I2:I8,I9:I20)</f>
        <v>696</v>
      </c>
      <c r="J23" s="21">
        <f>SUM(J2:J8,J9:J20)</f>
        <v>413</v>
      </c>
      <c r="O23" s="33"/>
    </row>
    <row r="24" spans="1:16" ht="17" x14ac:dyDescent="0.2">
      <c r="C24" s="17" t="s">
        <v>34</v>
      </c>
      <c r="D24" s="18"/>
      <c r="E24" s="19">
        <f t="shared" si="3"/>
        <v>0.51724137931034486</v>
      </c>
      <c r="F24" s="19">
        <f t="shared" si="4"/>
        <v>0.46296296296296297</v>
      </c>
      <c r="G24" s="19">
        <f t="shared" si="5"/>
        <v>0.48859934853420189</v>
      </c>
      <c r="H24" s="20">
        <f>SUMIF($D2:$D20,"x",H2:H20)</f>
        <v>75</v>
      </c>
      <c r="I24" s="20">
        <f>SUMIF($D2:$D20,"x",I2:I20)</f>
        <v>87</v>
      </c>
      <c r="J24" s="21">
        <f>SUMIF($D2:$D20,"x",J2:J20)</f>
        <v>70</v>
      </c>
      <c r="O24" s="33"/>
    </row>
    <row r="25" spans="1:16" ht="17" x14ac:dyDescent="0.2">
      <c r="C25" s="17" t="s">
        <v>35</v>
      </c>
      <c r="E25" s="19">
        <f t="shared" si="3"/>
        <v>0.79034229828850855</v>
      </c>
      <c r="F25" s="19">
        <f t="shared" si="4"/>
        <v>0.67981072555205047</v>
      </c>
      <c r="G25" s="19">
        <f t="shared" si="5"/>
        <v>0.73092142453363484</v>
      </c>
      <c r="H25" s="20">
        <f>SUMIF($D2:$D20,"",H2:H20)</f>
        <v>1293</v>
      </c>
      <c r="I25" s="20">
        <f>SUMIF($D2:$D20,"",I2:I20)</f>
        <v>609</v>
      </c>
      <c r="J25" s="21">
        <f>SUMIF($D2:$D20,"",J2:J20)</f>
        <v>343</v>
      </c>
      <c r="O25" s="33"/>
    </row>
    <row r="26" spans="1:16" ht="17" x14ac:dyDescent="0.2">
      <c r="C26" s="22" t="s">
        <v>36</v>
      </c>
      <c r="D26" s="23"/>
      <c r="E26" s="24">
        <f t="shared" si="3"/>
        <v>0.81258191349934472</v>
      </c>
      <c r="F26" s="24">
        <f t="shared" si="4"/>
        <v>0.71346375143843499</v>
      </c>
      <c r="G26" s="24">
        <f t="shared" si="5"/>
        <v>0.75980392156862742</v>
      </c>
      <c r="H26" s="25">
        <f>SUM(H20,H17,H16,H15,H14,H2:H10)</f>
        <v>1240</v>
      </c>
      <c r="I26" s="25">
        <f>SUM(I20,I17,I16,I15,I14,I2:I10)</f>
        <v>498</v>
      </c>
      <c r="J26" s="26">
        <f>SUM(J20,J17,J16,J15,J14,J2:J10)</f>
        <v>286</v>
      </c>
      <c r="O26" s="33"/>
    </row>
    <row r="27" spans="1:16" x14ac:dyDescent="0.2">
      <c r="C27" s="30"/>
      <c r="D27" s="31"/>
      <c r="E27" s="19"/>
      <c r="F27" s="19"/>
      <c r="G27" s="19"/>
      <c r="H27" s="32"/>
      <c r="I27" s="32"/>
      <c r="J27" s="32"/>
      <c r="O27" s="33"/>
    </row>
    <row r="28" spans="1:16" ht="17" x14ac:dyDescent="0.2">
      <c r="B28" s="2" t="s">
        <v>39</v>
      </c>
      <c r="O28" s="33"/>
    </row>
    <row r="29" spans="1:16" ht="34" x14ac:dyDescent="0.2">
      <c r="A29" s="5">
        <v>7</v>
      </c>
      <c r="B29" s="6" t="s">
        <v>17</v>
      </c>
      <c r="E29" s="7">
        <f>H29/(J29+H29)</f>
        <v>0.82978723404255317</v>
      </c>
      <c r="F29" s="7">
        <f>H29/(H29+I29)</f>
        <v>0.55397727272727271</v>
      </c>
      <c r="G29" s="7">
        <f t="shared" ref="G29" si="6">HARMEAN(E29,F29)</f>
        <v>0.66439522998296419</v>
      </c>
      <c r="H29" s="8">
        <v>195</v>
      </c>
      <c r="I29" s="8">
        <v>157</v>
      </c>
      <c r="J29" s="8">
        <v>40</v>
      </c>
      <c r="K29" s="8">
        <v>5</v>
      </c>
      <c r="L29" s="8">
        <v>0</v>
      </c>
      <c r="O29" s="33"/>
    </row>
    <row r="30" spans="1:16" ht="68" x14ac:dyDescent="0.2">
      <c r="A30" s="27" t="s">
        <v>37</v>
      </c>
      <c r="B30" s="28" t="s">
        <v>17</v>
      </c>
      <c r="C30" s="28"/>
      <c r="D30" s="28"/>
      <c r="E30" s="29">
        <f>H30/(J30+H30)</f>
        <v>0.77747252747252749</v>
      </c>
      <c r="F30" s="29">
        <f>H30/(H30+I30)</f>
        <v>0.80397727272727271</v>
      </c>
      <c r="G30" s="29">
        <f>HARMEAN(E30,F30)</f>
        <v>0.7905027932960893</v>
      </c>
      <c r="H30" s="8">
        <v>283</v>
      </c>
      <c r="I30" s="8">
        <v>69</v>
      </c>
      <c r="J30" s="8">
        <v>81</v>
      </c>
      <c r="K30" s="8">
        <v>3</v>
      </c>
      <c r="L30" s="8">
        <v>0</v>
      </c>
      <c r="N30" s="28" t="s">
        <v>41</v>
      </c>
      <c r="O30" s="33"/>
      <c r="P30" s="10"/>
    </row>
    <row r="31" spans="1:16" x14ac:dyDescent="0.2">
      <c r="O3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7D5D-3168-FF40-A791-F8920FDD4CC6}">
  <dimension ref="D1:R31"/>
  <sheetViews>
    <sheetView tabSelected="1" topLeftCell="B1" workbookViewId="0">
      <selection activeCell="N3" sqref="N3"/>
    </sheetView>
  </sheetViews>
  <sheetFormatPr baseColWidth="10" defaultRowHeight="16" x14ac:dyDescent="0.2"/>
  <cols>
    <col min="4" max="4" width="3.5" bestFit="1" customWidth="1"/>
    <col min="5" max="5" width="44.5" customWidth="1"/>
    <col min="6" max="6" width="10.6640625" bestFit="1" customWidth="1"/>
    <col min="7" max="7" width="7.5" bestFit="1" customWidth="1"/>
    <col min="8" max="8" width="9" bestFit="1" customWidth="1"/>
    <col min="9" max="9" width="8" bestFit="1" customWidth="1"/>
    <col min="10" max="10" width="10.33203125" bestFit="1" customWidth="1"/>
    <col min="11" max="11" width="6.5" customWidth="1"/>
    <col min="12" max="13" width="5.33203125" customWidth="1"/>
    <col min="14" max="14" width="7.83203125" customWidth="1"/>
    <col min="15" max="15" width="7.33203125" customWidth="1"/>
    <col min="16" max="16" width="3.1640625" customWidth="1"/>
    <col min="17" max="17" width="4.1640625" bestFit="1" customWidth="1"/>
  </cols>
  <sheetData>
    <row r="1" spans="4:18" ht="34" x14ac:dyDescent="0.2">
      <c r="D1" s="1"/>
      <c r="E1" s="2" t="s">
        <v>0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4" t="s">
        <v>6</v>
      </c>
      <c r="L1" s="4" t="s">
        <v>7</v>
      </c>
      <c r="M1" s="4" t="s">
        <v>8</v>
      </c>
      <c r="R1" s="36" t="s">
        <v>50</v>
      </c>
    </row>
    <row r="2" spans="4:18" ht="34" x14ac:dyDescent="0.2">
      <c r="D2" s="5">
        <v>1</v>
      </c>
      <c r="E2" s="6" t="s">
        <v>12</v>
      </c>
      <c r="F2" s="6"/>
      <c r="G2" s="6"/>
      <c r="H2" s="7">
        <f>K2/(M2+K2)</f>
        <v>0.72289156626506024</v>
      </c>
      <c r="I2" s="7">
        <f>K2/(L2+K2)</f>
        <v>0.967741935483871</v>
      </c>
      <c r="J2" s="7">
        <f>HARMEAN(H2,I2)</f>
        <v>0.82758620689655182</v>
      </c>
      <c r="K2">
        <v>60</v>
      </c>
      <c r="L2">
        <v>2</v>
      </c>
      <c r="M2">
        <v>23</v>
      </c>
      <c r="O2">
        <v>2</v>
      </c>
      <c r="R2">
        <v>91.04</v>
      </c>
    </row>
    <row r="3" spans="4:18" ht="34" x14ac:dyDescent="0.2">
      <c r="D3" s="5">
        <v>2</v>
      </c>
      <c r="E3" s="6" t="s">
        <v>12</v>
      </c>
      <c r="F3" s="6" t="s">
        <v>13</v>
      </c>
      <c r="G3" s="6"/>
      <c r="H3" s="7">
        <f t="shared" ref="H3:H17" si="0">K3/(M3+K3)</f>
        <v>0.75308641975308643</v>
      </c>
      <c r="I3" s="7">
        <f t="shared" ref="I3:I17" si="1">K3/(L3+K3)</f>
        <v>1</v>
      </c>
      <c r="J3" s="7">
        <f t="shared" ref="J3:J20" si="2">HARMEAN(H3,I3)</f>
        <v>0.85915492957746487</v>
      </c>
      <c r="K3">
        <v>61</v>
      </c>
      <c r="L3">
        <v>0</v>
      </c>
      <c r="M3">
        <v>20</v>
      </c>
      <c r="O3">
        <v>2</v>
      </c>
      <c r="R3">
        <v>91.73</v>
      </c>
    </row>
    <row r="4" spans="4:18" ht="34" x14ac:dyDescent="0.2">
      <c r="D4" s="5">
        <v>3</v>
      </c>
      <c r="E4" s="6" t="s">
        <v>12</v>
      </c>
      <c r="F4" s="6"/>
      <c r="G4" s="6"/>
      <c r="H4" s="7">
        <f t="shared" si="0"/>
        <v>0.84285714285714286</v>
      </c>
      <c r="I4" s="7">
        <f t="shared" si="1"/>
        <v>0.96721311475409832</v>
      </c>
      <c r="J4" s="7">
        <f t="shared" si="2"/>
        <v>0.90076335877862579</v>
      </c>
      <c r="K4">
        <v>59</v>
      </c>
      <c r="L4">
        <v>2</v>
      </c>
      <c r="M4">
        <v>11</v>
      </c>
      <c r="O4">
        <v>1</v>
      </c>
      <c r="R4">
        <v>93.75</v>
      </c>
    </row>
    <row r="5" spans="4:18" ht="34" x14ac:dyDescent="0.2">
      <c r="D5" s="5">
        <v>4</v>
      </c>
      <c r="E5" s="6" t="s">
        <v>12</v>
      </c>
      <c r="F5" s="6"/>
      <c r="G5" s="6"/>
      <c r="H5" s="7">
        <f t="shared" si="0"/>
        <v>0.89610389610389607</v>
      </c>
      <c r="I5" s="7">
        <f t="shared" si="1"/>
        <v>0.92</v>
      </c>
      <c r="J5" s="7">
        <f t="shared" si="2"/>
        <v>0.90789473684210531</v>
      </c>
      <c r="K5">
        <v>69</v>
      </c>
      <c r="L5">
        <v>6</v>
      </c>
      <c r="M5">
        <v>8</v>
      </c>
      <c r="O5">
        <v>0</v>
      </c>
      <c r="R5">
        <v>92.99</v>
      </c>
    </row>
    <row r="6" spans="4:18" ht="17" x14ac:dyDescent="0.2">
      <c r="D6" s="5">
        <v>5</v>
      </c>
      <c r="E6" s="6" t="s">
        <v>14</v>
      </c>
      <c r="F6" s="6" t="s">
        <v>15</v>
      </c>
      <c r="G6" s="6"/>
      <c r="H6" s="7">
        <f t="shared" si="0"/>
        <v>0.75384615384615383</v>
      </c>
      <c r="I6" s="7">
        <f t="shared" si="1"/>
        <v>0.97029702970297027</v>
      </c>
      <c r="J6" s="7">
        <f t="shared" si="2"/>
        <v>0.84848484848484862</v>
      </c>
      <c r="K6">
        <v>98</v>
      </c>
      <c r="L6">
        <v>3</v>
      </c>
      <c r="M6">
        <v>32</v>
      </c>
      <c r="O6">
        <v>1</v>
      </c>
      <c r="R6">
        <v>84.85</v>
      </c>
    </row>
    <row r="7" spans="4:18" ht="17" x14ac:dyDescent="0.2">
      <c r="D7" s="5">
        <v>6</v>
      </c>
      <c r="E7" s="6" t="s">
        <v>16</v>
      </c>
      <c r="F7" s="6"/>
      <c r="G7" s="6"/>
      <c r="H7" s="7">
        <f t="shared" si="0"/>
        <v>0.93948126801152743</v>
      </c>
      <c r="I7" s="7">
        <f t="shared" si="1"/>
        <v>0.93142857142857138</v>
      </c>
      <c r="J7" s="7">
        <f t="shared" si="2"/>
        <v>0.93543758967001445</v>
      </c>
      <c r="K7">
        <v>326</v>
      </c>
      <c r="L7">
        <v>24</v>
      </c>
      <c r="M7">
        <v>21</v>
      </c>
      <c r="O7">
        <v>4</v>
      </c>
      <c r="R7">
        <v>96.77</v>
      </c>
    </row>
    <row r="8" spans="4:18" ht="17" x14ac:dyDescent="0.2">
      <c r="D8" s="5">
        <v>7</v>
      </c>
      <c r="E8" s="6" t="s">
        <v>17</v>
      </c>
      <c r="F8" s="6"/>
      <c r="G8" s="6"/>
      <c r="H8" s="7">
        <f t="shared" si="0"/>
        <v>0.939873417721519</v>
      </c>
      <c r="I8" s="7">
        <f t="shared" si="1"/>
        <v>0.84375</v>
      </c>
      <c r="J8" s="7">
        <f t="shared" si="2"/>
        <v>0.8892215568862275</v>
      </c>
      <c r="K8">
        <v>297</v>
      </c>
      <c r="L8">
        <v>55</v>
      </c>
      <c r="M8">
        <v>19</v>
      </c>
      <c r="O8">
        <v>0</v>
      </c>
      <c r="R8">
        <v>94.99</v>
      </c>
    </row>
    <row r="9" spans="4:18" x14ac:dyDescent="0.2">
      <c r="D9" s="5">
        <v>8</v>
      </c>
      <c r="E9" s="6"/>
      <c r="F9" s="6"/>
      <c r="G9" s="6"/>
      <c r="H9" s="7">
        <f t="shared" si="0"/>
        <v>0.77192982456140347</v>
      </c>
      <c r="I9" s="7">
        <f t="shared" si="1"/>
        <v>0.97777777777777775</v>
      </c>
      <c r="J9" s="7">
        <f t="shared" si="2"/>
        <v>0.86274509803921562</v>
      </c>
      <c r="K9">
        <v>88</v>
      </c>
      <c r="L9">
        <v>2</v>
      </c>
      <c r="M9">
        <v>26</v>
      </c>
      <c r="O9">
        <v>2</v>
      </c>
      <c r="R9">
        <v>94.18</v>
      </c>
    </row>
    <row r="10" spans="4:18" x14ac:dyDescent="0.2">
      <c r="D10" s="5">
        <v>9</v>
      </c>
      <c r="E10" s="6"/>
      <c r="F10" s="6"/>
      <c r="G10" s="6"/>
      <c r="H10" s="7">
        <f t="shared" si="0"/>
        <v>0.79746835443037978</v>
      </c>
      <c r="I10" s="7">
        <f t="shared" si="1"/>
        <v>0.92647058823529416</v>
      </c>
      <c r="J10" s="7">
        <f t="shared" si="2"/>
        <v>0.85714285714285721</v>
      </c>
      <c r="K10">
        <v>63</v>
      </c>
      <c r="L10">
        <v>5</v>
      </c>
      <c r="M10">
        <v>16</v>
      </c>
      <c r="O10">
        <v>3</v>
      </c>
      <c r="R10">
        <v>84.97</v>
      </c>
    </row>
    <row r="11" spans="4:18" ht="17" x14ac:dyDescent="0.2">
      <c r="D11" s="5">
        <v>10</v>
      </c>
      <c r="E11" s="6" t="s">
        <v>19</v>
      </c>
      <c r="F11" s="6" t="s">
        <v>2</v>
      </c>
      <c r="G11" s="6" t="s">
        <v>20</v>
      </c>
      <c r="H11" s="7">
        <f t="shared" si="0"/>
        <v>0.44230769230769229</v>
      </c>
      <c r="I11" s="7">
        <f t="shared" si="1"/>
        <v>0.44230769230769229</v>
      </c>
      <c r="J11" s="7">
        <f t="shared" si="2"/>
        <v>0.44230769230769224</v>
      </c>
      <c r="K11">
        <v>23</v>
      </c>
      <c r="L11">
        <v>29</v>
      </c>
      <c r="M11">
        <v>29</v>
      </c>
      <c r="O11">
        <v>3</v>
      </c>
      <c r="R11">
        <v>55.74</v>
      </c>
    </row>
    <row r="12" spans="4:18" ht="34" x14ac:dyDescent="0.2">
      <c r="D12" s="5">
        <v>11</v>
      </c>
      <c r="E12" s="6" t="s">
        <v>19</v>
      </c>
      <c r="F12" s="6" t="s">
        <v>22</v>
      </c>
      <c r="G12" s="6" t="s">
        <v>20</v>
      </c>
      <c r="H12" s="7">
        <f t="shared" si="0"/>
        <v>0.60784313725490191</v>
      </c>
      <c r="I12" s="7">
        <f t="shared" si="1"/>
        <v>0.67391304347826086</v>
      </c>
      <c r="J12" s="7">
        <f t="shared" si="2"/>
        <v>0.63917525773195882</v>
      </c>
      <c r="K12">
        <v>31</v>
      </c>
      <c r="L12">
        <v>15</v>
      </c>
      <c r="M12">
        <v>20</v>
      </c>
      <c r="O12">
        <v>0</v>
      </c>
      <c r="R12">
        <v>64</v>
      </c>
    </row>
    <row r="13" spans="4:18" ht="34" x14ac:dyDescent="0.2">
      <c r="D13" s="5">
        <v>12</v>
      </c>
      <c r="E13" s="6" t="s">
        <v>23</v>
      </c>
      <c r="F13" s="6" t="s">
        <v>24</v>
      </c>
      <c r="G13" s="6" t="s">
        <v>20</v>
      </c>
      <c r="H13" s="7">
        <f t="shared" si="0"/>
        <v>0.54</v>
      </c>
      <c r="I13" s="7">
        <f t="shared" si="1"/>
        <v>0.84375</v>
      </c>
      <c r="J13" s="7">
        <f t="shared" si="2"/>
        <v>0.65853658536585369</v>
      </c>
      <c r="K13">
        <v>27</v>
      </c>
      <c r="L13">
        <v>5</v>
      </c>
      <c r="M13">
        <v>23</v>
      </c>
      <c r="O13">
        <v>4</v>
      </c>
      <c r="R13">
        <v>67.42</v>
      </c>
    </row>
    <row r="14" spans="4:18" ht="17" x14ac:dyDescent="0.2">
      <c r="D14" s="5">
        <v>13</v>
      </c>
      <c r="E14" s="6" t="s">
        <v>26</v>
      </c>
      <c r="F14" s="6" t="s">
        <v>27</v>
      </c>
      <c r="G14" s="6"/>
      <c r="H14" s="7">
        <f t="shared" si="0"/>
        <v>0.7192982456140351</v>
      </c>
      <c r="I14" s="7">
        <f t="shared" si="1"/>
        <v>0.93181818181818177</v>
      </c>
      <c r="J14" s="7">
        <f t="shared" si="2"/>
        <v>0.81188118811881194</v>
      </c>
      <c r="K14">
        <v>41</v>
      </c>
      <c r="L14">
        <v>3</v>
      </c>
      <c r="M14">
        <v>16</v>
      </c>
      <c r="O14">
        <v>4</v>
      </c>
      <c r="R14">
        <v>83.17</v>
      </c>
    </row>
    <row r="15" spans="4:18" ht="17" x14ac:dyDescent="0.2">
      <c r="D15" s="5">
        <v>14</v>
      </c>
      <c r="E15" s="6" t="s">
        <v>28</v>
      </c>
      <c r="F15" s="6" t="s">
        <v>15</v>
      </c>
      <c r="G15" s="6"/>
      <c r="H15" s="7">
        <f t="shared" si="0"/>
        <v>0.70422535211267601</v>
      </c>
      <c r="I15" s="7">
        <f t="shared" si="1"/>
        <v>0.94339622641509435</v>
      </c>
      <c r="J15" s="7">
        <f t="shared" si="2"/>
        <v>0.80645161290322565</v>
      </c>
      <c r="K15">
        <v>50</v>
      </c>
      <c r="L15">
        <v>3</v>
      </c>
      <c r="M15">
        <v>21</v>
      </c>
      <c r="O15">
        <v>2</v>
      </c>
      <c r="R15">
        <v>82.35</v>
      </c>
    </row>
    <row r="16" spans="4:18" x14ac:dyDescent="0.2">
      <c r="D16" s="5">
        <v>15</v>
      </c>
      <c r="E16" s="6"/>
      <c r="F16" s="6"/>
      <c r="G16" s="6"/>
      <c r="H16" s="7">
        <f t="shared" si="0"/>
        <v>0.75193798449612403</v>
      </c>
      <c r="I16" s="7">
        <f t="shared" si="1"/>
        <v>0.9509803921568627</v>
      </c>
      <c r="J16" s="7">
        <f t="shared" si="2"/>
        <v>0.83982683982683981</v>
      </c>
      <c r="K16">
        <v>97</v>
      </c>
      <c r="L16">
        <v>5</v>
      </c>
      <c r="M16">
        <v>32</v>
      </c>
      <c r="O16">
        <v>1</v>
      </c>
      <c r="R16">
        <v>88.39</v>
      </c>
    </row>
    <row r="17" spans="4:18" x14ac:dyDescent="0.2">
      <c r="D17" s="5">
        <v>16</v>
      </c>
      <c r="E17" s="6"/>
      <c r="F17" s="6"/>
      <c r="G17" s="6"/>
      <c r="H17" s="7">
        <f t="shared" si="0"/>
        <v>0.70666666666666667</v>
      </c>
      <c r="I17" s="7">
        <f t="shared" si="1"/>
        <v>0.91379310344827591</v>
      </c>
      <c r="J17" s="7">
        <f t="shared" si="2"/>
        <v>0.79699248120300759</v>
      </c>
      <c r="K17">
        <v>106</v>
      </c>
      <c r="L17">
        <v>10</v>
      </c>
      <c r="M17">
        <v>44</v>
      </c>
      <c r="O17">
        <v>0</v>
      </c>
      <c r="R17">
        <v>84.01</v>
      </c>
    </row>
    <row r="18" spans="4:18" ht="51" x14ac:dyDescent="0.2">
      <c r="D18" s="5">
        <v>17</v>
      </c>
      <c r="E18" s="6" t="s">
        <v>38</v>
      </c>
      <c r="F18" s="6" t="s">
        <v>29</v>
      </c>
      <c r="G18" s="6"/>
      <c r="H18" s="7">
        <f>K18/(M18+K18)</f>
        <v>0.50980392156862742</v>
      </c>
      <c r="I18" s="7">
        <f>K18/(L18+K18)</f>
        <v>0.63414634146341464</v>
      </c>
      <c r="J18" s="7">
        <f t="shared" si="2"/>
        <v>0.56521739130434789</v>
      </c>
      <c r="K18">
        <v>104</v>
      </c>
      <c r="L18">
        <v>60</v>
      </c>
      <c r="M18">
        <v>100</v>
      </c>
      <c r="O18">
        <v>1</v>
      </c>
      <c r="R18">
        <v>64.8</v>
      </c>
    </row>
    <row r="19" spans="4:18" ht="17" x14ac:dyDescent="0.2">
      <c r="D19" s="5">
        <v>18</v>
      </c>
      <c r="E19" s="6" t="s">
        <v>30</v>
      </c>
      <c r="F19" s="6" t="s">
        <v>2</v>
      </c>
      <c r="G19" s="6" t="s">
        <v>20</v>
      </c>
      <c r="H19" s="7">
        <f t="shared" ref="H19:H20" si="3">K19/(M19+K19)</f>
        <v>0.37142857142857144</v>
      </c>
      <c r="I19" s="7">
        <f t="shared" ref="I19:I20" si="4">K19/(L19+K19)</f>
        <v>0.40625</v>
      </c>
      <c r="J19" s="7">
        <f t="shared" si="2"/>
        <v>0.38805970149253738</v>
      </c>
      <c r="K19">
        <v>13</v>
      </c>
      <c r="L19">
        <v>19</v>
      </c>
      <c r="M19">
        <v>22</v>
      </c>
      <c r="O19">
        <v>3</v>
      </c>
      <c r="R19">
        <v>51.28</v>
      </c>
    </row>
    <row r="20" spans="4:18" ht="17" x14ac:dyDescent="0.2">
      <c r="D20" s="5">
        <v>19</v>
      </c>
      <c r="E20" s="6" t="s">
        <v>32</v>
      </c>
      <c r="F20" s="6" t="s">
        <v>15</v>
      </c>
      <c r="G20" s="6"/>
      <c r="H20" s="7">
        <f t="shared" si="3"/>
        <v>0.90960451977401124</v>
      </c>
      <c r="I20" s="7">
        <f t="shared" si="4"/>
        <v>0.7931034482758621</v>
      </c>
      <c r="J20" s="7">
        <f t="shared" si="2"/>
        <v>0.84736842105263155</v>
      </c>
      <c r="K20">
        <v>161</v>
      </c>
      <c r="L20">
        <v>42</v>
      </c>
      <c r="M20">
        <v>16</v>
      </c>
      <c r="O20">
        <v>3</v>
      </c>
      <c r="R20">
        <v>92.34</v>
      </c>
    </row>
    <row r="23" spans="4:18" x14ac:dyDescent="0.2">
      <c r="H23" s="19">
        <f t="shared" ref="H23" si="5">K23/(M23+K23)</f>
        <v>0.7804663440387154</v>
      </c>
      <c r="I23" s="19">
        <f t="shared" ref="I23" si="6">K23/(K23+L23)</f>
        <v>0.85949612403100772</v>
      </c>
      <c r="J23" s="19">
        <f t="shared" ref="J23" si="7">HARMEAN(H23,I23)</f>
        <v>0.8180770117592806</v>
      </c>
      <c r="K23" s="20">
        <f>SUM(K2:K8,K9:K20)</f>
        <v>1774</v>
      </c>
      <c r="L23" s="20">
        <f>SUM(L2:L8,L9:L20)</f>
        <v>290</v>
      </c>
      <c r="M23" s="21">
        <f>SUM(M2:M8,M9:M20)</f>
        <v>499</v>
      </c>
    </row>
    <row r="24" spans="4:18" x14ac:dyDescent="0.2">
      <c r="H24" s="19">
        <f t="shared" ref="H24:H25" si="8">K24/(M24+K24)</f>
        <v>0.5</v>
      </c>
      <c r="I24" s="19">
        <f t="shared" ref="I24:I25" si="9">K24/(K24+L24)</f>
        <v>0.58024691358024694</v>
      </c>
      <c r="J24" s="19">
        <f t="shared" ref="J24:J25" si="10">HARMEAN(H24,I24)</f>
        <v>0.53714285714285714</v>
      </c>
      <c r="K24" s="20">
        <f>SUMIF($G2:$G20,"x",K2:K20)</f>
        <v>94</v>
      </c>
      <c r="L24" s="20">
        <f>SUMIF($G2:$G20,"x",L2:L20)</f>
        <v>68</v>
      </c>
      <c r="M24" s="21">
        <f>SUMIF($G2:$G20,"x",M2:M20)</f>
        <v>94</v>
      </c>
    </row>
    <row r="25" spans="4:18" x14ac:dyDescent="0.2">
      <c r="H25" s="19">
        <f t="shared" si="8"/>
        <v>0.80575539568345322</v>
      </c>
      <c r="I25" s="19">
        <f t="shared" si="9"/>
        <v>0.88328075709779175</v>
      </c>
      <c r="J25" s="19">
        <f t="shared" si="10"/>
        <v>0.84273890142964625</v>
      </c>
      <c r="K25" s="20">
        <f>SUMIF($G2:$G20,"",K2:K20)</f>
        <v>1680</v>
      </c>
      <c r="L25" s="20">
        <f>SUMIF($G2:$G20,"",L2:L20)</f>
        <v>222</v>
      </c>
      <c r="M25" s="21">
        <f>SUMIF($G2:$G20,"",M2:M20)</f>
        <v>405</v>
      </c>
    </row>
    <row r="26" spans="4:18" x14ac:dyDescent="0.2">
      <c r="M26" s="35" t="s">
        <v>49</v>
      </c>
      <c r="N26" s="35" t="s">
        <v>7</v>
      </c>
      <c r="O26" s="35" t="s">
        <v>8</v>
      </c>
    </row>
    <row r="27" spans="4:18" x14ac:dyDescent="0.2">
      <c r="M27">
        <v>0</v>
      </c>
      <c r="N27">
        <f>SUMIF($O$2:$O$20,M27,$L$2:$L$20)/4</f>
        <v>21.5</v>
      </c>
      <c r="O27">
        <f>SUMIF($O$2:$O$20,M27,$M$2:$M$20)/4</f>
        <v>22.75</v>
      </c>
    </row>
    <row r="28" spans="4:18" x14ac:dyDescent="0.2">
      <c r="M28">
        <v>1</v>
      </c>
      <c r="N28">
        <f>SUMIF($O$2:$O$20,M28,$L$2:$L$20)/4</f>
        <v>17.5</v>
      </c>
      <c r="O28">
        <f>SUMIF($O$2:$O$20,M28,$M$2:$M$20)/4</f>
        <v>43.75</v>
      </c>
    </row>
    <row r="29" spans="4:18" x14ac:dyDescent="0.2">
      <c r="M29">
        <v>2</v>
      </c>
      <c r="N29">
        <f>SUMIF($O$2:$O$20,M29,$L$2:$L$20)/4</f>
        <v>1.75</v>
      </c>
      <c r="O29">
        <f>SUMIF($O$2:$O$20,M29,$M$2:$M$20)/4</f>
        <v>22.5</v>
      </c>
    </row>
    <row r="30" spans="4:18" x14ac:dyDescent="0.2">
      <c r="M30">
        <v>3</v>
      </c>
      <c r="N30">
        <f>SUMIF($O$2:$O$20,M30,$L$2:$L$20)/4</f>
        <v>23.75</v>
      </c>
      <c r="O30">
        <f>SUMIF($O$2:$O$20,M30,$M$2:$M$20)/4</f>
        <v>20.75</v>
      </c>
    </row>
    <row r="31" spans="4:18" x14ac:dyDescent="0.2">
      <c r="M31">
        <v>4</v>
      </c>
      <c r="N31">
        <f>SUMIF($O$2:$O$20,M31,$L$2:$L$20)/3</f>
        <v>10.666666666666666</v>
      </c>
      <c r="O31">
        <f>SUMIF($O$2:$O$20,M31,$M$2:$M$20)/3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A09C-7B49-8D46-947E-CD9BC55D7ECF}">
  <dimension ref="D1:O25"/>
  <sheetViews>
    <sheetView topLeftCell="A9" workbookViewId="0">
      <selection activeCell="M6" sqref="M6"/>
    </sheetView>
  </sheetViews>
  <sheetFormatPr baseColWidth="10" defaultRowHeight="16" x14ac:dyDescent="0.2"/>
  <cols>
    <col min="4" max="4" width="3.5" bestFit="1" customWidth="1"/>
    <col min="5" max="5" width="44.5" customWidth="1"/>
    <col min="6" max="6" width="10.6640625" bestFit="1" customWidth="1"/>
    <col min="7" max="7" width="7.5" bestFit="1" customWidth="1"/>
    <col min="8" max="8" width="9" bestFit="1" customWidth="1"/>
    <col min="9" max="9" width="8" bestFit="1" customWidth="1"/>
    <col min="10" max="10" width="10.33203125" bestFit="1" customWidth="1"/>
    <col min="11" max="11" width="6.5" bestFit="1" customWidth="1"/>
    <col min="12" max="13" width="5.33203125" bestFit="1" customWidth="1"/>
    <col min="14" max="14" width="2.5" bestFit="1" customWidth="1"/>
    <col min="15" max="15" width="3.5" bestFit="1" customWidth="1"/>
    <col min="17" max="17" width="4.1640625" bestFit="1" customWidth="1"/>
    <col min="18" max="18" width="3.1640625" bestFit="1" customWidth="1"/>
    <col min="19" max="19" width="4.1640625" bestFit="1" customWidth="1"/>
  </cols>
  <sheetData>
    <row r="1" spans="4:15" ht="34" x14ac:dyDescent="0.2">
      <c r="D1" s="1"/>
      <c r="E1" s="2" t="s">
        <v>0</v>
      </c>
      <c r="F1" s="2" t="s">
        <v>1</v>
      </c>
      <c r="G1" s="2" t="s">
        <v>2</v>
      </c>
      <c r="H1" s="3" t="s">
        <v>3</v>
      </c>
      <c r="I1" s="3" t="s">
        <v>4</v>
      </c>
      <c r="J1" s="3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</row>
    <row r="2" spans="4:15" ht="34" x14ac:dyDescent="0.2">
      <c r="D2" s="5">
        <v>1</v>
      </c>
      <c r="E2" s="6" t="s">
        <v>12</v>
      </c>
      <c r="F2" s="6"/>
      <c r="G2" s="6"/>
      <c r="H2" s="7">
        <f>K2/(M2+K2)</f>
        <v>0.78205128205128205</v>
      </c>
      <c r="I2" s="7">
        <f>K2/(L2+K2)</f>
        <v>0.9838709677419355</v>
      </c>
      <c r="J2" s="7">
        <f>HARMEAN(H2,I2)</f>
        <v>0.87142857142857144</v>
      </c>
      <c r="K2">
        <v>61</v>
      </c>
      <c r="L2">
        <v>1</v>
      </c>
      <c r="M2">
        <v>17</v>
      </c>
      <c r="N2" s="8">
        <v>1</v>
      </c>
      <c r="O2" s="8">
        <v>0</v>
      </c>
    </row>
    <row r="3" spans="4:15" ht="34" x14ac:dyDescent="0.2">
      <c r="D3" s="5">
        <v>2</v>
      </c>
      <c r="E3" s="6" t="s">
        <v>12</v>
      </c>
      <c r="F3" s="6" t="s">
        <v>13</v>
      </c>
      <c r="G3" s="6"/>
      <c r="H3" s="7">
        <f t="shared" ref="H3:H17" si="0">K3/(M3+K3)</f>
        <v>0.71764705882352942</v>
      </c>
      <c r="I3" s="7">
        <f t="shared" ref="I3:I17" si="1">K3/(L3+K3)</f>
        <v>1</v>
      </c>
      <c r="J3" s="7">
        <f t="shared" ref="J3:J20" si="2">HARMEAN(H3,I3)</f>
        <v>0.83561643835616439</v>
      </c>
      <c r="K3">
        <v>61</v>
      </c>
      <c r="L3">
        <v>0</v>
      </c>
      <c r="M3">
        <v>24</v>
      </c>
      <c r="N3" s="8">
        <v>0</v>
      </c>
      <c r="O3" s="8">
        <v>0</v>
      </c>
    </row>
    <row r="4" spans="4:15" ht="34" x14ac:dyDescent="0.2">
      <c r="D4" s="5">
        <v>3</v>
      </c>
      <c r="E4" s="6" t="s">
        <v>12</v>
      </c>
      <c r="F4" s="6"/>
      <c r="G4" s="6"/>
      <c r="H4" s="7">
        <f t="shared" si="0"/>
        <v>0.76</v>
      </c>
      <c r="I4" s="7">
        <f t="shared" si="1"/>
        <v>0.93442622950819676</v>
      </c>
      <c r="J4" s="7">
        <f t="shared" si="2"/>
        <v>0.83823529411764697</v>
      </c>
      <c r="K4">
        <v>57</v>
      </c>
      <c r="L4">
        <v>4</v>
      </c>
      <c r="M4">
        <v>18</v>
      </c>
      <c r="N4" s="8">
        <v>4</v>
      </c>
      <c r="O4" s="8">
        <v>0</v>
      </c>
    </row>
    <row r="5" spans="4:15" ht="34" x14ac:dyDescent="0.2">
      <c r="D5" s="5">
        <v>4</v>
      </c>
      <c r="E5" s="6" t="s">
        <v>12</v>
      </c>
      <c r="F5" s="6"/>
      <c r="G5" s="6"/>
      <c r="H5" s="7">
        <f t="shared" si="0"/>
        <v>0.90909090909090906</v>
      </c>
      <c r="I5" s="7">
        <f t="shared" si="1"/>
        <v>0.93333333333333335</v>
      </c>
      <c r="J5" s="7">
        <f t="shared" si="2"/>
        <v>0.92105263157894723</v>
      </c>
      <c r="K5">
        <v>70</v>
      </c>
      <c r="L5">
        <v>5</v>
      </c>
      <c r="M5">
        <v>7</v>
      </c>
      <c r="N5" s="8">
        <v>2</v>
      </c>
      <c r="O5" s="8">
        <v>0</v>
      </c>
    </row>
    <row r="6" spans="4:15" ht="17" x14ac:dyDescent="0.2">
      <c r="D6" s="5">
        <v>5</v>
      </c>
      <c r="E6" s="6" t="s">
        <v>14</v>
      </c>
      <c r="F6" s="6" t="s">
        <v>15</v>
      </c>
      <c r="G6" s="6"/>
      <c r="H6" s="7">
        <f t="shared" si="0"/>
        <v>0.68840579710144922</v>
      </c>
      <c r="I6" s="7">
        <f t="shared" si="1"/>
        <v>0.94059405940594054</v>
      </c>
      <c r="J6" s="7">
        <f t="shared" si="2"/>
        <v>0.79497907949790791</v>
      </c>
      <c r="K6">
        <v>95</v>
      </c>
      <c r="L6">
        <v>6</v>
      </c>
      <c r="M6">
        <v>43</v>
      </c>
      <c r="N6" s="8">
        <v>9</v>
      </c>
      <c r="O6" s="8">
        <v>2</v>
      </c>
    </row>
    <row r="7" spans="4:15" ht="17" x14ac:dyDescent="0.2">
      <c r="D7" s="5">
        <v>6</v>
      </c>
      <c r="E7" s="6" t="s">
        <v>16</v>
      </c>
      <c r="F7" s="6"/>
      <c r="G7" s="6"/>
      <c r="H7" s="7">
        <f t="shared" si="0"/>
        <v>0.93557422969187676</v>
      </c>
      <c r="I7" s="7">
        <f t="shared" si="1"/>
        <v>0.95428571428571429</v>
      </c>
      <c r="J7" s="7">
        <f t="shared" si="2"/>
        <v>0.94483734087694504</v>
      </c>
      <c r="K7">
        <v>334</v>
      </c>
      <c r="L7">
        <v>16</v>
      </c>
      <c r="M7">
        <v>23</v>
      </c>
      <c r="N7" s="8">
        <v>6</v>
      </c>
      <c r="O7" s="8">
        <v>0</v>
      </c>
    </row>
    <row r="8" spans="4:15" ht="17" x14ac:dyDescent="0.2">
      <c r="D8" s="5">
        <v>7</v>
      </c>
      <c r="E8" s="6" t="s">
        <v>17</v>
      </c>
      <c r="F8" s="6"/>
      <c r="G8" s="6"/>
      <c r="H8" s="7">
        <f t="shared" si="0"/>
        <v>0.92546583850931674</v>
      </c>
      <c r="I8" s="7">
        <f t="shared" si="1"/>
        <v>0.84659090909090906</v>
      </c>
      <c r="J8" s="7">
        <f t="shared" si="2"/>
        <v>0.88427299703264084</v>
      </c>
      <c r="K8">
        <v>298</v>
      </c>
      <c r="L8">
        <v>54</v>
      </c>
      <c r="M8">
        <v>24</v>
      </c>
      <c r="N8" s="8">
        <v>5</v>
      </c>
      <c r="O8" s="8">
        <v>0</v>
      </c>
    </row>
    <row r="9" spans="4:15" x14ac:dyDescent="0.2">
      <c r="D9" s="5">
        <v>8</v>
      </c>
      <c r="E9" s="6"/>
      <c r="F9" s="6"/>
      <c r="G9" s="6"/>
      <c r="H9" s="7">
        <f t="shared" si="0"/>
        <v>0.79816513761467889</v>
      </c>
      <c r="I9" s="7">
        <f t="shared" si="1"/>
        <v>0.96666666666666667</v>
      </c>
      <c r="J9" s="7">
        <f t="shared" si="2"/>
        <v>0.87437185929648231</v>
      </c>
      <c r="K9">
        <v>87</v>
      </c>
      <c r="L9">
        <v>3</v>
      </c>
      <c r="M9">
        <v>22</v>
      </c>
      <c r="N9" s="8">
        <v>8</v>
      </c>
      <c r="O9" s="8">
        <v>2</v>
      </c>
    </row>
    <row r="10" spans="4:15" x14ac:dyDescent="0.2">
      <c r="D10" s="5">
        <v>9</v>
      </c>
      <c r="E10" s="6"/>
      <c r="F10" s="6"/>
      <c r="G10" s="6"/>
      <c r="H10" s="7">
        <f t="shared" si="0"/>
        <v>0.75</v>
      </c>
      <c r="I10" s="7">
        <f t="shared" si="1"/>
        <v>0.92647058823529416</v>
      </c>
      <c r="J10" s="7">
        <f t="shared" si="2"/>
        <v>0.82894736842105265</v>
      </c>
      <c r="K10">
        <v>63</v>
      </c>
      <c r="L10">
        <v>5</v>
      </c>
      <c r="M10">
        <v>21</v>
      </c>
      <c r="N10" s="8">
        <v>0</v>
      </c>
      <c r="O10" s="8">
        <v>0</v>
      </c>
    </row>
    <row r="11" spans="4:15" ht="17" x14ac:dyDescent="0.2">
      <c r="D11" s="5">
        <v>10</v>
      </c>
      <c r="E11" s="6" t="s">
        <v>19</v>
      </c>
      <c r="F11" s="6" t="s">
        <v>2</v>
      </c>
      <c r="G11" s="6" t="s">
        <v>20</v>
      </c>
      <c r="H11" s="7">
        <f t="shared" si="0"/>
        <v>0.5</v>
      </c>
      <c r="I11" s="7">
        <f t="shared" si="1"/>
        <v>0.5</v>
      </c>
      <c r="J11" s="7">
        <f t="shared" si="2"/>
        <v>0.5</v>
      </c>
      <c r="K11">
        <v>26</v>
      </c>
      <c r="L11">
        <v>26</v>
      </c>
      <c r="M11">
        <v>26</v>
      </c>
      <c r="N11" s="8">
        <v>1</v>
      </c>
      <c r="O11" s="8">
        <v>2</v>
      </c>
    </row>
    <row r="12" spans="4:15" ht="34" x14ac:dyDescent="0.2">
      <c r="D12" s="5">
        <v>11</v>
      </c>
      <c r="E12" s="6" t="s">
        <v>19</v>
      </c>
      <c r="F12" s="6" t="s">
        <v>22</v>
      </c>
      <c r="G12" s="6" t="s">
        <v>20</v>
      </c>
      <c r="H12" s="7">
        <f t="shared" si="0"/>
        <v>0.60416666666666663</v>
      </c>
      <c r="I12" s="7">
        <f t="shared" si="1"/>
        <v>0.63043478260869568</v>
      </c>
      <c r="J12" s="7">
        <f t="shared" si="2"/>
        <v>0.61702127659574468</v>
      </c>
      <c r="K12">
        <v>29</v>
      </c>
      <c r="L12">
        <v>17</v>
      </c>
      <c r="M12">
        <v>19</v>
      </c>
      <c r="N12" s="8">
        <v>0</v>
      </c>
      <c r="O12" s="8">
        <v>0</v>
      </c>
    </row>
    <row r="13" spans="4:15" ht="34" x14ac:dyDescent="0.2">
      <c r="D13" s="5">
        <v>12</v>
      </c>
      <c r="E13" s="6" t="s">
        <v>23</v>
      </c>
      <c r="F13" s="6" t="s">
        <v>24</v>
      </c>
      <c r="G13" s="6" t="s">
        <v>20</v>
      </c>
      <c r="H13" s="7">
        <f t="shared" si="0"/>
        <v>0.49180327868852458</v>
      </c>
      <c r="I13" s="7">
        <f t="shared" si="1"/>
        <v>0.9375</v>
      </c>
      <c r="J13" s="7">
        <f t="shared" si="2"/>
        <v>0.64516129032258074</v>
      </c>
      <c r="K13">
        <v>30</v>
      </c>
      <c r="L13">
        <v>2</v>
      </c>
      <c r="M13">
        <v>31</v>
      </c>
      <c r="N13" s="8">
        <v>3</v>
      </c>
      <c r="O13" s="8">
        <v>0</v>
      </c>
    </row>
    <row r="14" spans="4:15" ht="17" x14ac:dyDescent="0.2">
      <c r="D14" s="5">
        <v>13</v>
      </c>
      <c r="E14" s="6" t="s">
        <v>26</v>
      </c>
      <c r="F14" s="6" t="s">
        <v>27</v>
      </c>
      <c r="G14" s="6"/>
      <c r="H14" s="7">
        <f t="shared" si="0"/>
        <v>0.65625</v>
      </c>
      <c r="I14" s="7">
        <f t="shared" si="1"/>
        <v>0.95454545454545459</v>
      </c>
      <c r="J14" s="7">
        <f t="shared" si="2"/>
        <v>0.7777777777777779</v>
      </c>
      <c r="K14">
        <v>42</v>
      </c>
      <c r="L14">
        <v>2</v>
      </c>
      <c r="M14">
        <v>22</v>
      </c>
      <c r="N14" s="8">
        <v>1</v>
      </c>
      <c r="O14" s="8">
        <v>0</v>
      </c>
    </row>
    <row r="15" spans="4:15" ht="17" x14ac:dyDescent="0.2">
      <c r="D15" s="5">
        <v>14</v>
      </c>
      <c r="E15" s="6" t="s">
        <v>28</v>
      </c>
      <c r="F15" s="6" t="s">
        <v>15</v>
      </c>
      <c r="G15" s="6"/>
      <c r="H15" s="7">
        <f t="shared" si="0"/>
        <v>0.69841269841269837</v>
      </c>
      <c r="I15" s="7">
        <f t="shared" si="1"/>
        <v>0.83018867924528306</v>
      </c>
      <c r="J15" s="7">
        <f t="shared" si="2"/>
        <v>0.75862068965517238</v>
      </c>
      <c r="K15">
        <v>44</v>
      </c>
      <c r="L15">
        <v>9</v>
      </c>
      <c r="M15">
        <v>19</v>
      </c>
      <c r="N15" s="8">
        <v>2</v>
      </c>
      <c r="O15" s="8">
        <v>26</v>
      </c>
    </row>
    <row r="16" spans="4:15" x14ac:dyDescent="0.2">
      <c r="D16" s="5">
        <v>15</v>
      </c>
      <c r="E16" s="6"/>
      <c r="F16" s="6"/>
      <c r="G16" s="6"/>
      <c r="H16" s="7">
        <f t="shared" si="0"/>
        <v>0.7265625</v>
      </c>
      <c r="I16" s="7">
        <f t="shared" si="1"/>
        <v>0.91176470588235292</v>
      </c>
      <c r="J16" s="7">
        <f t="shared" si="2"/>
        <v>0.80869565217391304</v>
      </c>
      <c r="K16">
        <v>93</v>
      </c>
      <c r="L16">
        <v>9</v>
      </c>
      <c r="M16">
        <v>35</v>
      </c>
      <c r="N16" s="8">
        <v>8</v>
      </c>
      <c r="O16" s="8">
        <v>1</v>
      </c>
    </row>
    <row r="17" spans="4:15" x14ac:dyDescent="0.2">
      <c r="D17" s="5">
        <v>16</v>
      </c>
      <c r="E17" s="6"/>
      <c r="F17" s="6"/>
      <c r="G17" s="6"/>
      <c r="H17" s="7">
        <f t="shared" si="0"/>
        <v>0.69178082191780821</v>
      </c>
      <c r="I17" s="7">
        <f t="shared" si="1"/>
        <v>0.87068965517241381</v>
      </c>
      <c r="J17" s="7">
        <f t="shared" si="2"/>
        <v>0.7709923664122138</v>
      </c>
      <c r="K17">
        <v>101</v>
      </c>
      <c r="L17">
        <v>15</v>
      </c>
      <c r="M17">
        <v>45</v>
      </c>
      <c r="N17" s="8">
        <v>5</v>
      </c>
      <c r="O17" s="8">
        <v>0</v>
      </c>
    </row>
    <row r="18" spans="4:15" ht="51" x14ac:dyDescent="0.2">
      <c r="D18" s="5">
        <v>17</v>
      </c>
      <c r="E18" s="6" t="s">
        <v>38</v>
      </c>
      <c r="F18" s="6" t="s">
        <v>29</v>
      </c>
      <c r="G18" s="6"/>
      <c r="H18" s="7">
        <f>K18/(M18+K18)</f>
        <v>0.54504504504504503</v>
      </c>
      <c r="I18" s="7">
        <f>K18/(L18+K18)</f>
        <v>0.73780487804878048</v>
      </c>
      <c r="J18" s="7">
        <f t="shared" si="2"/>
        <v>0.62694300518134716</v>
      </c>
      <c r="K18">
        <v>121</v>
      </c>
      <c r="L18">
        <v>43</v>
      </c>
      <c r="M18">
        <v>101</v>
      </c>
      <c r="N18" s="8">
        <v>5</v>
      </c>
      <c r="O18" s="8">
        <v>0</v>
      </c>
    </row>
    <row r="19" spans="4:15" ht="17" x14ac:dyDescent="0.2">
      <c r="D19" s="5">
        <v>18</v>
      </c>
      <c r="E19" s="6" t="s">
        <v>30</v>
      </c>
      <c r="F19" s="6" t="s">
        <v>2</v>
      </c>
      <c r="G19" s="6" t="s">
        <v>20</v>
      </c>
      <c r="H19" s="7">
        <f t="shared" ref="H19:H20" si="3">K19/(M19+K19)</f>
        <v>0.42105263157894735</v>
      </c>
      <c r="I19" s="7">
        <f t="shared" ref="I19:I20" si="4">K19/(L19+K19)</f>
        <v>0.5</v>
      </c>
      <c r="J19" s="7">
        <f t="shared" si="2"/>
        <v>0.45714285714285713</v>
      </c>
      <c r="K19">
        <v>16</v>
      </c>
      <c r="L19">
        <v>16</v>
      </c>
      <c r="M19">
        <v>22</v>
      </c>
      <c r="N19" s="8">
        <v>0</v>
      </c>
      <c r="O19" s="8">
        <v>0</v>
      </c>
    </row>
    <row r="20" spans="4:15" ht="17" x14ac:dyDescent="0.2">
      <c r="D20" s="5">
        <v>19</v>
      </c>
      <c r="E20" s="6" t="s">
        <v>32</v>
      </c>
      <c r="F20" s="6" t="s">
        <v>15</v>
      </c>
      <c r="G20" s="6"/>
      <c r="H20" s="7">
        <f t="shared" si="3"/>
        <v>0.85377358490566035</v>
      </c>
      <c r="I20" s="7">
        <f t="shared" si="4"/>
        <v>0.89162561576354682</v>
      </c>
      <c r="J20" s="7">
        <f t="shared" si="2"/>
        <v>0.87228915662650597</v>
      </c>
      <c r="K20">
        <v>181</v>
      </c>
      <c r="L20">
        <v>22</v>
      </c>
      <c r="M20">
        <v>31</v>
      </c>
      <c r="N20" s="8">
        <v>8</v>
      </c>
      <c r="O20" s="8">
        <v>0</v>
      </c>
    </row>
    <row r="23" spans="4:15" x14ac:dyDescent="0.2">
      <c r="H23" s="19">
        <f t="shared" ref="H23:H25" si="5">K23/(M23+K23)</f>
        <v>0.76685036032217047</v>
      </c>
      <c r="I23" s="19">
        <f t="shared" ref="I23:I25" si="6">K23/(K23+L23)</f>
        <v>0.87645348837209303</v>
      </c>
      <c r="J23" s="19">
        <f t="shared" ref="J23:J25" si="7">HARMEAN(H23,I23)</f>
        <v>0.81799683472756057</v>
      </c>
      <c r="K23" s="20">
        <f>SUM(K2:K8,K9:K20)</f>
        <v>1809</v>
      </c>
      <c r="L23" s="20">
        <f>SUM(L2:L8,L9:L20)</f>
        <v>255</v>
      </c>
      <c r="M23" s="21">
        <f>SUM(M2:M8,M9:M20)</f>
        <v>550</v>
      </c>
    </row>
    <row r="24" spans="4:15" x14ac:dyDescent="0.2">
      <c r="H24" s="19">
        <f t="shared" si="5"/>
        <v>0.50753768844221103</v>
      </c>
      <c r="I24" s="19">
        <f t="shared" si="6"/>
        <v>0.62345679012345678</v>
      </c>
      <c r="J24" s="19">
        <f t="shared" si="7"/>
        <v>0.55955678670360098</v>
      </c>
      <c r="K24" s="20">
        <f>SUMIF($G2:$G20,"x",K2:K20)</f>
        <v>101</v>
      </c>
      <c r="L24" s="20">
        <f>SUMIF($G2:$G20,"x",L2:L20)</f>
        <v>61</v>
      </c>
      <c r="M24" s="21">
        <f>SUMIF($G2:$G20,"x",M2:M20)</f>
        <v>98</v>
      </c>
    </row>
    <row r="25" spans="4:15" x14ac:dyDescent="0.2">
      <c r="H25" s="19">
        <f t="shared" si="5"/>
        <v>0.79074074074074074</v>
      </c>
      <c r="I25" s="19">
        <f t="shared" si="6"/>
        <v>0.89800210304942163</v>
      </c>
      <c r="J25" s="19">
        <f t="shared" si="7"/>
        <v>0.84096504185130483</v>
      </c>
      <c r="K25" s="20">
        <f>SUMIF($G2:$G20,"",K2:K20)</f>
        <v>1708</v>
      </c>
      <c r="L25" s="20">
        <f>SUMIF($G2:$G20,"",L2:L20)</f>
        <v>194</v>
      </c>
      <c r="M25" s="21">
        <f>SUMIF($G2:$G20,"",M2:M20)</f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info</vt:lpstr>
      <vt:lpstr>results</vt:lpstr>
      <vt:lpstr>finetune-all</vt:lpstr>
      <vt:lpstr>finetune-dense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Falk</dc:creator>
  <cp:lastModifiedBy>Simon Falk</cp:lastModifiedBy>
  <dcterms:created xsi:type="dcterms:W3CDTF">2022-02-27T14:37:32Z</dcterms:created>
  <dcterms:modified xsi:type="dcterms:W3CDTF">2022-04-14T14:30:10Z</dcterms:modified>
</cp:coreProperties>
</file>