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ostat project\"/>
    </mc:Choice>
  </mc:AlternateContent>
  <xr:revisionPtr revIDLastSave="0" documentId="13_ncr:1_{5D7D5C09-271A-4B38-8A6B-BFA1DAD23C17}" xr6:coauthVersionLast="47" xr6:coauthVersionMax="47" xr10:uidLastSave="{00000000-0000-0000-0000-000000000000}"/>
  <bookViews>
    <workbookView xWindow="-120" yWindow="-120" windowWidth="20730" windowHeight="11160" activeTab="3" xr2:uid="{AC73E270-B892-4892-9C6E-FCD3E64DCA84}"/>
  </bookViews>
  <sheets>
    <sheet name="Basic Probability" sheetId="2" r:id="rId1"/>
    <sheet name="Poisson Distribution" sheetId="1" r:id="rId2"/>
    <sheet name="Binomial Distribution" sheetId="3" r:id="rId3"/>
    <sheet name="Normal Distribution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4" l="1"/>
  <c r="C54" i="4"/>
  <c r="C53" i="4"/>
  <c r="C52" i="4"/>
  <c r="C51" i="4"/>
  <c r="C50" i="4"/>
  <c r="C40" i="4"/>
  <c r="C39" i="4"/>
  <c r="C27" i="4"/>
  <c r="C28" i="4"/>
  <c r="C26" i="4"/>
  <c r="C25" i="4"/>
  <c r="D16" i="4"/>
  <c r="C15" i="4"/>
  <c r="C14" i="4"/>
  <c r="C5" i="4"/>
  <c r="C7" i="4" s="1"/>
  <c r="C6" i="4"/>
  <c r="D38" i="3"/>
  <c r="C34" i="3"/>
  <c r="C35" i="3"/>
  <c r="C33" i="3"/>
  <c r="D24" i="3"/>
  <c r="D21" i="3"/>
  <c r="C16" i="3"/>
  <c r="C17" i="3" s="1"/>
  <c r="C6" i="3"/>
  <c r="C9" i="3" s="1"/>
  <c r="C76" i="2"/>
  <c r="C74" i="2"/>
  <c r="C73" i="2"/>
  <c r="C72" i="2"/>
  <c r="D59" i="2"/>
  <c r="D57" i="2"/>
  <c r="D55" i="2"/>
  <c r="D53" i="2"/>
  <c r="D52" i="2"/>
  <c r="D51" i="2"/>
  <c r="D50" i="2"/>
  <c r="D43" i="2"/>
  <c r="D42" i="2"/>
  <c r="C43" i="2"/>
  <c r="C42" i="2"/>
  <c r="C29" i="2"/>
  <c r="C28" i="2"/>
  <c r="C17" i="2"/>
  <c r="C7" i="2"/>
  <c r="M20" i="1"/>
  <c r="M16" i="1"/>
  <c r="M10" i="1"/>
  <c r="M8" i="1"/>
  <c r="D12" i="1"/>
  <c r="D8" i="1"/>
  <c r="D7" i="1"/>
  <c r="C41" i="4" l="1"/>
  <c r="C42" i="4"/>
  <c r="C30" i="2"/>
</calcChain>
</file>

<file path=xl/sharedStrings.xml><?xml version="1.0" encoding="utf-8"?>
<sst xmlns="http://schemas.openxmlformats.org/spreadsheetml/2006/main" count="172" uniqueCount="131">
  <si>
    <t>Ex 1:</t>
  </si>
  <si>
    <t>lambda =</t>
  </si>
  <si>
    <t>accidents/day</t>
  </si>
  <si>
    <t>k =</t>
  </si>
  <si>
    <t>P(k=0)</t>
  </si>
  <si>
    <t xml:space="preserve">b/ </t>
  </si>
  <si>
    <t>accidents/2days</t>
  </si>
  <si>
    <t xml:space="preserve">Exercise 1: Suppose the average number of car accidents on the highway in one day is 4. </t>
  </si>
  <si>
    <t>a/ What is the probability of no car accident in one day?</t>
  </si>
  <si>
    <t>b/ What is the probability of 1 car accident in two days?</t>
  </si>
  <si>
    <t xml:space="preserve">a/ </t>
  </si>
  <si>
    <t xml:space="preserve">Exercise 2: Suppose an average number of calls by 104 in one minute is 2. </t>
  </si>
  <si>
    <t>a/ What is the probability of 10 calls in 5 minutes?</t>
  </si>
  <si>
    <t>b/ What is the probability of less than 10 calls in 5 minutes?</t>
  </si>
  <si>
    <t>c/ What is the probability of at least 10 calls in 5 minutes?</t>
  </si>
  <si>
    <t>d/ What is the probability of exactly 10 calls in 30 seconds?</t>
  </si>
  <si>
    <t>Ex 2:</t>
  </si>
  <si>
    <t>calls/5 minutes</t>
  </si>
  <si>
    <t>P(k=10)</t>
  </si>
  <si>
    <t>k &lt;</t>
  </si>
  <si>
    <t>k is an integer and k less than 10</t>
  </si>
  <si>
    <t>=&gt; k is smaller or equal 9 ( k &lt; = 9)</t>
  </si>
  <si>
    <t>P(k &lt;= 9)</t>
  </si>
  <si>
    <t xml:space="preserve">c/ </t>
  </si>
  <si>
    <t>k &gt;=</t>
  </si>
  <si>
    <t>p(k &gt;= 10)</t>
  </si>
  <si>
    <t xml:space="preserve">Exercise 1: What is the probability of rolling a dice and its value is less than 4 knowing </t>
  </si>
  <si>
    <t>that the value is an odd number?</t>
  </si>
  <si>
    <t>n(A) =</t>
  </si>
  <si>
    <t xml:space="preserve">n(S) = </t>
  </si>
  <si>
    <t xml:space="preserve">p(A) = </t>
  </si>
  <si>
    <t>Exercise 2: At the International University, the probability that a student takes Computer Programming and Spanish is 0.15. The probability that a student takes Computer Programming is 0.4.</t>
  </si>
  <si>
    <t>What is the probability that a student takes Spanish given that the student is taking Computer Programming?</t>
  </si>
  <si>
    <t xml:space="preserve">P(CP) = </t>
  </si>
  <si>
    <t xml:space="preserve">P(CP n Sp) = </t>
  </si>
  <si>
    <t xml:space="preserve">P(Sp|CP) = </t>
  </si>
  <si>
    <t>What is the probability a person thinks college is too expensive given they have a child in college?</t>
  </si>
  <si>
    <t>Exercise 3:  Here are the results of a survey completed with adult parents with children. </t>
  </si>
  <si>
    <t>Too Expensive</t>
  </si>
  <si>
    <t>Affordable</t>
  </si>
  <si>
    <t>Child in college</t>
  </si>
  <si>
    <t>Child not in college</t>
  </si>
  <si>
    <t>Too Cheap</t>
  </si>
  <si>
    <t xml:space="preserve">P(CiC) = </t>
  </si>
  <si>
    <t>P (CiC n TooExp) =</t>
  </si>
  <si>
    <t xml:space="preserve">P(TooExp | CiC) = </t>
  </si>
  <si>
    <t>Ex 3:</t>
  </si>
  <si>
    <t>Exercise 4: Forty seven mice were divided according to species and nutrition levels as follows:</t>
  </si>
  <si>
    <t xml:space="preserve">Nutrition level </t>
  </si>
  <si>
    <t>High (H)</t>
  </si>
  <si>
    <t>Low (L)</t>
  </si>
  <si>
    <t>Species</t>
  </si>
  <si>
    <t>A</t>
  </si>
  <si>
    <t>B</t>
  </si>
  <si>
    <t>a/ Find P(B u L)</t>
  </si>
  <si>
    <t>b/ Find P(A|H)</t>
  </si>
  <si>
    <t>c/ Are events A and H independent on each other?</t>
  </si>
  <si>
    <t>Ex 4:</t>
  </si>
  <si>
    <t xml:space="preserve">P(B) = 9/47 + 13/47 </t>
  </si>
  <si>
    <t xml:space="preserve">P(L) = 10/47 + 13/47 </t>
  </si>
  <si>
    <t xml:space="preserve">P(B n L) = </t>
  </si>
  <si>
    <t xml:space="preserve">P (B u L ) = P(B) + P(L) - P(B n L) = </t>
  </si>
  <si>
    <t>p(A n H) = 15/47</t>
  </si>
  <si>
    <t xml:space="preserve">p(H) = 15/47 + 9/47 </t>
  </si>
  <si>
    <t xml:space="preserve">p(A n H) = </t>
  </si>
  <si>
    <t>p(A|H) = P(A n H) / P(H)</t>
  </si>
  <si>
    <t xml:space="preserve">p(A)*p(H) = 25/47 * 24/47 = 600/2209 </t>
  </si>
  <si>
    <t>Since p(A n H) does not equal p(A)*p(H)</t>
  </si>
  <si>
    <t>Thus, A and H are not independent events</t>
  </si>
  <si>
    <t>Events A and H are independent if the equation P(A n H) = P(A) * P(H) holds true</t>
  </si>
  <si>
    <t>Exercise 5: 1% of the population has X disease. A screening test accurately detects the disease for 90% if people with it. The test also indicates the disease for 15% of the people without it (the false positives). Suppose a person screened for the disease tests positive. What is the probability they have it?</t>
  </si>
  <si>
    <t xml:space="preserve">P(X) = </t>
  </si>
  <si>
    <t xml:space="preserve">P(X^c) = </t>
  </si>
  <si>
    <t xml:space="preserve">P(Positive|X) = </t>
  </si>
  <si>
    <t xml:space="preserve">P(Nagative|X) = </t>
  </si>
  <si>
    <t xml:space="preserve">P(X|Positive) = </t>
  </si>
  <si>
    <t>Exercise 1: Hospital records show that of patients suffering from a certain disease, %75% die of it. What is the probability that of 6 randomly selected patients, 4 will recover?</t>
  </si>
  <si>
    <t xml:space="preserve">p = </t>
  </si>
  <si>
    <t>q =</t>
  </si>
  <si>
    <t xml:space="preserve">X = </t>
  </si>
  <si>
    <t>n =</t>
  </si>
  <si>
    <t xml:space="preserve">P(X=6) = </t>
  </si>
  <si>
    <t>Exercise 2: A (blindfolded) marksman finds that on the average he hits the target 4 times out of 5. If he fires 4 shots, what is the probability of</t>
  </si>
  <si>
    <t>(a) more than 2 hits?</t>
  </si>
  <si>
    <t>(b) at least 3 misses?</t>
  </si>
  <si>
    <t>p =</t>
  </si>
  <si>
    <t xml:space="preserve">q = </t>
  </si>
  <si>
    <t>a/ More than 2 hits</t>
  </si>
  <si>
    <t xml:space="preserve">P(X&gt;2) = </t>
  </si>
  <si>
    <t>1 - P(X&lt;=2)</t>
  </si>
  <si>
    <t>b/ At least 3 misses</t>
  </si>
  <si>
    <t>P(Y&gt;=3)=</t>
  </si>
  <si>
    <t>1- P(Y&lt;2)</t>
  </si>
  <si>
    <t>Exercise 3: Sixty two percent of 12th graders attend school in a particular urban school district. If a sample of 500 12th grade children are selected, find the probability that at least 290 are actually enrolled in school.</t>
  </si>
  <si>
    <t xml:space="preserve">n = </t>
  </si>
  <si>
    <t>mean = n*p =</t>
  </si>
  <si>
    <t>sd =sqrt(npq)</t>
  </si>
  <si>
    <t xml:space="preserve">n*q = </t>
  </si>
  <si>
    <t>Since n*p and n*q both greater than 5</t>
  </si>
  <si>
    <t>We can use normal distribution to approximate binomial</t>
  </si>
  <si>
    <t>P(X &gt;= 290) =</t>
  </si>
  <si>
    <t>Ex 3</t>
  </si>
  <si>
    <t>1 - P(X &lt;= 289.5) =</t>
  </si>
  <si>
    <t>P (Z &lt;= -1) =</t>
  </si>
  <si>
    <t xml:space="preserve">P(-1 &lt;= Z &lt;= 2) = </t>
  </si>
  <si>
    <t>Exercise 2: Finding Probabilities of the Standard Normal Distribution: P(-1 &lt;= Z &lt;= 1)</t>
  </si>
  <si>
    <t xml:space="preserve">P(Z &lt;=1) = </t>
  </si>
  <si>
    <t>P(50 &lt;= X &lt;= 60)</t>
  </si>
  <si>
    <t xml:space="preserve">(50 - 55)/5 = </t>
  </si>
  <si>
    <t xml:space="preserve">(60-55)/5 = </t>
  </si>
  <si>
    <t>P(50 &lt;= X &lt;= 60) =</t>
  </si>
  <si>
    <t xml:space="preserve">P(-1 &lt;= Z &lt;=1) = </t>
  </si>
  <si>
    <t xml:space="preserve">Exercise 3: Using the normal transformation to find P(50 &lt;= X &lt;= 60) with μ = 55, σ = 5  </t>
  </si>
  <si>
    <t>Exercise 4: A sample of size n = 100 produced the sample mean = 16. Assuming the population standard deviation σ = 3, compute a 95% confidence interval for the population mean µ</t>
  </si>
  <si>
    <t>Xbar =</t>
  </si>
  <si>
    <t>σ =</t>
  </si>
  <si>
    <t xml:space="preserve">alpha = </t>
  </si>
  <si>
    <t xml:space="preserve">Z(alpha/2) = </t>
  </si>
  <si>
    <t xml:space="preserve">Lower value = </t>
  </si>
  <si>
    <t xml:space="preserve">Upper value = </t>
  </si>
  <si>
    <t xml:space="preserve">Exercise 5: A blood analyst wants to estimate the average AFP index of the Vietnamese people.  </t>
  </si>
  <si>
    <t xml:space="preserve">A random blood sample of  size 15 yields an average of 10.37 mg/ml and a standard deviation of s = 3.5 ng/ml.  </t>
  </si>
  <si>
    <t>Assuming a normal population of the AFP values, give a 95% confidence interval for the average AFP value of the Vietnamese population? (AFP=alpha-fetoprotein)</t>
  </si>
  <si>
    <t>Ex 5:</t>
  </si>
  <si>
    <t xml:space="preserve">sd = </t>
  </si>
  <si>
    <t>t(alpha/2)</t>
  </si>
  <si>
    <t xml:space="preserve">Exercise 6: Out of 250 patients treated with a particular drug, 206 recovered completely.  </t>
  </si>
  <si>
    <t>Find a 95% confidence interval for overall proportion of patients who can be expected to recover when treated with this drug.</t>
  </si>
  <si>
    <t>Ex 6:</t>
  </si>
  <si>
    <t xml:space="preserve">p_hat = </t>
  </si>
  <si>
    <t>q_hat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</si>
</sst>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 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7" xfId="0" quotePrefix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0" fontId="2" fillId="0" borderId="0" xfId="0" applyFont="1" applyAlignment="1">
      <alignment vertical="center"/>
    </xf>
    <xf numFmtId="9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/>
    <xf numFmtId="164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6" xfId="0" applyFont="1" applyBorder="1"/>
    <xf numFmtId="0" fontId="1" fillId="0" borderId="17" xfId="0" applyFont="1" applyBorder="1"/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10" fontId="0" fillId="0" borderId="0" xfId="0" applyNumberFormat="1" applyBorder="1"/>
    <xf numFmtId="0" fontId="1" fillId="0" borderId="0" xfId="0" applyFont="1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F628-1FC8-4371-A46C-E8B0C8D0D5B1}">
  <dimension ref="A1:E76"/>
  <sheetViews>
    <sheetView topLeftCell="A62" workbookViewId="0">
      <selection activeCell="C76" sqref="C76"/>
    </sheetView>
  </sheetViews>
  <sheetFormatPr defaultRowHeight="15"/>
  <cols>
    <col min="2" max="2" width="21.42578125" customWidth="1"/>
    <col min="3" max="3" width="29.5703125" customWidth="1"/>
    <col min="4" max="4" width="15.140625" customWidth="1"/>
    <col min="5" max="5" width="13.28515625" customWidth="1"/>
  </cols>
  <sheetData>
    <row r="1" spans="1:4">
      <c r="A1" s="16" t="s">
        <v>26</v>
      </c>
    </row>
    <row r="2" spans="1:4">
      <c r="A2" s="16" t="s">
        <v>27</v>
      </c>
      <c r="B2" s="16"/>
    </row>
    <row r="4" spans="1:4">
      <c r="B4" s="28" t="s">
        <v>0</v>
      </c>
      <c r="C4" s="29"/>
      <c r="D4" s="30"/>
    </row>
    <row r="5" spans="1:4">
      <c r="B5" s="11" t="s">
        <v>28</v>
      </c>
      <c r="C5" s="24">
        <v>2</v>
      </c>
      <c r="D5" s="12"/>
    </row>
    <row r="6" spans="1:4">
      <c r="B6" s="11" t="s">
        <v>29</v>
      </c>
      <c r="C6" s="24">
        <v>3</v>
      </c>
      <c r="D6" s="12"/>
    </row>
    <row r="7" spans="1:4">
      <c r="B7" s="13" t="s">
        <v>30</v>
      </c>
      <c r="C7" s="27">
        <f>C5/C6</f>
        <v>0.66666666666666663</v>
      </c>
      <c r="D7" s="15"/>
    </row>
    <row r="10" spans="1:4">
      <c r="A10" s="16" t="s">
        <v>31</v>
      </c>
    </row>
    <row r="12" spans="1:4">
      <c r="A12" s="16" t="s">
        <v>32</v>
      </c>
    </row>
    <row r="14" spans="1:4">
      <c r="B14" s="31" t="s">
        <v>16</v>
      </c>
      <c r="C14" s="32"/>
      <c r="D14" s="33"/>
    </row>
    <row r="15" spans="1:4">
      <c r="B15" s="11" t="s">
        <v>33</v>
      </c>
      <c r="C15" s="24">
        <v>0.4</v>
      </c>
      <c r="D15" s="12"/>
    </row>
    <row r="16" spans="1:4">
      <c r="B16" s="11" t="s">
        <v>34</v>
      </c>
      <c r="C16" s="24">
        <v>0.15</v>
      </c>
      <c r="D16" s="12"/>
    </row>
    <row r="17" spans="1:5">
      <c r="B17" s="13" t="s">
        <v>35</v>
      </c>
      <c r="C17" s="27">
        <f>C16/C15</f>
        <v>0.37499999999999994</v>
      </c>
      <c r="D17" s="15"/>
    </row>
    <row r="20" spans="1:5" ht="15.75">
      <c r="A20" s="17" t="s">
        <v>37</v>
      </c>
    </row>
    <row r="21" spans="1:5" ht="15.75">
      <c r="A21" s="17" t="s">
        <v>36</v>
      </c>
    </row>
    <row r="23" spans="1:5">
      <c r="B23" s="19"/>
      <c r="C23" s="19" t="s">
        <v>38</v>
      </c>
      <c r="D23" s="19" t="s">
        <v>39</v>
      </c>
      <c r="E23" s="19" t="s">
        <v>42</v>
      </c>
    </row>
    <row r="24" spans="1:5">
      <c r="B24" s="19" t="s">
        <v>40</v>
      </c>
      <c r="C24" s="22">
        <v>0.55000000000000004</v>
      </c>
      <c r="D24" s="22">
        <v>0.04</v>
      </c>
      <c r="E24" s="22">
        <v>0</v>
      </c>
    </row>
    <row r="25" spans="1:5">
      <c r="B25" s="19" t="s">
        <v>41</v>
      </c>
      <c r="C25" s="22">
        <v>0.3</v>
      </c>
      <c r="D25" s="22">
        <v>0.08</v>
      </c>
      <c r="E25" s="22">
        <v>0.03</v>
      </c>
    </row>
    <row r="26" spans="1:5">
      <c r="B26" s="1"/>
      <c r="C26" s="18"/>
      <c r="D26" s="18"/>
      <c r="E26" s="18"/>
    </row>
    <row r="27" spans="1:5">
      <c r="B27" s="34" t="s">
        <v>46</v>
      </c>
      <c r="C27" s="35"/>
      <c r="D27" s="36"/>
    </row>
    <row r="28" spans="1:5">
      <c r="B28" s="11" t="s">
        <v>43</v>
      </c>
      <c r="C28" s="23">
        <f>C24+D24+E24</f>
        <v>0.59000000000000008</v>
      </c>
      <c r="D28" s="12"/>
    </row>
    <row r="29" spans="1:5">
      <c r="B29" s="11" t="s">
        <v>44</v>
      </c>
      <c r="C29" s="23">
        <f>C24</f>
        <v>0.55000000000000004</v>
      </c>
      <c r="D29" s="12"/>
    </row>
    <row r="30" spans="1:5">
      <c r="B30" s="13" t="s">
        <v>45</v>
      </c>
      <c r="C30" s="26">
        <f>C29/C28</f>
        <v>0.93220338983050843</v>
      </c>
      <c r="D30" s="15"/>
    </row>
    <row r="33" spans="1:4">
      <c r="A33" s="16" t="s">
        <v>47</v>
      </c>
    </row>
    <row r="35" spans="1:4">
      <c r="B35" s="20"/>
      <c r="C35" s="37" t="s">
        <v>48</v>
      </c>
      <c r="D35" s="37"/>
    </row>
    <row r="36" spans="1:4">
      <c r="B36" s="21" t="s">
        <v>51</v>
      </c>
      <c r="C36" s="21" t="s">
        <v>49</v>
      </c>
      <c r="D36" s="21" t="s">
        <v>50</v>
      </c>
    </row>
    <row r="37" spans="1:4">
      <c r="B37" s="21" t="s">
        <v>52</v>
      </c>
      <c r="C37" s="21">
        <v>15</v>
      </c>
      <c r="D37" s="21">
        <v>10</v>
      </c>
    </row>
    <row r="38" spans="1:4">
      <c r="B38" s="21" t="s">
        <v>53</v>
      </c>
      <c r="C38" s="21">
        <v>9</v>
      </c>
      <c r="D38" s="21">
        <v>13</v>
      </c>
    </row>
    <row r="40" spans="1:4">
      <c r="B40" s="20"/>
      <c r="C40" s="37" t="s">
        <v>48</v>
      </c>
      <c r="D40" s="37"/>
    </row>
    <row r="41" spans="1:4">
      <c r="B41" s="21" t="s">
        <v>51</v>
      </c>
      <c r="C41" s="21" t="s">
        <v>49</v>
      </c>
      <c r="D41" s="21" t="s">
        <v>50</v>
      </c>
    </row>
    <row r="42" spans="1:4">
      <c r="B42" s="21" t="s">
        <v>52</v>
      </c>
      <c r="C42" s="21">
        <f>15/47</f>
        <v>0.31914893617021278</v>
      </c>
      <c r="D42" s="21">
        <f>10/47</f>
        <v>0.21276595744680851</v>
      </c>
    </row>
    <row r="43" spans="1:4">
      <c r="B43" s="21" t="s">
        <v>53</v>
      </c>
      <c r="C43" s="21">
        <f>9/47</f>
        <v>0.19148936170212766</v>
      </c>
      <c r="D43" s="21">
        <f>13/47</f>
        <v>0.27659574468085107</v>
      </c>
    </row>
    <row r="45" spans="1:4">
      <c r="B45" t="s">
        <v>54</v>
      </c>
    </row>
    <row r="46" spans="1:4">
      <c r="B46" t="s">
        <v>55</v>
      </c>
    </row>
    <row r="47" spans="1:4">
      <c r="B47" t="s">
        <v>56</v>
      </c>
    </row>
    <row r="49" spans="2:4">
      <c r="B49" s="38" t="s">
        <v>57</v>
      </c>
      <c r="C49" s="39"/>
      <c r="D49" s="40"/>
    </row>
    <row r="50" spans="2:4">
      <c r="B50" s="11" t="s">
        <v>10</v>
      </c>
      <c r="C50" s="1" t="s">
        <v>58</v>
      </c>
      <c r="D50" s="12">
        <f>C43+D43</f>
        <v>0.46808510638297873</v>
      </c>
    </row>
    <row r="51" spans="2:4">
      <c r="B51" s="11"/>
      <c r="C51" s="1" t="s">
        <v>59</v>
      </c>
      <c r="D51" s="12">
        <f>D42+D43</f>
        <v>0.48936170212765961</v>
      </c>
    </row>
    <row r="52" spans="2:4">
      <c r="B52" s="11"/>
      <c r="C52" s="1" t="s">
        <v>60</v>
      </c>
      <c r="D52" s="12">
        <f>D43</f>
        <v>0.27659574468085107</v>
      </c>
    </row>
    <row r="53" spans="2:4">
      <c r="B53" s="11"/>
      <c r="C53" s="1" t="s">
        <v>61</v>
      </c>
      <c r="D53" s="25">
        <f>D50+D51-D52</f>
        <v>0.68085106382978733</v>
      </c>
    </row>
    <row r="54" spans="2:4">
      <c r="B54" s="11"/>
      <c r="C54" s="1"/>
      <c r="D54" s="12"/>
    </row>
    <row r="55" spans="2:4">
      <c r="B55" s="11" t="s">
        <v>5</v>
      </c>
      <c r="C55" s="1" t="s">
        <v>63</v>
      </c>
      <c r="D55" s="12">
        <f>C42+C43</f>
        <v>0.5106382978723405</v>
      </c>
    </row>
    <row r="56" spans="2:4">
      <c r="B56" s="11"/>
      <c r="C56" s="1"/>
      <c r="D56" s="12"/>
    </row>
    <row r="57" spans="2:4">
      <c r="B57" s="11"/>
      <c r="C57" s="1" t="s">
        <v>64</v>
      </c>
      <c r="D57" s="12">
        <f>C42</f>
        <v>0.31914893617021278</v>
      </c>
    </row>
    <row r="58" spans="2:4">
      <c r="B58" s="11"/>
      <c r="C58" s="1"/>
      <c r="D58" s="12"/>
    </row>
    <row r="59" spans="2:4">
      <c r="B59" s="11"/>
      <c r="C59" s="1" t="s">
        <v>65</v>
      </c>
      <c r="D59" s="25">
        <f>D57/D55</f>
        <v>0.625</v>
      </c>
    </row>
    <row r="60" spans="2:4">
      <c r="B60" s="11"/>
      <c r="C60" s="1"/>
      <c r="D60" s="12"/>
    </row>
    <row r="61" spans="2:4">
      <c r="B61" s="11" t="s">
        <v>23</v>
      </c>
      <c r="C61" s="1" t="s">
        <v>69</v>
      </c>
      <c r="D61" s="12"/>
    </row>
    <row r="62" spans="2:4">
      <c r="B62" s="11"/>
      <c r="C62" s="1"/>
      <c r="D62" s="12"/>
    </row>
    <row r="63" spans="2:4">
      <c r="B63" s="11"/>
      <c r="C63" s="1" t="s">
        <v>62</v>
      </c>
      <c r="D63" s="12"/>
    </row>
    <row r="64" spans="2:4">
      <c r="B64" s="11"/>
      <c r="C64" s="1"/>
      <c r="D64" s="12"/>
    </row>
    <row r="65" spans="1:4">
      <c r="B65" s="11"/>
      <c r="C65" s="1" t="s">
        <v>66</v>
      </c>
      <c r="D65" s="12"/>
    </row>
    <row r="66" spans="1:4">
      <c r="B66" s="11"/>
      <c r="C66" s="1"/>
      <c r="D66" s="12"/>
    </row>
    <row r="67" spans="1:4">
      <c r="B67" s="11"/>
      <c r="C67" s="1" t="s">
        <v>67</v>
      </c>
      <c r="D67" s="12"/>
    </row>
    <row r="68" spans="1:4">
      <c r="B68" s="11"/>
      <c r="C68" s="1"/>
      <c r="D68" s="12"/>
    </row>
    <row r="69" spans="1:4">
      <c r="B69" s="13"/>
      <c r="C69" s="14" t="s">
        <v>68</v>
      </c>
      <c r="D69" s="15"/>
    </row>
    <row r="71" spans="1:4">
      <c r="A71" s="47" t="s">
        <v>70</v>
      </c>
    </row>
    <row r="72" spans="1:4">
      <c r="B72" t="s">
        <v>71</v>
      </c>
      <c r="C72">
        <f>0.01</f>
        <v>0.01</v>
      </c>
    </row>
    <row r="73" spans="1:4">
      <c r="B73" t="s">
        <v>72</v>
      </c>
      <c r="C73">
        <f>1-C72</f>
        <v>0.99</v>
      </c>
    </row>
    <row r="74" spans="1:4">
      <c r="B74" t="s">
        <v>73</v>
      </c>
      <c r="C74">
        <f>0.9</f>
        <v>0.9</v>
      </c>
    </row>
    <row r="75" spans="1:4">
      <c r="B75" t="s">
        <v>74</v>
      </c>
      <c r="C75">
        <v>0.15</v>
      </c>
    </row>
    <row r="76" spans="1:4">
      <c r="B76" t="s">
        <v>75</v>
      </c>
      <c r="C76">
        <f>(C72*C74)/(C72*C74+C73*C75)</f>
        <v>5.7142857142857148E-2</v>
      </c>
    </row>
  </sheetData>
  <mergeCells count="6">
    <mergeCell ref="B49:D49"/>
    <mergeCell ref="B4:D4"/>
    <mergeCell ref="B14:D14"/>
    <mergeCell ref="B27:D27"/>
    <mergeCell ref="C35:D35"/>
    <mergeCell ref="C40:D4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00EF-38DC-40CD-B801-134093940D47}">
  <dimension ref="A1:O22"/>
  <sheetViews>
    <sheetView workbookViewId="0">
      <selection activeCell="M20" sqref="M20"/>
    </sheetView>
  </sheetViews>
  <sheetFormatPr defaultRowHeight="15"/>
  <sheetData>
    <row r="1" spans="1:15">
      <c r="A1" t="s">
        <v>7</v>
      </c>
      <c r="K1" t="s">
        <v>11</v>
      </c>
    </row>
    <row r="2" spans="1:15">
      <c r="A2" s="2" t="s">
        <v>8</v>
      </c>
      <c r="K2" t="s">
        <v>12</v>
      </c>
    </row>
    <row r="3" spans="1:15">
      <c r="A3" s="3" t="s">
        <v>9</v>
      </c>
      <c r="K3" t="s">
        <v>13</v>
      </c>
    </row>
    <row r="4" spans="1:15">
      <c r="K4" t="s">
        <v>14</v>
      </c>
    </row>
    <row r="5" spans="1:15">
      <c r="B5" s="44" t="s">
        <v>0</v>
      </c>
      <c r="C5" s="45"/>
      <c r="D5" s="45"/>
      <c r="E5" s="45"/>
      <c r="F5" s="46"/>
      <c r="K5" t="s">
        <v>15</v>
      </c>
    </row>
    <row r="6" spans="1:15">
      <c r="B6" s="3" t="s">
        <v>10</v>
      </c>
      <c r="C6" s="1" t="s">
        <v>1</v>
      </c>
      <c r="D6" s="1">
        <v>4</v>
      </c>
      <c r="E6" s="1" t="s">
        <v>2</v>
      </c>
      <c r="F6" s="4"/>
    </row>
    <row r="7" spans="1:15">
      <c r="B7" s="3"/>
      <c r="C7" s="1" t="s">
        <v>3</v>
      </c>
      <c r="D7" s="1">
        <f xml:space="preserve"> 0</f>
        <v>0</v>
      </c>
      <c r="E7" s="1"/>
      <c r="F7" s="4"/>
      <c r="K7" s="41" t="s">
        <v>16</v>
      </c>
      <c r="L7" s="42"/>
      <c r="M7" s="42"/>
      <c r="N7" s="42"/>
      <c r="O7" s="43"/>
    </row>
    <row r="8" spans="1:15">
      <c r="B8" s="3"/>
      <c r="C8" s="1" t="s">
        <v>4</v>
      </c>
      <c r="D8" s="1">
        <f>_xlfn.POISSON.DIST(0,4,0)</f>
        <v>1.8315638888734179E-2</v>
      </c>
      <c r="E8" s="1"/>
      <c r="F8" s="4"/>
      <c r="K8" s="3" t="s">
        <v>10</v>
      </c>
      <c r="L8" s="1" t="s">
        <v>1</v>
      </c>
      <c r="M8" s="1">
        <f>2*5</f>
        <v>10</v>
      </c>
      <c r="N8" s="1" t="s">
        <v>17</v>
      </c>
      <c r="O8" s="4"/>
    </row>
    <row r="9" spans="1:15">
      <c r="B9" s="3"/>
      <c r="C9" s="1"/>
      <c r="D9" s="1"/>
      <c r="E9" s="1"/>
      <c r="F9" s="4"/>
      <c r="K9" s="3"/>
      <c r="L9" s="1" t="s">
        <v>3</v>
      </c>
      <c r="M9" s="1">
        <v>10</v>
      </c>
      <c r="N9" s="1"/>
      <c r="O9" s="4"/>
    </row>
    <row r="10" spans="1:15">
      <c r="B10" s="3" t="s">
        <v>5</v>
      </c>
      <c r="C10" s="1" t="s">
        <v>1</v>
      </c>
      <c r="D10" s="1">
        <v>8</v>
      </c>
      <c r="E10" s="1" t="s">
        <v>6</v>
      </c>
      <c r="F10" s="4"/>
      <c r="K10" s="3"/>
      <c r="L10" s="1" t="s">
        <v>18</v>
      </c>
      <c r="M10" s="1">
        <f>_xlfn.POISSON.DIST(10,10,0)</f>
        <v>0.1251100357211333</v>
      </c>
      <c r="N10" s="1"/>
      <c r="O10" s="4"/>
    </row>
    <row r="11" spans="1:15">
      <c r="B11" s="3"/>
      <c r="C11" s="1" t="s">
        <v>3</v>
      </c>
      <c r="D11" s="1">
        <v>1</v>
      </c>
      <c r="E11" s="1"/>
      <c r="F11" s="4"/>
      <c r="K11" s="3"/>
      <c r="L11" s="1"/>
      <c r="M11" s="1"/>
      <c r="N11" s="1"/>
      <c r="O11" s="4"/>
    </row>
    <row r="12" spans="1:15">
      <c r="B12" s="5"/>
      <c r="C12" s="6" t="s">
        <v>4</v>
      </c>
      <c r="D12" s="6">
        <f>_xlfn.POISSON.DIST(1,8,0)</f>
        <v>2.683701023220094E-3</v>
      </c>
      <c r="E12" s="6"/>
      <c r="F12" s="7"/>
      <c r="K12" s="3" t="s">
        <v>5</v>
      </c>
      <c r="L12" s="1" t="s">
        <v>1</v>
      </c>
      <c r="M12" s="1">
        <v>10</v>
      </c>
      <c r="N12" s="1" t="s">
        <v>17</v>
      </c>
      <c r="O12" s="4"/>
    </row>
    <row r="13" spans="1:15">
      <c r="K13" s="3"/>
      <c r="L13" s="1" t="s">
        <v>19</v>
      </c>
      <c r="M13" s="1">
        <v>10</v>
      </c>
      <c r="N13" s="1"/>
      <c r="O13" s="4"/>
    </row>
    <row r="14" spans="1:15">
      <c r="K14" s="3"/>
      <c r="L14" s="8" t="s">
        <v>20</v>
      </c>
      <c r="M14" s="1"/>
      <c r="N14" s="1"/>
      <c r="O14" s="4"/>
    </row>
    <row r="15" spans="1:15">
      <c r="K15" s="3"/>
      <c r="L15" s="8" t="s">
        <v>21</v>
      </c>
      <c r="M15" s="1"/>
      <c r="N15" s="1"/>
      <c r="O15" s="4"/>
    </row>
    <row r="16" spans="1:15">
      <c r="K16" s="3"/>
      <c r="L16" s="9" t="s">
        <v>22</v>
      </c>
      <c r="M16" s="1">
        <f>_xlfn.POISSON.DIST(9,10,1)</f>
        <v>0.45792971447185227</v>
      </c>
      <c r="N16" s="1"/>
      <c r="O16" s="4"/>
    </row>
    <row r="17" spans="11:15">
      <c r="K17" s="3"/>
      <c r="L17" s="1"/>
      <c r="M17" s="1"/>
      <c r="N17" s="1"/>
      <c r="O17" s="4"/>
    </row>
    <row r="18" spans="11:15">
      <c r="K18" s="3" t="s">
        <v>23</v>
      </c>
      <c r="L18" s="1" t="s">
        <v>1</v>
      </c>
      <c r="M18" s="1">
        <v>10</v>
      </c>
      <c r="N18" s="1" t="s">
        <v>17</v>
      </c>
      <c r="O18" s="4"/>
    </row>
    <row r="19" spans="11:15">
      <c r="K19" s="3"/>
      <c r="L19" s="1" t="s">
        <v>24</v>
      </c>
      <c r="M19" s="1">
        <v>10</v>
      </c>
      <c r="N19" s="1"/>
      <c r="O19" s="4"/>
    </row>
    <row r="20" spans="11:15">
      <c r="K20" s="5"/>
      <c r="L20" s="10" t="s">
        <v>25</v>
      </c>
      <c r="M20" s="6">
        <f xml:space="preserve"> 1 - _xlfn.POISSON.DIST(9,10,1)</f>
        <v>0.54207028552814773</v>
      </c>
      <c r="N20" s="6"/>
      <c r="O20" s="7"/>
    </row>
    <row r="21" spans="11:15">
      <c r="L21" s="8"/>
    </row>
    <row r="22" spans="11:15">
      <c r="L22" s="9"/>
    </row>
  </sheetData>
  <mergeCells count="2">
    <mergeCell ref="K7:O7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92C8-AA38-4BB6-9655-493AF60B7CE2}">
  <dimension ref="A2:D39"/>
  <sheetViews>
    <sheetView topLeftCell="A21" workbookViewId="0">
      <selection activeCell="H43" sqref="H43"/>
    </sheetView>
  </sheetViews>
  <sheetFormatPr defaultRowHeight="15"/>
  <cols>
    <col min="2" max="2" width="15.140625" customWidth="1"/>
    <col min="3" max="3" width="14.28515625" customWidth="1"/>
  </cols>
  <sheetData>
    <row r="2" spans="1:4">
      <c r="A2" s="16" t="s">
        <v>76</v>
      </c>
    </row>
    <row r="4" spans="1:4">
      <c r="B4" s="28" t="s">
        <v>0</v>
      </c>
      <c r="C4" s="29"/>
      <c r="D4" s="30"/>
    </row>
    <row r="5" spans="1:4">
      <c r="B5" s="11" t="s">
        <v>78</v>
      </c>
      <c r="C5" s="1">
        <v>0.75</v>
      </c>
      <c r="D5" s="12"/>
    </row>
    <row r="6" spans="1:4">
      <c r="B6" s="11" t="s">
        <v>77</v>
      </c>
      <c r="C6" s="1">
        <f>1-C5</f>
        <v>0.25</v>
      </c>
      <c r="D6" s="12"/>
    </row>
    <row r="7" spans="1:4">
      <c r="B7" s="11" t="s">
        <v>79</v>
      </c>
      <c r="C7" s="1">
        <v>4</v>
      </c>
      <c r="D7" s="12"/>
    </row>
    <row r="8" spans="1:4">
      <c r="B8" s="11" t="s">
        <v>80</v>
      </c>
      <c r="C8" s="1">
        <v>6</v>
      </c>
      <c r="D8" s="12"/>
    </row>
    <row r="9" spans="1:4">
      <c r="B9" s="13" t="s">
        <v>81</v>
      </c>
      <c r="C9" s="48">
        <f>BINOMDIST(C7,C8,C6,0)</f>
        <v>3.2958984375000007E-2</v>
      </c>
      <c r="D9" s="15"/>
    </row>
    <row r="11" spans="1:4">
      <c r="A11" s="16" t="s">
        <v>82</v>
      </c>
    </row>
    <row r="12" spans="1:4">
      <c r="A12" s="16" t="s">
        <v>83</v>
      </c>
    </row>
    <row r="13" spans="1:4">
      <c r="A13" s="16" t="s">
        <v>84</v>
      </c>
    </row>
    <row r="15" spans="1:4">
      <c r="B15" s="50" t="s">
        <v>16</v>
      </c>
      <c r="C15" s="51"/>
      <c r="D15" s="52"/>
    </row>
    <row r="16" spans="1:4">
      <c r="B16" s="11" t="s">
        <v>85</v>
      </c>
      <c r="C16" s="1">
        <f>4/5</f>
        <v>0.8</v>
      </c>
      <c r="D16" s="12"/>
    </row>
    <row r="17" spans="1:4">
      <c r="B17" s="11" t="s">
        <v>86</v>
      </c>
      <c r="C17" s="1">
        <f>1-C16</f>
        <v>0.19999999999999996</v>
      </c>
      <c r="D17" s="12"/>
    </row>
    <row r="18" spans="1:4">
      <c r="B18" s="11" t="s">
        <v>80</v>
      </c>
      <c r="C18" s="1">
        <v>4</v>
      </c>
      <c r="D18" s="12"/>
    </row>
    <row r="19" spans="1:4">
      <c r="B19" s="11"/>
      <c r="C19" s="1"/>
      <c r="D19" s="12"/>
    </row>
    <row r="20" spans="1:4">
      <c r="B20" s="11" t="s">
        <v>87</v>
      </c>
      <c r="C20" s="1"/>
      <c r="D20" s="12"/>
    </row>
    <row r="21" spans="1:4">
      <c r="B21" s="11" t="s">
        <v>88</v>
      </c>
      <c r="C21" s="1" t="s">
        <v>89</v>
      </c>
      <c r="D21" s="25">
        <f>1 - _xlfn.BINOM.DIST(2,4,0.8,2)</f>
        <v>0.81920000000000004</v>
      </c>
    </row>
    <row r="22" spans="1:4">
      <c r="B22" s="11"/>
      <c r="C22" s="1"/>
      <c r="D22" s="12"/>
    </row>
    <row r="23" spans="1:4">
      <c r="B23" s="11" t="s">
        <v>90</v>
      </c>
      <c r="C23" s="1"/>
      <c r="D23" s="12"/>
    </row>
    <row r="24" spans="1:4">
      <c r="B24" s="13" t="s">
        <v>91</v>
      </c>
      <c r="C24" s="14" t="s">
        <v>92</v>
      </c>
      <c r="D24" s="49">
        <f>1 - BINOMDIST(2,4,0.2,1)</f>
        <v>2.7200000000000002E-2</v>
      </c>
    </row>
    <row r="27" spans="1:4">
      <c r="A27" s="16" t="s">
        <v>93</v>
      </c>
    </row>
    <row r="28" spans="1:4">
      <c r="A28" s="16"/>
    </row>
    <row r="29" spans="1:4">
      <c r="B29" s="50" t="s">
        <v>101</v>
      </c>
      <c r="C29" s="51"/>
      <c r="D29" s="52"/>
    </row>
    <row r="30" spans="1:4">
      <c r="B30" s="11" t="s">
        <v>94</v>
      </c>
      <c r="C30" s="1">
        <v>500</v>
      </c>
      <c r="D30" s="12"/>
    </row>
    <row r="31" spans="1:4">
      <c r="B31" s="11" t="s">
        <v>77</v>
      </c>
      <c r="C31" s="1">
        <v>0.62</v>
      </c>
      <c r="D31" s="12"/>
    </row>
    <row r="32" spans="1:4">
      <c r="B32" s="11" t="s">
        <v>86</v>
      </c>
      <c r="C32" s="1">
        <v>0.38</v>
      </c>
      <c r="D32" s="12"/>
    </row>
    <row r="33" spans="2:4">
      <c r="B33" s="11" t="s">
        <v>95</v>
      </c>
      <c r="C33" s="1">
        <f>C30*C31</f>
        <v>310</v>
      </c>
      <c r="D33" s="12"/>
    </row>
    <row r="34" spans="2:4">
      <c r="B34" s="11" t="s">
        <v>97</v>
      </c>
      <c r="C34" s="1">
        <f>C30*C32</f>
        <v>190</v>
      </c>
      <c r="D34" s="12"/>
    </row>
    <row r="35" spans="2:4">
      <c r="B35" s="11" t="s">
        <v>96</v>
      </c>
      <c r="C35" s="1">
        <f>SQRT(C30*C31*C32)</f>
        <v>10.853570840972107</v>
      </c>
      <c r="D35" s="12"/>
    </row>
    <row r="36" spans="2:4">
      <c r="B36" s="11" t="s">
        <v>98</v>
      </c>
      <c r="C36" s="1"/>
      <c r="D36" s="12"/>
    </row>
    <row r="37" spans="2:4">
      <c r="B37" s="11" t="s">
        <v>99</v>
      </c>
      <c r="C37" s="1"/>
      <c r="D37" s="12"/>
    </row>
    <row r="38" spans="2:4">
      <c r="B38" s="11" t="s">
        <v>100</v>
      </c>
      <c r="C38" s="1" t="s">
        <v>102</v>
      </c>
      <c r="D38" s="25">
        <f>1-_xlfn.NORM.DIST(289.5,C33,C35,1)</f>
        <v>0.97053929660064486</v>
      </c>
    </row>
    <row r="39" spans="2:4">
      <c r="B39" s="13"/>
      <c r="C39" s="48"/>
      <c r="D39" s="15"/>
    </row>
  </sheetData>
  <mergeCells count="3">
    <mergeCell ref="B4:D4"/>
    <mergeCell ref="B15:D15"/>
    <mergeCell ref="B29:D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2F42-5707-4709-B241-3D6EF625B071}">
  <dimension ref="A2:D55"/>
  <sheetViews>
    <sheetView tabSelected="1" topLeftCell="A38" workbookViewId="0">
      <selection activeCell="F46" sqref="F46"/>
    </sheetView>
  </sheetViews>
  <sheetFormatPr defaultRowHeight="15"/>
  <cols>
    <col min="2" max="2" width="16.85546875" customWidth="1"/>
    <col min="3" max="3" width="16.5703125" customWidth="1"/>
  </cols>
  <sheetData>
    <row r="2" spans="1:4">
      <c r="A2" s="16" t="s">
        <v>105</v>
      </c>
    </row>
    <row r="4" spans="1:4">
      <c r="B4" s="50" t="s">
        <v>16</v>
      </c>
      <c r="C4" s="51"/>
      <c r="D4" s="52"/>
    </row>
    <row r="5" spans="1:4">
      <c r="B5" s="11" t="s">
        <v>106</v>
      </c>
      <c r="C5" s="1">
        <f>_xlfn.NORM.S.DIST(1,1)</f>
        <v>0.84134474606854304</v>
      </c>
      <c r="D5" s="12"/>
    </row>
    <row r="6" spans="1:4">
      <c r="B6" s="11" t="s">
        <v>103</v>
      </c>
      <c r="C6" s="1">
        <f>_xlfn.NORM.S.DIST(-1,1)</f>
        <v>0.15865525393145699</v>
      </c>
      <c r="D6" s="12"/>
    </row>
    <row r="7" spans="1:4">
      <c r="B7" s="13" t="s">
        <v>104</v>
      </c>
      <c r="C7" s="48">
        <f>C5-C6</f>
        <v>0.68268949213708607</v>
      </c>
      <c r="D7" s="15"/>
    </row>
    <row r="10" spans="1:4">
      <c r="A10" s="16" t="s">
        <v>112</v>
      </c>
    </row>
    <row r="11" spans="1:4">
      <c r="A11" s="16"/>
    </row>
    <row r="12" spans="1:4">
      <c r="B12" s="28" t="s">
        <v>46</v>
      </c>
      <c r="C12" s="29"/>
      <c r="D12" s="30"/>
    </row>
    <row r="13" spans="1:4">
      <c r="B13" s="11" t="s">
        <v>107</v>
      </c>
      <c r="C13" s="1"/>
      <c r="D13" s="12"/>
    </row>
    <row r="14" spans="1:4">
      <c r="B14" s="11" t="s">
        <v>108</v>
      </c>
      <c r="C14" s="1">
        <f>(50-55)/5</f>
        <v>-1</v>
      </c>
      <c r="D14" s="12"/>
    </row>
    <row r="15" spans="1:4">
      <c r="B15" s="11" t="s">
        <v>109</v>
      </c>
      <c r="C15" s="1">
        <f>(60-55)/5</f>
        <v>1</v>
      </c>
      <c r="D15" s="12"/>
    </row>
    <row r="16" spans="1:4">
      <c r="B16" s="13" t="s">
        <v>110</v>
      </c>
      <c r="C16" s="14" t="s">
        <v>111</v>
      </c>
      <c r="D16" s="49">
        <f>_xlfn.NORM.S.DIST(1,1)-_xlfn.NORM.S.DIST(-1,1)</f>
        <v>0.68268949213708607</v>
      </c>
    </row>
    <row r="19" spans="1:4">
      <c r="A19" s="16" t="s">
        <v>113</v>
      </c>
    </row>
    <row r="21" spans="1:4">
      <c r="B21" s="31" t="s">
        <v>57</v>
      </c>
      <c r="C21" s="32"/>
      <c r="D21" s="33"/>
    </row>
    <row r="22" spans="1:4">
      <c r="B22" s="11" t="s">
        <v>94</v>
      </c>
      <c r="C22" s="1">
        <v>100</v>
      </c>
      <c r="D22" s="12"/>
    </row>
    <row r="23" spans="1:4">
      <c r="B23" s="11" t="s">
        <v>114</v>
      </c>
      <c r="C23" s="1">
        <v>16</v>
      </c>
      <c r="D23" s="12"/>
    </row>
    <row r="24" spans="1:4">
      <c r="B24" s="11" t="s">
        <v>115</v>
      </c>
      <c r="C24" s="1">
        <v>3</v>
      </c>
      <c r="D24" s="12"/>
    </row>
    <row r="25" spans="1:4">
      <c r="B25" s="11" t="s">
        <v>116</v>
      </c>
      <c r="C25" s="53">
        <f>100%-95%</f>
        <v>5.0000000000000044E-2</v>
      </c>
      <c r="D25" s="12"/>
    </row>
    <row r="26" spans="1:4">
      <c r="B26" s="11" t="s">
        <v>117</v>
      </c>
      <c r="C26" s="1">
        <f>_xlfn.NORM.S.INV(C25/2)</f>
        <v>-1.9599639845400536</v>
      </c>
      <c r="D26" s="12"/>
    </row>
    <row r="27" spans="1:4">
      <c r="B27" s="11" t="s">
        <v>118</v>
      </c>
      <c r="C27" s="54">
        <f>C23+C26*(C24/SQRT(C22))</f>
        <v>15.412010804637983</v>
      </c>
      <c r="D27" s="12"/>
    </row>
    <row r="28" spans="1:4">
      <c r="B28" s="13" t="s">
        <v>119</v>
      </c>
      <c r="C28" s="48">
        <f>C23-C26*(C24/SQRT(C22))</f>
        <v>16.587989195362017</v>
      </c>
      <c r="D28" s="15"/>
    </row>
    <row r="31" spans="1:4">
      <c r="A31" s="16" t="s">
        <v>120</v>
      </c>
    </row>
    <row r="32" spans="1:4">
      <c r="A32" s="16" t="s">
        <v>121</v>
      </c>
    </row>
    <row r="33" spans="1:4">
      <c r="A33" s="16" t="s">
        <v>122</v>
      </c>
    </row>
    <row r="35" spans="1:4">
      <c r="B35" s="34" t="s">
        <v>123</v>
      </c>
      <c r="C35" s="35"/>
      <c r="D35" s="36"/>
    </row>
    <row r="36" spans="1:4">
      <c r="B36" s="11" t="s">
        <v>94</v>
      </c>
      <c r="C36" s="1">
        <v>15</v>
      </c>
      <c r="D36" s="12"/>
    </row>
    <row r="37" spans="1:4">
      <c r="B37" s="11" t="s">
        <v>114</v>
      </c>
      <c r="C37" s="1">
        <v>10.37</v>
      </c>
      <c r="D37" s="12"/>
    </row>
    <row r="38" spans="1:4">
      <c r="B38" s="11" t="s">
        <v>124</v>
      </c>
      <c r="C38" s="1">
        <v>3.5</v>
      </c>
      <c r="D38" s="12"/>
    </row>
    <row r="39" spans="1:4">
      <c r="B39" s="11" t="s">
        <v>116</v>
      </c>
      <c r="C39" s="53">
        <f>100%-95%</f>
        <v>5.0000000000000044E-2</v>
      </c>
      <c r="D39" s="12"/>
    </row>
    <row r="40" spans="1:4">
      <c r="B40" s="11" t="s">
        <v>125</v>
      </c>
      <c r="C40" s="1">
        <f>_xlfn.T.INV(C39/2,C36-1)</f>
        <v>-2.1447866879178035</v>
      </c>
      <c r="D40" s="12"/>
    </row>
    <row r="41" spans="1:4">
      <c r="B41" s="11" t="s">
        <v>118</v>
      </c>
      <c r="C41" s="54">
        <f>C37+C40*(C38/SQRT(C36))</f>
        <v>8.4317646045229626</v>
      </c>
      <c r="D41" s="12"/>
    </row>
    <row r="42" spans="1:4">
      <c r="B42" s="13" t="s">
        <v>119</v>
      </c>
      <c r="C42" s="48">
        <f>C37-C40*(C38/SQRT(C36))</f>
        <v>12.308235395477036</v>
      </c>
      <c r="D42" s="15"/>
    </row>
    <row r="45" spans="1:4">
      <c r="A45" s="16" t="s">
        <v>126</v>
      </c>
    </row>
    <row r="46" spans="1:4">
      <c r="A46" s="16" t="s">
        <v>127</v>
      </c>
    </row>
    <row r="48" spans="1:4">
      <c r="B48" s="55" t="s">
        <v>128</v>
      </c>
      <c r="C48" s="56"/>
      <c r="D48" s="57"/>
    </row>
    <row r="49" spans="2:4">
      <c r="B49" s="11" t="s">
        <v>94</v>
      </c>
      <c r="C49" s="1">
        <v>250</v>
      </c>
      <c r="D49" s="12"/>
    </row>
    <row r="50" spans="2:4">
      <c r="B50" s="11" t="s">
        <v>129</v>
      </c>
      <c r="C50" s="1">
        <f>206/C49</f>
        <v>0.82399999999999995</v>
      </c>
      <c r="D50" s="12"/>
    </row>
    <row r="51" spans="2:4">
      <c r="B51" s="11" t="s">
        <v>130</v>
      </c>
      <c r="C51" s="1">
        <f>1-C50</f>
        <v>0.17600000000000005</v>
      </c>
      <c r="D51" s="12"/>
    </row>
    <row r="52" spans="2:4">
      <c r="B52" s="11" t="s">
        <v>116</v>
      </c>
      <c r="C52" s="53">
        <f>100% - 95%</f>
        <v>5.0000000000000044E-2</v>
      </c>
      <c r="D52" s="12"/>
    </row>
    <row r="53" spans="2:4">
      <c r="B53" s="11" t="s">
        <v>117</v>
      </c>
      <c r="C53" s="1">
        <f>_xlfn.NORM.S.INV(C52/2)</f>
        <v>-1.9599639845400536</v>
      </c>
      <c r="D53" s="12"/>
    </row>
    <row r="54" spans="2:4">
      <c r="B54" s="11" t="s">
        <v>118</v>
      </c>
      <c r="C54" s="54">
        <f xml:space="preserve"> C50 + C53*SQRT((C50*C51)/C49)</f>
        <v>0.77679391039230872</v>
      </c>
      <c r="D54" s="12"/>
    </row>
    <row r="55" spans="2:4">
      <c r="B55" s="13" t="s">
        <v>119</v>
      </c>
      <c r="C55" s="48">
        <f>C50-C53*SQRT(C50*C51/C49)</f>
        <v>0.87120608960769119</v>
      </c>
      <c r="D55" s="15"/>
    </row>
  </sheetData>
  <mergeCells count="5">
    <mergeCell ref="B4:D4"/>
    <mergeCell ref="B12:D12"/>
    <mergeCell ref="B21:D21"/>
    <mergeCell ref="B35:D35"/>
    <mergeCell ref="B48:D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Probability</vt:lpstr>
      <vt:lpstr>Poisson Distribution</vt:lpstr>
      <vt:lpstr>Binomial Distribution</vt:lpstr>
      <vt:lpstr>Normal Distribution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2021-08-02T09:10:19Z</dcterms:created>
  <dcterms:modified xsi:type="dcterms:W3CDTF">2021-08-04T13:41:39Z</dcterms:modified>
</cp:coreProperties>
</file>