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t\Documents\GitHub\ALZBCA\Terraform\"/>
    </mc:Choice>
  </mc:AlternateContent>
  <bookViews>
    <workbookView xWindow="0" yWindow="0" windowWidth="17220" windowHeight="4010" activeTab="1"/>
  </bookViews>
  <sheets>
    <sheet name="Prefix" sheetId="4" r:id="rId1"/>
    <sheet name="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3" l="1"/>
  <c r="B119" i="3"/>
  <c r="B342" i="3"/>
  <c r="A335" i="3" l="1"/>
  <c r="A334" i="3"/>
  <c r="A333" i="3"/>
  <c r="A332" i="3"/>
  <c r="A331" i="3"/>
  <c r="A328" i="3"/>
  <c r="A327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2" i="3"/>
  <c r="A311" i="3"/>
  <c r="A310" i="3"/>
  <c r="A309" i="3"/>
  <c r="A308" i="3"/>
  <c r="A307" i="3"/>
  <c r="A306" i="3"/>
  <c r="A304" i="3"/>
  <c r="A303" i="3"/>
  <c r="A302" i="3"/>
  <c r="A301" i="3"/>
  <c r="A300" i="3"/>
  <c r="A299" i="3"/>
  <c r="A298" i="3"/>
  <c r="A276" i="3"/>
  <c r="A165" i="3"/>
  <c r="A164" i="3"/>
  <c r="A163" i="3"/>
  <c r="A162" i="3"/>
  <c r="A161" i="3"/>
  <c r="A160" i="3"/>
  <c r="A159" i="3"/>
  <c r="A158" i="3"/>
  <c r="A283" i="3" l="1"/>
  <c r="A282" i="3"/>
  <c r="A281" i="3"/>
  <c r="A280" i="3"/>
  <c r="B18" i="3" l="1"/>
  <c r="B17" i="3"/>
  <c r="B16" i="3"/>
  <c r="A23" i="3"/>
  <c r="C243" i="3" l="1"/>
  <c r="C241" i="3"/>
  <c r="C239" i="3"/>
  <c r="C208" i="3"/>
  <c r="C205" i="3"/>
  <c r="C202" i="3"/>
  <c r="Q163" i="3" l="1"/>
  <c r="Q162" i="3"/>
  <c r="B335" i="3" l="1"/>
  <c r="B325" i="3"/>
  <c r="B324" i="3"/>
  <c r="B312" i="3"/>
  <c r="E324" i="3" l="1"/>
  <c r="O335" i="3"/>
  <c r="B334" i="3"/>
  <c r="B323" i="3"/>
  <c r="B322" i="3"/>
  <c r="B311" i="3"/>
  <c r="B333" i="3"/>
  <c r="B321" i="3"/>
  <c r="B320" i="3"/>
  <c r="B310" i="3"/>
  <c r="E320" i="3" l="1"/>
  <c r="E325" i="3"/>
  <c r="E323" i="3"/>
  <c r="O333" i="3"/>
  <c r="O334" i="3"/>
  <c r="K335" i="3"/>
  <c r="K334" i="3"/>
  <c r="E321" i="3"/>
  <c r="B332" i="3"/>
  <c r="B319" i="3"/>
  <c r="B318" i="3"/>
  <c r="B309" i="3"/>
  <c r="E322" i="3" l="1"/>
  <c r="O332" i="3"/>
  <c r="K332" i="3"/>
  <c r="K333" i="3"/>
  <c r="E319" i="3" l="1"/>
  <c r="E318" i="3"/>
  <c r="B331" i="3"/>
  <c r="O331" i="3" l="1"/>
  <c r="B317" i="3"/>
  <c r="B316" i="3"/>
  <c r="B308" i="3"/>
  <c r="B329" i="3"/>
  <c r="A329" i="3" s="1"/>
  <c r="M335" i="3" s="1"/>
  <c r="N335" i="3" s="1"/>
  <c r="K331" i="3" l="1"/>
  <c r="M333" i="3"/>
  <c r="N333" i="3" s="1"/>
  <c r="M334" i="3"/>
  <c r="N334" i="3" s="1"/>
  <c r="F329" i="3"/>
  <c r="M331" i="3"/>
  <c r="N331" i="3" s="1"/>
  <c r="M332" i="3"/>
  <c r="N332" i="3" s="1"/>
  <c r="F299" i="3"/>
  <c r="F298" i="3"/>
  <c r="J298" i="3"/>
  <c r="E316" i="3" l="1"/>
  <c r="E317" i="3"/>
  <c r="F301" i="3"/>
  <c r="I332" i="3" s="1"/>
  <c r="J301" i="3"/>
  <c r="F302" i="3"/>
  <c r="I333" i="3" s="1"/>
  <c r="J302" i="3"/>
  <c r="F303" i="3"/>
  <c r="I334" i="3" s="1"/>
  <c r="J303" i="3"/>
  <c r="F304" i="3"/>
  <c r="I335" i="3" s="1"/>
  <c r="J304" i="3"/>
  <c r="J300" i="3"/>
  <c r="F300" i="3"/>
  <c r="I331" i="3" s="1"/>
  <c r="E335" i="3"/>
  <c r="E334" i="3" l="1"/>
  <c r="E312" i="3"/>
  <c r="E333" i="3"/>
  <c r="E311" i="3"/>
  <c r="E332" i="3"/>
  <c r="E310" i="3"/>
  <c r="E331" i="3"/>
  <c r="E309" i="3"/>
  <c r="E329" i="3"/>
  <c r="E308" i="3"/>
  <c r="A82" i="3"/>
  <c r="C82" i="3"/>
  <c r="F82" i="3"/>
  <c r="A104" i="3"/>
  <c r="D104" i="3" s="1"/>
  <c r="N104" i="3"/>
  <c r="O104" i="3"/>
  <c r="P104" i="3"/>
  <c r="A94" i="3"/>
  <c r="D94" i="3" s="1"/>
  <c r="N94" i="3"/>
  <c r="O94" i="3"/>
  <c r="P94" i="3"/>
  <c r="D63" i="3"/>
  <c r="E63" i="3"/>
  <c r="A63" i="3"/>
  <c r="A57" i="3"/>
  <c r="C229" i="3" s="1"/>
  <c r="D57" i="3"/>
  <c r="E57" i="3"/>
  <c r="C268" i="3" l="1"/>
  <c r="C267" i="3"/>
  <c r="C230" i="3"/>
  <c r="S165" i="3"/>
  <c r="S164" i="3"/>
  <c r="D140" i="3" l="1"/>
  <c r="D141" i="3"/>
  <c r="D142" i="3"/>
  <c r="D143" i="3"/>
  <c r="D144" i="3"/>
  <c r="D139" i="3"/>
  <c r="D129" i="3"/>
  <c r="D130" i="3"/>
  <c r="D131" i="3"/>
  <c r="D132" i="3"/>
  <c r="D133" i="3"/>
  <c r="D134" i="3"/>
  <c r="D135" i="3"/>
  <c r="D136" i="3"/>
  <c r="D137" i="3"/>
  <c r="D138" i="3"/>
  <c r="D128" i="3"/>
  <c r="D123" i="3"/>
  <c r="D124" i="3"/>
  <c r="D125" i="3"/>
  <c r="D126" i="3"/>
  <c r="D127" i="3"/>
  <c r="D122" i="3"/>
  <c r="C114" i="3"/>
  <c r="C115" i="3"/>
  <c r="C116" i="3"/>
  <c r="C117" i="3"/>
  <c r="C113" i="3"/>
  <c r="C110" i="3"/>
  <c r="C112" i="3"/>
  <c r="C111" i="3"/>
  <c r="C109" i="3"/>
  <c r="C108" i="3"/>
  <c r="P103" i="3"/>
  <c r="P105" i="3"/>
  <c r="P106" i="3"/>
  <c r="P102" i="3"/>
  <c r="P98" i="3"/>
  <c r="P99" i="3"/>
  <c r="P100" i="3"/>
  <c r="P101" i="3"/>
  <c r="P97" i="3"/>
  <c r="P93" i="3"/>
  <c r="P95" i="3"/>
  <c r="P96" i="3"/>
  <c r="P92" i="3"/>
  <c r="F84" i="3"/>
  <c r="F85" i="3"/>
  <c r="F86" i="3"/>
  <c r="F87" i="3"/>
  <c r="F88" i="3"/>
  <c r="F83" i="3"/>
  <c r="F79" i="3"/>
  <c r="F80" i="3"/>
  <c r="F81" i="3"/>
  <c r="G89" i="3"/>
  <c r="F78" i="3"/>
  <c r="F73" i="3"/>
  <c r="F74" i="3"/>
  <c r="F75" i="3"/>
  <c r="F76" i="3"/>
  <c r="F77" i="3"/>
  <c r="F72" i="3"/>
  <c r="E65" i="3"/>
  <c r="E66" i="3"/>
  <c r="E67" i="3"/>
  <c r="E68" i="3"/>
  <c r="E69" i="3"/>
  <c r="E64" i="3"/>
  <c r="E52" i="3"/>
  <c r="E53" i="3"/>
  <c r="E54" i="3"/>
  <c r="E55" i="3"/>
  <c r="E56" i="3"/>
  <c r="E58" i="3"/>
  <c r="E59" i="3"/>
  <c r="E60" i="3"/>
  <c r="E61" i="3"/>
  <c r="E62" i="3"/>
  <c r="E51" i="3"/>
  <c r="E46" i="3"/>
  <c r="E47" i="3"/>
  <c r="E48" i="3"/>
  <c r="E49" i="3"/>
  <c r="E50" i="3"/>
  <c r="E45" i="3"/>
  <c r="D41" i="3"/>
  <c r="D40" i="3"/>
  <c r="D43" i="3"/>
  <c r="D42" i="3"/>
  <c r="D39" i="3"/>
  <c r="D38" i="3"/>
  <c r="B32" i="3"/>
  <c r="B33" i="3"/>
  <c r="B34" i="3"/>
  <c r="B31" i="3"/>
  <c r="B28" i="3"/>
  <c r="B29" i="3"/>
  <c r="B30" i="3"/>
  <c r="B27" i="3"/>
  <c r="B26" i="3"/>
  <c r="B23" i="3"/>
  <c r="B24" i="3"/>
  <c r="B25" i="3"/>
  <c r="B22" i="3"/>
  <c r="E342" i="3" s="1"/>
  <c r="D335" i="3" l="1"/>
  <c r="D312" i="3"/>
  <c r="F324" i="3"/>
  <c r="F325" i="3"/>
  <c r="F323" i="3"/>
  <c r="D334" i="3"/>
  <c r="D311" i="3"/>
  <c r="D310" i="3"/>
  <c r="F320" i="3"/>
  <c r="F322" i="3"/>
  <c r="F321" i="3"/>
  <c r="D333" i="3"/>
  <c r="D332" i="3"/>
  <c r="D309" i="3"/>
  <c r="F318" i="3"/>
  <c r="F319" i="3"/>
  <c r="D329" i="3"/>
  <c r="D331" i="3"/>
  <c r="F316" i="3"/>
  <c r="F317" i="3"/>
  <c r="D308" i="3"/>
  <c r="D168" i="3"/>
  <c r="D303" i="3"/>
  <c r="D304" i="3"/>
  <c r="D300" i="3"/>
  <c r="D301" i="3"/>
  <c r="D302" i="3"/>
  <c r="D183" i="3"/>
  <c r="D182" i="3"/>
  <c r="D167" i="3"/>
  <c r="D175" i="3"/>
  <c r="D190" i="3"/>
  <c r="D174" i="3"/>
  <c r="D187" i="3"/>
  <c r="D179" i="3"/>
  <c r="D171" i="3"/>
  <c r="D186" i="3"/>
  <c r="D178" i="3"/>
  <c r="D170" i="3"/>
  <c r="D189" i="3"/>
  <c r="D185" i="3"/>
  <c r="D181" i="3"/>
  <c r="D177" i="3"/>
  <c r="D173" i="3"/>
  <c r="D169" i="3"/>
  <c r="D188" i="3"/>
  <c r="D184" i="3"/>
  <c r="D180" i="3"/>
  <c r="D176" i="3"/>
  <c r="D172" i="3"/>
  <c r="D69" i="3"/>
  <c r="H46" i="3" l="1"/>
  <c r="H47" i="3"/>
  <c r="H48" i="3"/>
  <c r="H49" i="3"/>
  <c r="H50" i="3"/>
  <c r="H45" i="3"/>
  <c r="A123" i="3"/>
  <c r="A124" i="3"/>
  <c r="A125" i="3"/>
  <c r="A126" i="3"/>
  <c r="A127" i="3"/>
  <c r="A122" i="3"/>
  <c r="M52" i="3" l="1"/>
  <c r="M55" i="3"/>
  <c r="H59" i="3"/>
  <c r="H60" i="3"/>
  <c r="H61" i="3"/>
  <c r="H62" i="3"/>
  <c r="H64" i="3"/>
  <c r="H65" i="3"/>
  <c r="H66" i="3"/>
  <c r="H67" i="3"/>
  <c r="H68" i="3"/>
  <c r="H69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C193" i="3" l="1"/>
  <c r="I162" i="3"/>
  <c r="C231" i="3"/>
  <c r="I163" i="3"/>
  <c r="C72" i="3"/>
  <c r="C73" i="3"/>
  <c r="C74" i="3"/>
  <c r="C75" i="3"/>
  <c r="C77" i="3"/>
  <c r="C76" i="3"/>
  <c r="A72" i="3"/>
  <c r="G45" i="3" s="1"/>
  <c r="A73" i="3"/>
  <c r="G46" i="3" s="1"/>
  <c r="A74" i="3"/>
  <c r="G47" i="3" s="1"/>
  <c r="A75" i="3"/>
  <c r="G48" i="3" s="1"/>
  <c r="A77" i="3"/>
  <c r="G50" i="3" s="1"/>
  <c r="A76" i="3"/>
  <c r="G49" i="3" s="1"/>
  <c r="C83" i="3"/>
  <c r="C84" i="3"/>
  <c r="C85" i="3"/>
  <c r="C86" i="3"/>
  <c r="C88" i="3"/>
  <c r="C87" i="3"/>
  <c r="C81" i="3"/>
  <c r="C79" i="3"/>
  <c r="C80" i="3"/>
  <c r="D89" i="3"/>
  <c r="C78" i="3"/>
  <c r="A83" i="3"/>
  <c r="G64" i="3" s="1"/>
  <c r="A84" i="3"/>
  <c r="G65" i="3" s="1"/>
  <c r="A85" i="3"/>
  <c r="G66" i="3" s="1"/>
  <c r="A86" i="3"/>
  <c r="G67" i="3" s="1"/>
  <c r="A88" i="3"/>
  <c r="G69" i="3" s="1"/>
  <c r="A87" i="3"/>
  <c r="G68" i="3" s="1"/>
  <c r="A81" i="3"/>
  <c r="G61" i="3" s="1"/>
  <c r="A79" i="3"/>
  <c r="G59" i="3" s="1"/>
  <c r="A80" i="3"/>
  <c r="G60" i="3" s="1"/>
  <c r="B89" i="3"/>
  <c r="G62" i="3" s="1"/>
  <c r="A78" i="3"/>
  <c r="G58" i="3" s="1"/>
  <c r="N93" i="3"/>
  <c r="O93" i="3"/>
  <c r="O92" i="3"/>
  <c r="N92" i="3"/>
  <c r="N96" i="3"/>
  <c r="O96" i="3"/>
  <c r="O95" i="3"/>
  <c r="N95" i="3"/>
  <c r="N103" i="3"/>
  <c r="O103" i="3"/>
  <c r="O102" i="3"/>
  <c r="N102" i="3"/>
  <c r="N106" i="3"/>
  <c r="O106" i="3"/>
  <c r="O105" i="3"/>
  <c r="N105" i="3"/>
  <c r="N98" i="3"/>
  <c r="O98" i="3"/>
  <c r="N99" i="3"/>
  <c r="O99" i="3"/>
  <c r="N100" i="3"/>
  <c r="O100" i="3"/>
  <c r="N101" i="3"/>
  <c r="O101" i="3"/>
  <c r="O97" i="3"/>
  <c r="N97" i="3"/>
  <c r="A93" i="3"/>
  <c r="D93" i="3" s="1"/>
  <c r="A92" i="3"/>
  <c r="D92" i="3" s="1"/>
  <c r="A96" i="3"/>
  <c r="D96" i="3" s="1"/>
  <c r="A95" i="3"/>
  <c r="D95" i="3" s="1"/>
  <c r="A103" i="3"/>
  <c r="D103" i="3" s="1"/>
  <c r="A102" i="3"/>
  <c r="D102" i="3" s="1"/>
  <c r="A106" i="3"/>
  <c r="D106" i="3" s="1"/>
  <c r="A105" i="3"/>
  <c r="D105" i="3" s="1"/>
  <c r="A98" i="3"/>
  <c r="D98" i="3" s="1"/>
  <c r="A99" i="3"/>
  <c r="D99" i="3" s="1"/>
  <c r="A100" i="3"/>
  <c r="D100" i="3" s="1"/>
  <c r="A101" i="3"/>
  <c r="D101" i="3" s="1"/>
  <c r="A97" i="3"/>
  <c r="D97" i="3" s="1"/>
  <c r="E114" i="3" l="1"/>
  <c r="E113" i="3"/>
  <c r="D109" i="3"/>
  <c r="D108" i="3"/>
  <c r="G174" i="3" l="1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71" i="3"/>
  <c r="G172" i="3"/>
  <c r="G173" i="3"/>
  <c r="G169" i="3"/>
  <c r="G170" i="3"/>
  <c r="G168" i="3"/>
  <c r="G167" i="3"/>
  <c r="E164" i="3"/>
  <c r="F164" i="3"/>
  <c r="E165" i="3"/>
  <c r="F165" i="3"/>
  <c r="E162" i="3"/>
  <c r="F162" i="3"/>
  <c r="E163" i="3"/>
  <c r="F163" i="3"/>
  <c r="E160" i="3"/>
  <c r="F160" i="3"/>
  <c r="E161" i="3"/>
  <c r="F161" i="3"/>
  <c r="F159" i="3"/>
  <c r="F158" i="3"/>
  <c r="E159" i="3"/>
  <c r="E158" i="3"/>
  <c r="A52" i="3"/>
  <c r="A53" i="3"/>
  <c r="A54" i="3"/>
  <c r="A55" i="3"/>
  <c r="A56" i="3"/>
  <c r="A58" i="3"/>
  <c r="A59" i="3"/>
  <c r="A60" i="3"/>
  <c r="A61" i="3"/>
  <c r="A62" i="3"/>
  <c r="A64" i="3"/>
  <c r="A65" i="3"/>
  <c r="A66" i="3"/>
  <c r="A67" i="3"/>
  <c r="A68" i="3"/>
  <c r="A69" i="3"/>
  <c r="A51" i="3"/>
  <c r="A46" i="3"/>
  <c r="A47" i="3"/>
  <c r="A48" i="3"/>
  <c r="A49" i="3"/>
  <c r="A50" i="3"/>
  <c r="A45" i="3"/>
  <c r="D52" i="3"/>
  <c r="D53" i="3"/>
  <c r="D54" i="3"/>
  <c r="D55" i="3"/>
  <c r="D56" i="3"/>
  <c r="D58" i="3"/>
  <c r="D59" i="3"/>
  <c r="D60" i="3"/>
  <c r="D61" i="3"/>
  <c r="D62" i="3"/>
  <c r="D64" i="3"/>
  <c r="D65" i="3"/>
  <c r="D66" i="3"/>
  <c r="D67" i="3"/>
  <c r="D68" i="3"/>
  <c r="D51" i="3"/>
  <c r="D46" i="3"/>
  <c r="D47" i="3"/>
  <c r="D48" i="3"/>
  <c r="D49" i="3"/>
  <c r="D50" i="3"/>
  <c r="D45" i="3"/>
  <c r="A41" i="3"/>
  <c r="C246" i="3" s="1"/>
  <c r="A42" i="3"/>
  <c r="A43" i="3"/>
  <c r="C245" i="3" s="1"/>
  <c r="A40" i="3"/>
  <c r="A39" i="3"/>
  <c r="C247" i="3" s="1"/>
  <c r="A38" i="3"/>
  <c r="C264" i="3" l="1"/>
  <c r="C226" i="3"/>
  <c r="C214" i="3"/>
  <c r="C252" i="3"/>
  <c r="C253" i="3"/>
  <c r="C207" i="3"/>
  <c r="C204" i="3"/>
  <c r="C250" i="3"/>
  <c r="C249" i="3"/>
  <c r="C255" i="3"/>
  <c r="C256" i="3"/>
  <c r="C220" i="3"/>
  <c r="C258" i="3"/>
  <c r="C259" i="3"/>
  <c r="C201" i="3"/>
  <c r="C196" i="3"/>
  <c r="C234" i="3"/>
  <c r="C265" i="3"/>
  <c r="C223" i="3"/>
  <c r="C262" i="3"/>
  <c r="C261" i="3"/>
  <c r="C217" i="3"/>
  <c r="C211" i="3"/>
  <c r="C215" i="3"/>
  <c r="C218" i="3"/>
  <c r="C212" i="3"/>
  <c r="C221" i="3"/>
  <c r="C227" i="3"/>
  <c r="C224" i="3"/>
  <c r="B187" i="3"/>
  <c r="A187" i="3" s="1"/>
  <c r="C251" i="3" s="1"/>
  <c r="B181" i="3"/>
  <c r="A181" i="3" s="1"/>
  <c r="B176" i="3"/>
  <c r="B173" i="3"/>
  <c r="B170" i="3"/>
  <c r="A170" i="3" s="1"/>
  <c r="P161" i="3" s="1"/>
  <c r="B169" i="3"/>
  <c r="A169" i="3" s="1"/>
  <c r="P160" i="3" s="1"/>
  <c r="C225" i="3" l="1"/>
  <c r="C324" i="3"/>
  <c r="F187" i="3"/>
  <c r="D321" i="3" s="1"/>
  <c r="C321" i="3"/>
  <c r="A173" i="3"/>
  <c r="S173" i="3"/>
  <c r="A176" i="3"/>
  <c r="S176" i="3"/>
  <c r="C274" i="3"/>
  <c r="B274" i="3" s="1"/>
  <c r="Z181" i="3" s="1"/>
  <c r="B175" i="3"/>
  <c r="B189" i="3"/>
  <c r="A189" i="3" s="1"/>
  <c r="C254" i="3" s="1"/>
  <c r="B190" i="3"/>
  <c r="A190" i="3" s="1"/>
  <c r="C257" i="3" s="1"/>
  <c r="C275" i="3"/>
  <c r="B275" i="3" s="1"/>
  <c r="Z188" i="3" s="1"/>
  <c r="B177" i="3"/>
  <c r="A177" i="3" s="1"/>
  <c r="P162" i="3" s="1"/>
  <c r="B186" i="3"/>
  <c r="A186" i="3" s="1"/>
  <c r="B180" i="3"/>
  <c r="A180" i="3" s="1"/>
  <c r="B185" i="3"/>
  <c r="A185" i="3" s="1"/>
  <c r="B171" i="3"/>
  <c r="A171" i="3" s="1"/>
  <c r="P164" i="3" s="1"/>
  <c r="B277" i="3"/>
  <c r="A277" i="3" s="1"/>
  <c r="J172" i="3" s="1"/>
  <c r="B172" i="3"/>
  <c r="B174" i="3"/>
  <c r="A174" i="3" s="1"/>
  <c r="B182" i="3"/>
  <c r="A182" i="3" s="1"/>
  <c r="B178" i="3"/>
  <c r="A178" i="3" s="1"/>
  <c r="B188" i="3"/>
  <c r="A188" i="3" s="1"/>
  <c r="B183" i="3"/>
  <c r="A183" i="3" s="1"/>
  <c r="B179" i="3"/>
  <c r="A179" i="3" s="1"/>
  <c r="B278" i="3"/>
  <c r="A278" i="3" s="1"/>
  <c r="J175" i="3" s="1"/>
  <c r="B184" i="3"/>
  <c r="A184" i="3" s="1"/>
  <c r="P163" i="3" s="1"/>
  <c r="F181" i="3"/>
  <c r="D324" i="3" s="1"/>
  <c r="F186" i="3" l="1"/>
  <c r="C266" i="3"/>
  <c r="C233" i="3"/>
  <c r="C260" i="3"/>
  <c r="C317" i="3"/>
  <c r="C248" i="3"/>
  <c r="C325" i="3"/>
  <c r="C263" i="3"/>
  <c r="C216" i="3"/>
  <c r="C219" i="3"/>
  <c r="C228" i="3"/>
  <c r="C213" i="3"/>
  <c r="C222" i="3"/>
  <c r="C195" i="3"/>
  <c r="C316" i="3"/>
  <c r="C210" i="3"/>
  <c r="F185" i="3"/>
  <c r="F183" i="3"/>
  <c r="D322" i="3" s="1"/>
  <c r="C322" i="3"/>
  <c r="F190" i="3"/>
  <c r="D323" i="3" s="1"/>
  <c r="C323" i="3"/>
  <c r="C320" i="3"/>
  <c r="F189" i="3"/>
  <c r="D319" i="3" s="1"/>
  <c r="C319" i="3"/>
  <c r="F182" i="3"/>
  <c r="D318" i="3" s="1"/>
  <c r="C318" i="3"/>
  <c r="A172" i="3"/>
  <c r="S172" i="3"/>
  <c r="A175" i="3"/>
  <c r="S175" i="3"/>
  <c r="Z174" i="3"/>
  <c r="Z171" i="3"/>
  <c r="F188" i="3"/>
  <c r="D325" i="3" s="1"/>
  <c r="F184" i="3"/>
  <c r="D317" i="3" s="1"/>
  <c r="G163" i="3"/>
  <c r="G162" i="3"/>
  <c r="I159" i="3"/>
  <c r="I160" i="3"/>
  <c r="I161" i="3"/>
  <c r="I164" i="3"/>
  <c r="I165" i="3"/>
  <c r="I158" i="3"/>
  <c r="B167" i="3" l="1"/>
  <c r="A167" i="3" s="1"/>
  <c r="C272" i="3"/>
  <c r="B272" i="3" s="1"/>
  <c r="Z167" i="3" s="1"/>
  <c r="C273" i="3"/>
  <c r="B273" i="3" s="1"/>
  <c r="Z168" i="3" s="1"/>
  <c r="B168" i="3"/>
  <c r="A168" i="3" s="1"/>
  <c r="D113" i="3"/>
  <c r="A113" i="3" s="1"/>
  <c r="D115" i="3"/>
  <c r="E115" i="3"/>
  <c r="D117" i="3"/>
  <c r="E117" i="3"/>
  <c r="D116" i="3"/>
  <c r="E116" i="3"/>
  <c r="E109" i="3"/>
  <c r="A109" i="3" s="1"/>
  <c r="E108" i="3"/>
  <c r="A108" i="3" s="1"/>
  <c r="D110" i="3"/>
  <c r="E110" i="3"/>
  <c r="D112" i="3"/>
  <c r="E112" i="3"/>
  <c r="D111" i="3"/>
  <c r="E111" i="3"/>
  <c r="D114" i="3"/>
  <c r="A114" i="3" s="1"/>
  <c r="O117" i="3"/>
  <c r="O108" i="3"/>
  <c r="O112" i="3"/>
  <c r="O113" i="3"/>
  <c r="O114" i="3"/>
  <c r="O115" i="3"/>
  <c r="O111" i="3"/>
  <c r="O116" i="3"/>
  <c r="O109" i="3"/>
  <c r="O110" i="3"/>
  <c r="A117" i="3" l="1"/>
  <c r="A112" i="3"/>
  <c r="A111" i="3"/>
  <c r="A110" i="3"/>
  <c r="A116" i="3"/>
  <c r="A115" i="3"/>
  <c r="P159" i="3"/>
  <c r="G159" i="3"/>
  <c r="P158" i="3"/>
  <c r="G158" i="3"/>
  <c r="B315" i="3" l="1"/>
  <c r="B314" i="3"/>
  <c r="C339" i="3"/>
  <c r="B339" i="3" s="1"/>
  <c r="P339" i="3" s="1"/>
  <c r="C338" i="3"/>
  <c r="B338" i="3" s="1"/>
  <c r="P338" i="3" s="1"/>
  <c r="B328" i="3"/>
  <c r="B307" i="3"/>
  <c r="F328" i="3" l="1"/>
  <c r="E307" i="3"/>
  <c r="F339" i="3"/>
  <c r="F338" i="3"/>
  <c r="E315" i="3"/>
  <c r="L339" i="3"/>
  <c r="L338" i="3"/>
  <c r="O338" i="3"/>
  <c r="N339" i="3"/>
  <c r="N338" i="3"/>
  <c r="A32" i="3"/>
  <c r="A33" i="3"/>
  <c r="A34" i="3"/>
  <c r="A31" i="3"/>
  <c r="B104" i="3" s="1"/>
  <c r="A28" i="3"/>
  <c r="A29" i="3"/>
  <c r="A30" i="3"/>
  <c r="A27" i="3"/>
  <c r="A26" i="3"/>
  <c r="A25" i="3"/>
  <c r="A24" i="3"/>
  <c r="C335" i="3"/>
  <c r="A22" i="3"/>
  <c r="G82" i="3" l="1"/>
  <c r="D342" i="3"/>
  <c r="O339" i="3"/>
  <c r="G324" i="3"/>
  <c r="G325" i="3"/>
  <c r="C334" i="3"/>
  <c r="C312" i="3"/>
  <c r="G322" i="3"/>
  <c r="G323" i="3"/>
  <c r="C333" i="3"/>
  <c r="C311" i="3"/>
  <c r="G320" i="3"/>
  <c r="G321" i="3"/>
  <c r="C332" i="3"/>
  <c r="C310" i="3"/>
  <c r="G318" i="3"/>
  <c r="G319" i="3"/>
  <c r="C331" i="3"/>
  <c r="C309" i="3"/>
  <c r="G317" i="3"/>
  <c r="G316" i="3"/>
  <c r="C329" i="3"/>
  <c r="C308" i="3"/>
  <c r="C304" i="3"/>
  <c r="C301" i="3"/>
  <c r="C302" i="3"/>
  <c r="C303" i="3"/>
  <c r="C282" i="3"/>
  <c r="C300" i="3"/>
  <c r="B109" i="3"/>
  <c r="B94" i="3"/>
  <c r="C57" i="3"/>
  <c r="C63" i="3"/>
  <c r="G315" i="3"/>
  <c r="G314" i="3"/>
  <c r="C277" i="3"/>
  <c r="C278" i="3"/>
  <c r="C135" i="3"/>
  <c r="C131" i="3"/>
  <c r="C133" i="3"/>
  <c r="C132" i="3"/>
  <c r="C138" i="3"/>
  <c r="C134" i="3"/>
  <c r="C130" i="3"/>
  <c r="C137" i="3"/>
  <c r="C136" i="3"/>
  <c r="C128" i="3"/>
  <c r="C129" i="3"/>
  <c r="C127" i="3"/>
  <c r="C123" i="3"/>
  <c r="C124" i="3"/>
  <c r="C126" i="3"/>
  <c r="C122" i="3"/>
  <c r="C125" i="3"/>
  <c r="C143" i="3"/>
  <c r="C139" i="3"/>
  <c r="C144" i="3"/>
  <c r="C142" i="3"/>
  <c r="C140" i="3"/>
  <c r="C141" i="3"/>
  <c r="C283" i="3"/>
  <c r="C276" i="3"/>
  <c r="C281" i="3"/>
  <c r="C280" i="3"/>
  <c r="G81" i="3"/>
  <c r="H89" i="3"/>
  <c r="G79" i="3"/>
  <c r="G78" i="3"/>
  <c r="G80" i="3"/>
  <c r="G74" i="3"/>
  <c r="G72" i="3"/>
  <c r="G75" i="3"/>
  <c r="G76" i="3"/>
  <c r="G73" i="3"/>
  <c r="G77" i="3"/>
  <c r="G84" i="3"/>
  <c r="G88" i="3"/>
  <c r="G85" i="3"/>
  <c r="G83" i="3"/>
  <c r="G86" i="3"/>
  <c r="G87" i="3"/>
  <c r="B102" i="3"/>
  <c r="B105" i="3"/>
  <c r="B103" i="3"/>
  <c r="B106" i="3"/>
  <c r="B93" i="3"/>
  <c r="B96" i="3"/>
  <c r="B92" i="3"/>
  <c r="B95" i="3"/>
  <c r="B98" i="3"/>
  <c r="B99" i="3"/>
  <c r="B100" i="3"/>
  <c r="B97" i="3"/>
  <c r="B101" i="3"/>
  <c r="C49" i="3"/>
  <c r="C46" i="3"/>
  <c r="C50" i="3"/>
  <c r="C47" i="3"/>
  <c r="C45" i="3"/>
  <c r="C48" i="3"/>
  <c r="C65" i="3"/>
  <c r="C69" i="3"/>
  <c r="C66" i="3"/>
  <c r="C64" i="3"/>
  <c r="C67" i="3"/>
  <c r="C68" i="3"/>
  <c r="C54" i="3"/>
  <c r="C59" i="3"/>
  <c r="C51" i="3"/>
  <c r="C55" i="3"/>
  <c r="C60" i="3"/>
  <c r="C52" i="3"/>
  <c r="C56" i="3"/>
  <c r="C61" i="3"/>
  <c r="C53" i="3"/>
  <c r="C58" i="3"/>
  <c r="C62" i="3"/>
  <c r="C39" i="3"/>
  <c r="C38" i="3"/>
  <c r="C43" i="3"/>
  <c r="C42" i="3"/>
  <c r="C41" i="3"/>
  <c r="C40" i="3"/>
  <c r="D149" i="3"/>
  <c r="D150" i="3"/>
  <c r="C165" i="3"/>
  <c r="C164" i="3"/>
  <c r="C190" i="3"/>
  <c r="C184" i="3"/>
  <c r="C188" i="3"/>
  <c r="C187" i="3"/>
  <c r="C189" i="3"/>
  <c r="C186" i="3"/>
  <c r="C185" i="3"/>
  <c r="C178" i="3"/>
  <c r="C182" i="3"/>
  <c r="C179" i="3"/>
  <c r="C183" i="3"/>
  <c r="C180" i="3"/>
  <c r="C177" i="3"/>
  <c r="C181" i="3"/>
  <c r="C174" i="3"/>
  <c r="C175" i="3"/>
  <c r="C176" i="3"/>
  <c r="C172" i="3"/>
  <c r="C173" i="3"/>
  <c r="C171" i="3"/>
  <c r="C168" i="3"/>
  <c r="C169" i="3"/>
  <c r="C170" i="3"/>
  <c r="C167" i="3"/>
  <c r="B112" i="3"/>
  <c r="B111" i="3"/>
  <c r="B108" i="3"/>
  <c r="B114" i="3"/>
  <c r="B115" i="3"/>
  <c r="B117" i="3"/>
  <c r="B116" i="3"/>
  <c r="B113" i="3"/>
  <c r="B110" i="3"/>
  <c r="D339" i="3"/>
  <c r="D338" i="3"/>
  <c r="C328" i="3"/>
  <c r="C307" i="3"/>
  <c r="C299" i="3"/>
  <c r="O161" i="3" l="1"/>
  <c r="M160" i="3"/>
  <c r="N161" i="3"/>
  <c r="F315" i="3" l="1"/>
  <c r="F314" i="3"/>
  <c r="D283" i="3"/>
  <c r="D281" i="3"/>
  <c r="D282" i="3"/>
  <c r="D280" i="3"/>
  <c r="E339" i="3"/>
  <c r="E338" i="3"/>
  <c r="D328" i="3"/>
  <c r="D307" i="3"/>
  <c r="D299" i="3"/>
  <c r="N160" i="3"/>
  <c r="M161" i="3"/>
  <c r="O160" i="3"/>
  <c r="F169" i="3" l="1"/>
  <c r="G160" i="3"/>
  <c r="F170" i="3"/>
  <c r="G161" i="3"/>
  <c r="C337" i="3"/>
  <c r="B337" i="3" s="1"/>
  <c r="P337" i="3" s="1"/>
  <c r="C336" i="3"/>
  <c r="B336" i="3" s="1"/>
  <c r="P336" i="3" s="1"/>
  <c r="B327" i="3"/>
  <c r="B306" i="3"/>
  <c r="C315" i="3" l="1"/>
  <c r="C314" i="3"/>
  <c r="E314" i="3" l="1"/>
  <c r="F327" i="3"/>
  <c r="E328" i="3" l="1"/>
  <c r="B146" i="3"/>
  <c r="B147" i="3"/>
  <c r="B148" i="3"/>
  <c r="B149" i="3"/>
  <c r="B150" i="3"/>
  <c r="B151" i="3"/>
  <c r="B152" i="3"/>
  <c r="B153" i="3"/>
  <c r="B145" i="3"/>
  <c r="R165" i="3" l="1"/>
  <c r="R164" i="3"/>
  <c r="M299" i="3"/>
  <c r="C286" i="3"/>
  <c r="Y170" i="3"/>
  <c r="Y169" i="3"/>
  <c r="Y168" i="3"/>
  <c r="Y167" i="3"/>
  <c r="Y174" i="3"/>
  <c r="Y173" i="3"/>
  <c r="Y176" i="3"/>
  <c r="Y172" i="3"/>
  <c r="Y175" i="3"/>
  <c r="Y171" i="3"/>
  <c r="Y190" i="3"/>
  <c r="Y186" i="3"/>
  <c r="Y182" i="3"/>
  <c r="Y178" i="3"/>
  <c r="Y189" i="3"/>
  <c r="Y185" i="3"/>
  <c r="Y181" i="3"/>
  <c r="Y177" i="3"/>
  <c r="Y184" i="3"/>
  <c r="Y180" i="3"/>
  <c r="Y187" i="3"/>
  <c r="Y183" i="3"/>
  <c r="Y179" i="3"/>
  <c r="Y188" i="3"/>
  <c r="D337" i="3"/>
  <c r="C298" i="3"/>
  <c r="D336" i="3"/>
  <c r="C327" i="3"/>
  <c r="C306" i="3"/>
  <c r="A295" i="3"/>
  <c r="B286" i="3" l="1"/>
  <c r="O164" i="3" l="1"/>
  <c r="O165" i="3"/>
  <c r="M164" i="3" l="1"/>
  <c r="M165" i="3"/>
  <c r="F176" i="3"/>
  <c r="F175" i="3"/>
  <c r="D315" i="3" s="1"/>
  <c r="F173" i="3"/>
  <c r="F174" i="3" l="1"/>
  <c r="P165" i="3"/>
  <c r="G165" i="3"/>
  <c r="F172" i="3"/>
  <c r="D314" i="3" s="1"/>
  <c r="F171" i="3" l="1"/>
  <c r="G164" i="3"/>
  <c r="O337" i="3" l="1"/>
  <c r="O336" i="3"/>
  <c r="N336" i="3"/>
  <c r="N337" i="3"/>
  <c r="L336" i="3" l="1"/>
  <c r="L337" i="3"/>
  <c r="F276" i="3"/>
  <c r="F336" i="3" l="1"/>
  <c r="F337" i="3"/>
  <c r="E327" i="3"/>
  <c r="E306" i="3"/>
  <c r="N165" i="3" l="1"/>
  <c r="N164" i="3"/>
  <c r="O163" i="3" l="1"/>
  <c r="O162" i="3"/>
  <c r="F180" i="3"/>
  <c r="F179" i="3"/>
  <c r="F178" i="3"/>
  <c r="D320" i="3" l="1"/>
  <c r="N162" i="3"/>
  <c r="F177" i="3"/>
  <c r="D316" i="3" s="1"/>
  <c r="N163" i="3"/>
  <c r="M163" i="3"/>
  <c r="M162" i="3"/>
  <c r="O158" i="3"/>
  <c r="O159" i="3"/>
  <c r="M158" i="3" l="1"/>
  <c r="M159" i="3"/>
  <c r="F168" i="3" l="1"/>
  <c r="H291" i="3"/>
  <c r="E291" i="3"/>
  <c r="E290" i="3" l="1"/>
  <c r="N158" i="3"/>
  <c r="N159" i="3" s="1"/>
  <c r="H290" i="3"/>
  <c r="F167" i="3" l="1"/>
  <c r="C161" i="3" l="1"/>
  <c r="C160" i="3"/>
  <c r="C159" i="3"/>
  <c r="C291" i="3" s="1"/>
  <c r="C158" i="3"/>
  <c r="C290" i="3" s="1"/>
  <c r="C162" i="3"/>
  <c r="C163" i="3"/>
  <c r="D151" i="3"/>
  <c r="D153" i="3"/>
  <c r="D152" i="3"/>
  <c r="C295" i="3"/>
  <c r="D148" i="3"/>
  <c r="D147" i="3"/>
  <c r="D275" i="3"/>
  <c r="D274" i="3"/>
  <c r="D273" i="3"/>
  <c r="D272" i="3"/>
  <c r="D145" i="3"/>
  <c r="D146" i="3"/>
  <c r="C119" i="3"/>
  <c r="D161" i="3" l="1"/>
  <c r="D160" i="3"/>
  <c r="D165" i="3"/>
  <c r="D164" i="3"/>
  <c r="E150" i="3"/>
  <c r="E149" i="3"/>
  <c r="E152" i="3"/>
  <c r="E151" i="3"/>
  <c r="E153" i="3"/>
  <c r="E337" i="3"/>
  <c r="E336" i="3"/>
  <c r="D327" i="3"/>
  <c r="D306" i="3"/>
  <c r="D298" i="3"/>
  <c r="D295" i="3"/>
  <c r="D277" i="3"/>
  <c r="D278" i="3"/>
  <c r="D276" i="3"/>
  <c r="E148" i="3"/>
  <c r="E147" i="3"/>
  <c r="E275" i="3"/>
  <c r="D162" i="3"/>
  <c r="D163" i="3"/>
  <c r="E274" i="3"/>
  <c r="E272" i="3"/>
  <c r="E273" i="3"/>
  <c r="D291" i="3"/>
  <c r="D290" i="3"/>
  <c r="D159" i="3"/>
  <c r="D158" i="3"/>
  <c r="E146" i="3"/>
  <c r="E145" i="3"/>
  <c r="D119" i="3"/>
</calcChain>
</file>

<file path=xl/sharedStrings.xml><?xml version="1.0" encoding="utf-8"?>
<sst xmlns="http://schemas.openxmlformats.org/spreadsheetml/2006/main" count="2186" uniqueCount="563">
  <si>
    <t>Subscription</t>
  </si>
  <si>
    <t>CSD</t>
  </si>
  <si>
    <t>Vnet IP Block</t>
  </si>
  <si>
    <t>Comment</t>
  </si>
  <si>
    <t>VNET Names</t>
  </si>
  <si>
    <t>VDC Core and Edge Network Services</t>
  </si>
  <si>
    <t>VDC Management Restricted Zone</t>
  </si>
  <si>
    <t>VDC Production Shared Containment Area</t>
  </si>
  <si>
    <t>Description</t>
  </si>
  <si>
    <t>Management</t>
  </si>
  <si>
    <t>Development</t>
  </si>
  <si>
    <t>Production</t>
  </si>
  <si>
    <t>Subnet IP</t>
  </si>
  <si>
    <t>High Availability (FW&lt;=&gt;FW heartbeat)</t>
  </si>
  <si>
    <t>Application zone</t>
  </si>
  <si>
    <t>Data Zone</t>
  </si>
  <si>
    <t>Allow Gateway Transit</t>
  </si>
  <si>
    <t>Use Remote Gateway</t>
  </si>
  <si>
    <t>Allow Virtual Network Access (Reverse path)</t>
  </si>
  <si>
    <t>#&lt;Departmental Identifier&gt;</t>
  </si>
  <si>
    <t>&lt;owner&gt;</t>
  </si>
  <si>
    <t>#</t>
  </si>
  <si>
    <t>&lt;CBS Billing #&gt;</t>
  </si>
  <si>
    <t>P=Production D=Development S=Sandbox Q=Quality Assurance U=User Acceptance Testing</t>
  </si>
  <si>
    <t>24049 [sandbox] 22578</t>
  </si>
  <si>
    <t>location</t>
  </si>
  <si>
    <t>canadaCentral</t>
  </si>
  <si>
    <t>region</t>
  </si>
  <si>
    <t># central params</t>
  </si>
  <si>
    <t>Resource Group</t>
  </si>
  <si>
    <t>#Resource Group</t>
  </si>
  <si>
    <t>Allow Virtual Network Access (Forward path)</t>
  </si>
  <si>
    <t>subscription</t>
  </si>
  <si>
    <t>Vnet</t>
  </si>
  <si>
    <t># subscription</t>
  </si>
  <si>
    <t>rg-tags</t>
  </si>
  <si>
    <t>rg</t>
  </si>
  <si>
    <t>yes</t>
  </si>
  <si>
    <t>vnet</t>
  </si>
  <si>
    <t>destination vnet</t>
  </si>
  <si>
    <t>source rg</t>
  </si>
  <si>
    <t>&lt;CSP Region&gt; - for all resources</t>
  </si>
  <si>
    <t>&lt;CSP Region&gt; - for subscriptions</t>
  </si>
  <si>
    <t>c</t>
  </si>
  <si>
    <t>S</t>
  </si>
  <si>
    <t>&lt;user defined string&gt;</t>
  </si>
  <si>
    <t>optional string for appending to all resources</t>
  </si>
  <si>
    <t>minus underscore for storage</t>
  </si>
  <si>
    <t>container name</t>
  </si>
  <si>
    <t>name of vm</t>
  </si>
  <si>
    <t>subnet</t>
  </si>
  <si>
    <t>security rule name</t>
  </si>
  <si>
    <t>priority</t>
  </si>
  <si>
    <t>direction</t>
  </si>
  <si>
    <t>Inbound</t>
  </si>
  <si>
    <t>access</t>
  </si>
  <si>
    <t>Allow</t>
  </si>
  <si>
    <t>protocol</t>
  </si>
  <si>
    <t>Tcp</t>
  </si>
  <si>
    <t>source_port_range</t>
  </si>
  <si>
    <t>*</t>
  </si>
  <si>
    <t>destination_port_range</t>
  </si>
  <si>
    <t>destination_address_prefix</t>
  </si>
  <si>
    <t># VMs 15 char netbios limit; must end in vm to be detected</t>
  </si>
  <si>
    <t># network security group; must end in nsg to be detected</t>
  </si>
  <si>
    <t># rg name; must end in rg to be detected</t>
  </si>
  <si>
    <t># storage name; must end in store to be detected</t>
  </si>
  <si>
    <t>allocation_method</t>
  </si>
  <si>
    <t># NIC network interface card; must end in nic to be detected</t>
  </si>
  <si>
    <t>subnet_id</t>
  </si>
  <si>
    <t>private_ip_address_allocation</t>
  </si>
  <si>
    <t>public_ip_address_id</t>
  </si>
  <si>
    <t>network_interface_ids</t>
  </si>
  <si>
    <t>vm_size</t>
  </si>
  <si>
    <t>computer_name</t>
  </si>
  <si>
    <t>admin_username</t>
  </si>
  <si>
    <t>admin_password</t>
  </si>
  <si>
    <t>Canada1!</t>
  </si>
  <si>
    <t>alit</t>
  </si>
  <si>
    <t># caution - vm is automatically started upon creation; please shut down manually - future feature will install auto shutdown schedule on creation</t>
  </si>
  <si>
    <t>all-tags</t>
  </si>
  <si>
    <t># universal set of tags applied to all supporting resources except for resource groups [these have a separate set of tags above]</t>
  </si>
  <si>
    <t># resource group tags; applies to resource groups only - contains the extra variable enrollment data</t>
  </si>
  <si>
    <t># availability set; must end in availabilityset to be detected</t>
  </si>
  <si>
    <t>name of availabilityset</t>
  </si>
  <si>
    <t>platform_fault_domain_count</t>
  </si>
  <si>
    <t>platform_update_domain_count</t>
  </si>
  <si>
    <t>managed</t>
  </si>
  <si>
    <t>AllowAllInbound</t>
  </si>
  <si>
    <t>description</t>
  </si>
  <si>
    <t>Allow all in</t>
  </si>
  <si>
    <t>AllowAllOutbound</t>
  </si>
  <si>
    <t>Allow all out</t>
  </si>
  <si>
    <t>Outbound</t>
  </si>
  <si>
    <t>no</t>
  </si>
  <si>
    <t>#end-nsg - line required to end nsg declarations especially for groups of rules - used by conversion script</t>
  </si>
  <si>
    <t>none</t>
  </si>
  <si>
    <t>enable_ip_forwarding</t>
  </si>
  <si>
    <t>enable_accelerated_networking</t>
  </si>
  <si>
    <t>dns_servers</t>
  </si>
  <si>
    <t>private_ip_address</t>
  </si>
  <si>
    <t>primary</t>
  </si>
  <si>
    <t>ip config name</t>
  </si>
  <si>
    <t>type of vm - dictates configuration details</t>
  </si>
  <si>
    <t>windows</t>
  </si>
  <si>
    <t>availability_set_id</t>
  </si>
  <si>
    <t>data disk name</t>
  </si>
  <si>
    <t>OS disk name</t>
  </si>
  <si>
    <t>createMgmtADForest</t>
  </si>
  <si>
    <t>associated vm</t>
  </si>
  <si>
    <t># azurerm_virtual_machine_extension name</t>
  </si>
  <si>
    <t>short name of extension</t>
  </si>
  <si>
    <t>domain name</t>
  </si>
  <si>
    <t>csd.local</t>
  </si>
  <si>
    <t>DnsForwarder</t>
  </si>
  <si>
    <t>168.63.129.16</t>
  </si>
  <si>
    <t>dc nic</t>
  </si>
  <si>
    <t>ReverseZoneObject</t>
  </si>
  <si>
    <t>16.129.63</t>
  </si>
  <si>
    <t>UserName</t>
  </si>
  <si>
    <t>Password</t>
  </si>
  <si>
    <t>createMgmtADForest2</t>
  </si>
  <si>
    <t># active directory vm configuration using azurerm_virtual_machine_extension; currently not fully supported due to issues outlined in https://stackoverflow.com/questions/41958419/azure-powershell-cant-find-resource-vm-by-name</t>
  </si>
  <si>
    <t># public IP addresses for domain controllers dc1 and dc2 are temporarily provided for configuration purposes only; these can be removed by setting the cells to empty, or post configuration manually in azure portal</t>
  </si>
  <si>
    <t>Definition</t>
  </si>
  <si>
    <t>Data</t>
  </si>
  <si>
    <t>Explanation</t>
  </si>
  <si>
    <t>c=Azure Canada Central; d=Azure Canda East - must be lowercase</t>
  </si>
  <si>
    <t>please refer to https://www.canada.ca/en/government/dept.html; use 1st 2 chats e.g. Sc or Va</t>
  </si>
  <si>
    <t># =CONCATENATE($C$2,$C$3,$C$4,$C$5,"-",B93,$C$8,"-ext")</t>
  </si>
  <si>
    <t># =CONCATENATE($C$2,$C$3,$C$4,$C$5,"-",B94,$C$8,"-ext")</t>
  </si>
  <si>
    <t>fortinet</t>
  </si>
  <si>
    <t>primary_network_interface_id</t>
  </si>
  <si>
    <t>config file</t>
  </si>
  <si>
    <t># law full name</t>
  </si>
  <si>
    <t>law short name</t>
  </si>
  <si>
    <t>retention_in_days</t>
  </si>
  <si>
    <t>sku</t>
  </si>
  <si>
    <t># log analytics workspaces - shared services will use a single pre-existing log analytics workspace as per microsoft recommendation; rare cases might require creation of new workspace</t>
  </si>
  <si>
    <t># default workspace - ScDcSEC-VDCCore-law under rg scdc-csd-vdc_seclog-rg</t>
  </si>
  <si>
    <t>Dynamic</t>
  </si>
  <si>
    <t>domain_name_label</t>
  </si>
  <si>
    <t>null</t>
  </si>
  <si>
    <t>f5</t>
  </si>
  <si>
    <t>name of lb</t>
  </si>
  <si>
    <t># azure load balancers and associated components</t>
  </si>
  <si>
    <t>loadbalancer_id</t>
  </si>
  <si>
    <t>probe name</t>
  </si>
  <si>
    <t>tcp</t>
  </si>
  <si>
    <t>port</t>
  </si>
  <si>
    <t>interval_in_seconds</t>
  </si>
  <si>
    <t>number_of_probes</t>
  </si>
  <si>
    <t>frontend_port</t>
  </si>
  <si>
    <t>backend_port</t>
  </si>
  <si>
    <t>frontend_ip_configuration_name</t>
  </si>
  <si>
    <t>LoadBalancerFrontEnd</t>
  </si>
  <si>
    <t>enable_floating_ip</t>
  </si>
  <si>
    <t>backend_address_pool_id</t>
  </si>
  <si>
    <t>idle_timeout_in_minutes</t>
  </si>
  <si>
    <t>probe_id</t>
  </si>
  <si>
    <t>depends_on</t>
  </si>
  <si>
    <t>name of rule</t>
  </si>
  <si>
    <t>name of lb rule</t>
  </si>
  <si>
    <t>allow_SSH</t>
  </si>
  <si>
    <t>Allow SSH access</t>
  </si>
  <si>
    <t>allow_HTTP</t>
  </si>
  <si>
    <t>Allow HTTP access</t>
  </si>
  <si>
    <t>allow_HTTPS</t>
  </si>
  <si>
    <t>Allow HTTPS access</t>
  </si>
  <si>
    <t>allow_RDP</t>
  </si>
  <si>
    <t>Allow RDP access</t>
  </si>
  <si>
    <t>allow_APP_HTTPS</t>
  </si>
  <si>
    <t>additional rule in group on next row? Used to define multiple rules in nsg elements</t>
  </si>
  <si>
    <t>backend_pool</t>
  </si>
  <si>
    <t>secondary - subnet_id</t>
  </si>
  <si>
    <t>secondary - private_ip_address_allocation</t>
  </si>
  <si>
    <t>secondary - private_ip_address</t>
  </si>
  <si>
    <t>f5data</t>
  </si>
  <si>
    <t>static</t>
  </si>
  <si>
    <t># trigger</t>
  </si>
  <si>
    <t># log analytics to use</t>
  </si>
  <si>
    <t>pergb2018</t>
  </si>
  <si>
    <t>public ip</t>
  </si>
  <si>
    <t>subscription id</t>
  </si>
  <si>
    <t># azure sdn app - required for firewall failover mechanism</t>
  </si>
  <si>
    <t>name of sdn app</t>
  </si>
  <si>
    <t>automate IAC?</t>
  </si>
  <si>
    <t>ADDS01</t>
  </si>
  <si>
    <t>ADDS02</t>
  </si>
  <si>
    <t>F5VM01</t>
  </si>
  <si>
    <t>ADDS</t>
  </si>
  <si>
    <t>F5VM</t>
  </si>
  <si>
    <t>FGVM</t>
  </si>
  <si>
    <t>FGVM01</t>
  </si>
  <si>
    <t>FGVM02</t>
  </si>
  <si>
    <t>F5VM02</t>
  </si>
  <si>
    <t>Security Services (Access Zone)</t>
  </si>
  <si>
    <t>Standard_D2s_v3</t>
  </si>
  <si>
    <t>F5</t>
  </si>
  <si>
    <t># user defined routes - https://www.terraform.io/docs/providers/azurerm/r/route.html</t>
  </si>
  <si>
    <t># route name</t>
  </si>
  <si>
    <t>toCoreF5_Transit_Internet-route</t>
  </si>
  <si>
    <t>toCoreFW_Internal_Internet-route</t>
  </si>
  <si>
    <t>toCoreFW_Internal_Core-route</t>
  </si>
  <si>
    <t># rg name</t>
  </si>
  <si>
    <t>address prefix</t>
  </si>
  <si>
    <t>0.0.0.0/0</t>
  </si>
  <si>
    <t>Next hop IP address</t>
  </si>
  <si>
    <t>Next hop Type</t>
  </si>
  <si>
    <t xml:space="preserve">Disable BGP </t>
  </si>
  <si>
    <t>False</t>
  </si>
  <si>
    <t>additional route in group on next row? Used to define multiple rules in route table elements</t>
  </si>
  <si>
    <t>rt short name</t>
  </si>
  <si>
    <t>RDSH01</t>
  </si>
  <si>
    <t>RDSH02</t>
  </si>
  <si>
    <t>RDSH</t>
  </si>
  <si>
    <t>D</t>
  </si>
  <si>
    <t>Notes</t>
  </si>
  <si>
    <t>1st environmental value</t>
  </si>
  <si>
    <t>subs name</t>
  </si>
  <si>
    <t>Env name</t>
  </si>
  <si>
    <t>PBMM</t>
  </si>
  <si>
    <t>P</t>
  </si>
  <si>
    <t>subs id</t>
  </si>
  <si>
    <t>declared as azurerm providers in config.tf</t>
  </si>
  <si>
    <t>P=Production</t>
  </si>
  <si>
    <t>S=Sandbox</t>
  </si>
  <si>
    <t>D=Development</t>
  </si>
  <si>
    <t xml:space="preserve"># full name load balancer </t>
  </si>
  <si>
    <t># internal f5 lb</t>
  </si>
  <si>
    <t># external f5 lb</t>
  </si>
  <si>
    <t># full name lb backend pool</t>
  </si>
  <si>
    <t># full name lb health probe</t>
  </si>
  <si>
    <t># full name lb rules</t>
  </si>
  <si>
    <t># full name lb backend pool assocation</t>
  </si>
  <si>
    <t>nic card</t>
  </si>
  <si>
    <t>ip config</t>
  </si>
  <si>
    <t>backend pool</t>
  </si>
  <si>
    <t>VDC Production PAZ Containment Area</t>
  </si>
  <si>
    <t>Production - PAZ</t>
  </si>
  <si>
    <t>Development - PAZ</t>
  </si>
  <si>
    <t># f5 data modules - line to trigger data setup of f5; resulting file may require new terraform init command</t>
  </si>
  <si>
    <t># virtual machine extensions</t>
  </si>
  <si>
    <t>External Facing (Internet/Ground)</t>
  </si>
  <si>
    <t>Transit Network (PAZ)</t>
  </si>
  <si>
    <t>Internal Facing Prod  (Connect PROD VNET)</t>
  </si>
  <si>
    <t>Internal Facing Dev (Connect DEV VNET)</t>
  </si>
  <si>
    <t>Management (connect Mgmt VNET)</t>
  </si>
  <si>
    <t>InterVDOM link</t>
  </si>
  <si>
    <t>Internal Foundational Elements</t>
  </si>
  <si>
    <t>Public Access Zone  Foundational Elements</t>
  </si>
  <si>
    <t>Public Access Zone Web Apps</t>
  </si>
  <si>
    <t>Public Access Zone Foundational Elements</t>
  </si>
  <si>
    <t>iac?</t>
  </si>
  <si>
    <t>snet short name</t>
  </si>
  <si>
    <t># vnet peering; must end in gwp to be detected</t>
  </si>
  <si>
    <t># snet subnets ; must end in snet to be detected</t>
  </si>
  <si>
    <t># vnet virtual networks ; must end in vnet to be detected</t>
  </si>
  <si>
    <t>source vnet</t>
  </si>
  <si>
    <t>formula</t>
  </si>
  <si>
    <t>source vnet name</t>
  </si>
  <si>
    <t>destination vnet name</t>
  </si>
  <si>
    <t># rt name</t>
  </si>
  <si>
    <t># sdn full name</t>
  </si>
  <si>
    <t># virtual machine images; active directory windows vm template derived from Bernard Maltais via https://github.com/canada-ca-terraform-modules/terraform-azurerm-active-directory; f5 and fortinet templates are from the respective vendors</t>
  </si>
  <si>
    <t>csd.local (FSMO roles)</t>
  </si>
  <si>
    <t>csd.local (backup)</t>
  </si>
  <si>
    <t>notes</t>
  </si>
  <si>
    <t>RDS Session host / Deployment host</t>
  </si>
  <si>
    <t>Mgmt</t>
  </si>
  <si>
    <t>External</t>
  </si>
  <si>
    <t>Transit</t>
  </si>
  <si>
    <t>OOB Mgmt</t>
  </si>
  <si>
    <t>HA / Sync</t>
  </si>
  <si>
    <t>Transit Prod</t>
  </si>
  <si>
    <t>Internal Prod</t>
  </si>
  <si>
    <t xml:space="preserve">Mgmt </t>
  </si>
  <si>
    <t>Transit Dev</t>
  </si>
  <si>
    <t>Internal Dev</t>
  </si>
  <si>
    <t># public IP address; must end in pipX to be detected</t>
  </si>
  <si>
    <t>name of core vm</t>
  </si>
  <si>
    <t>toCoreFW_Transit_Prod-route</t>
  </si>
  <si>
    <t>toCoreFW_Transit_Dev-route</t>
  </si>
  <si>
    <t>toCoreFW_MRZ_Core-route</t>
  </si>
  <si>
    <t>toCoreFW_MRZ_Internet-route</t>
  </si>
  <si>
    <t>toCoreFW_Internal_Dev_Core-route</t>
  </si>
  <si>
    <t>toCoreFW_Internal_Dev_Internet-route</t>
  </si>
  <si>
    <t>associated subnet</t>
  </si>
  <si>
    <t># route table subnet associations</t>
  </si>
  <si>
    <t>subnet association?</t>
  </si>
  <si>
    <t>Allow Forwarded Traffic</t>
  </si>
  <si>
    <t>Core / Hub</t>
  </si>
  <si>
    <t>vnet short name</t>
  </si>
  <si>
    <t>App</t>
  </si>
  <si>
    <t>FE_Pub</t>
  </si>
  <si>
    <t>FE_Priv</t>
  </si>
  <si>
    <t>HA</t>
  </si>
  <si>
    <t>Internal_Dev</t>
  </si>
  <si>
    <t>Internal_Prod</t>
  </si>
  <si>
    <t>InterVDOM</t>
  </si>
  <si>
    <t>MRZ</t>
  </si>
  <si>
    <t>InfraMgmt</t>
  </si>
  <si>
    <t>Logging</t>
  </si>
  <si>
    <t>MAZ</t>
  </si>
  <si>
    <t>Security</t>
  </si>
  <si>
    <t>designation</t>
  </si>
  <si>
    <t>Canada Central</t>
  </si>
  <si>
    <t>associated vnet</t>
  </si>
  <si>
    <t>VirtualAppliance</t>
  </si>
  <si>
    <t>rt table associated</t>
  </si>
  <si>
    <t>rg name</t>
  </si>
  <si>
    <t>network_security_group_id; # removed by policy - to be set by security devices</t>
  </si>
  <si>
    <t>deactivated nsgs</t>
  </si>
  <si>
    <t>deactivated public ip addresses</t>
  </si>
  <si>
    <t># public addresses deactivated to comply with pbmm requirements; possibly one single public ip on external load balancer might be permitted for entry / config</t>
  </si>
  <si>
    <t># public ip</t>
  </si>
  <si>
    <t>AZLB</t>
  </si>
  <si>
    <t>vip ip address</t>
  </si>
  <si>
    <t>vip full name</t>
  </si>
  <si>
    <t>vip short name</t>
  </si>
  <si>
    <t>standard_f8s</t>
  </si>
  <si>
    <t>azurerm</t>
  </si>
  <si>
    <t>v1.36.0</t>
  </si>
  <si>
    <t># nsgs previously assigned to nic cards - now solely assigned to specific subnet</t>
  </si>
  <si>
    <t>nsg applied</t>
  </si>
  <si>
    <t>Allow_MAZ_RDPSessionHost</t>
  </si>
  <si>
    <t>source_address_prefix[es]</t>
  </si>
  <si>
    <t>10.101.16.10;10.101.16.11</t>
  </si>
  <si>
    <t>azuread</t>
  </si>
  <si>
    <t>v0.7.0</t>
  </si>
  <si>
    <t>v2.1.2</t>
  </si>
  <si>
    <t>random</t>
  </si>
  <si>
    <t>v2.2.1</t>
  </si>
  <si>
    <t>template</t>
  </si>
  <si>
    <t>local</t>
  </si>
  <si>
    <t>v1.4.0</t>
  </si>
  <si>
    <t># provider version lock to ensure code stability for various providers</t>
  </si>
  <si>
    <t># provider lock trigger</t>
  </si>
  <si>
    <t>name of provider</t>
  </si>
  <si>
    <t>version locked</t>
  </si>
  <si>
    <t>provider</t>
  </si>
  <si>
    <t>additional providers locked?</t>
  </si>
  <si>
    <t>public ip [for ext only]</t>
  </si>
  <si>
    <t># rt short name</t>
  </si>
  <si>
    <t>Core</t>
  </si>
  <si>
    <t>Network_Core</t>
  </si>
  <si>
    <t>Security_Core</t>
  </si>
  <si>
    <t>Security_Core_External</t>
  </si>
  <si>
    <t>System_Core</t>
  </si>
  <si>
    <t>KeyVault_Core</t>
  </si>
  <si>
    <t>Network_Prod</t>
  </si>
  <si>
    <t>Security_Prod</t>
  </si>
  <si>
    <t>System_Prod</t>
  </si>
  <si>
    <t>KeyVault_Prod</t>
  </si>
  <si>
    <t>Core-External</t>
  </si>
  <si>
    <t>Core-HA</t>
  </si>
  <si>
    <t>Core-InterVDOM</t>
  </si>
  <si>
    <t>Core-MRZ</t>
  </si>
  <si>
    <t>Core-Transit</t>
  </si>
  <si>
    <t>MRZ-MAZ</t>
  </si>
  <si>
    <t xml:space="preserve">MRZ-MAZ </t>
  </si>
  <si>
    <t xml:space="preserve">Core-MRZ </t>
  </si>
  <si>
    <t>Core-Int_Dev</t>
  </si>
  <si>
    <t>Core-Int_Prod</t>
  </si>
  <si>
    <t>MRZ-INF</t>
  </si>
  <si>
    <t>MRZ-LOG</t>
  </si>
  <si>
    <t>MRZ-SEC</t>
  </si>
  <si>
    <t>Network_Dev</t>
  </si>
  <si>
    <t>Security_Dev</t>
  </si>
  <si>
    <t>System_Dev</t>
  </si>
  <si>
    <t>KeyVault_Dev</t>
  </si>
  <si>
    <t>VDC Dev PAZ Containment Area</t>
  </si>
  <si>
    <t>VDC Dev Shared Containment Area</t>
  </si>
  <si>
    <t>Operations Zone</t>
  </si>
  <si>
    <t>OZ</t>
  </si>
  <si>
    <t>Operation Zone</t>
  </si>
  <si>
    <t>3389,22</t>
  </si>
  <si>
    <t>Allow_MAZ_SessionHost</t>
  </si>
  <si>
    <t>nic2-config2</t>
  </si>
  <si>
    <t>nic3-config2</t>
  </si>
  <si>
    <t>3389;22</t>
  </si>
  <si>
    <t># subs indicator</t>
  </si>
  <si>
    <t>name</t>
  </si>
  <si>
    <t>short name</t>
  </si>
  <si>
    <t>removed nsg</t>
  </si>
  <si>
    <t xml:space="preserve">Out of band Management </t>
  </si>
  <si>
    <t>OOB</t>
  </si>
  <si>
    <t>Security Services (Out of band)</t>
  </si>
  <si>
    <t>toCoreFW_Transit_Prod_PAZ-route</t>
  </si>
  <si>
    <t>toCoreFW_Transit_Dev_PAZ-route</t>
  </si>
  <si>
    <t>2nd snet short name</t>
  </si>
  <si>
    <t>standard</t>
  </si>
  <si>
    <t>additional frontend ip configs?</t>
  </si>
  <si>
    <t>Transit_Prod</t>
  </si>
  <si>
    <t>config short name</t>
  </si>
  <si>
    <t>snet full name</t>
  </si>
  <si>
    <t>Transit_Dev</t>
  </si>
  <si>
    <t># firewall 5 port lb</t>
  </si>
  <si>
    <t>Int-F5</t>
  </si>
  <si>
    <t>Ext-F5</t>
  </si>
  <si>
    <t># fortinet vm</t>
  </si>
  <si>
    <t>All</t>
  </si>
  <si>
    <t># fortinet fg lbr</t>
  </si>
  <si>
    <t>disable_outbound_snat</t>
  </si>
  <si>
    <t># fortinet firewall configuration values</t>
  </si>
  <si>
    <t>variable name</t>
  </si>
  <si>
    <t>variable value</t>
  </si>
  <si>
    <t>rules continue?</t>
  </si>
  <si>
    <t>fg1_custom_data</t>
  </si>
  <si>
    <t># config file name</t>
  </si>
  <si>
    <t>fgt_vm_name</t>
  </si>
  <si>
    <t>fgt_license_file</t>
  </si>
  <si>
    <t>fgt_ha_peerip</t>
  </si>
  <si>
    <t>vnet_network</t>
  </si>
  <si>
    <t>fgt_vdom_prod_vdomlink0_mask</t>
  </si>
  <si>
    <t>fgt_vdom_dev_vdomlink1_ipaddr</t>
  </si>
  <si>
    <t>fgt_vdom_dev_vdomlink1_mask</t>
  </si>
  <si>
    <t>fgt_vnet_name_prod</t>
  </si>
  <si>
    <t>fgt_vnet_network_prod</t>
  </si>
  <si>
    <t>fgt_vnet_mask_prod</t>
  </si>
  <si>
    <t>255.255.240.0</t>
  </si>
  <si>
    <t>fgt_vnet_name_mrz</t>
  </si>
  <si>
    <t>fgt_vnet_network_mrz</t>
  </si>
  <si>
    <t>fgt_vnet_mask_mrz</t>
  </si>
  <si>
    <t>fgt_vnet_name_dev</t>
  </si>
  <si>
    <t>fgt_vnet_network_dev</t>
  </si>
  <si>
    <t>fgt_vnet_mask_dev</t>
  </si>
  <si>
    <t>#Port4 ScPcCNR-Core-Int_Prod-snet</t>
  </si>
  <si>
    <t>#Port6 ScPcCNR-Core-Transit-snet</t>
  </si>
  <si>
    <t>#Port7 ScPcCNR-Core-Int_Dev-snet</t>
  </si>
  <si>
    <t>#Port2 ScPcCNR-Core-HA-snet</t>
  </si>
  <si>
    <t>#Port5 ScPcCNR-Core-MRZ-snet</t>
  </si>
  <si>
    <t>#Port3 ScPcCNR-Core-MRZ-snet</t>
  </si>
  <si>
    <t>fgt_vdom_prod_external_ipaddr</t>
  </si>
  <si>
    <t>fgt_vdom_prod_external_mask</t>
  </si>
  <si>
    <t>fgt_vdom_prod_external_gw</t>
  </si>
  <si>
    <t>fgt_vdom_prod_internal_ipaddr</t>
  </si>
  <si>
    <t>fgt_vdom_prod_internal_mask</t>
  </si>
  <si>
    <t>fgt_vdom_prod_internal_gw</t>
  </si>
  <si>
    <t>fgt_vdom_dev_external_ipaddr</t>
  </si>
  <si>
    <t>fgt_vdom_dev_external_mask</t>
  </si>
  <si>
    <t>fgt_vdom_dev_external_gw</t>
  </si>
  <si>
    <t>fgt_vdom_dev_internal_ipaddr</t>
  </si>
  <si>
    <t>fgt_vdom_dev_internal_mask</t>
  </si>
  <si>
    <t>fgt_vdom_dev_internal_gw</t>
  </si>
  <si>
    <t>fgt_hasync_ipaddr</t>
  </si>
  <si>
    <t>fgt_hasync_mask</t>
  </si>
  <si>
    <t>fgt_hasync_gw</t>
  </si>
  <si>
    <t>fgt_vdom_prod_mrz_internal_ipaddr</t>
  </si>
  <si>
    <t>fgt_vdom_prod_mrz_mask</t>
  </si>
  <si>
    <t>fgt_vdom_prod_mrz_gw</t>
  </si>
  <si>
    <t>fgt_mgmt_ipaddr</t>
  </si>
  <si>
    <t>fgt_mgmt_mask</t>
  </si>
  <si>
    <t>fgt_mgmt_gw</t>
  </si>
  <si>
    <t># note last col value to end series</t>
  </si>
  <si>
    <t>fg2_custom_data</t>
  </si>
  <si>
    <t>${path.module}/Fortinet_Configuration/FGVM08TM20003979.lic</t>
  </si>
  <si>
    <t>${path.module}/Fortinet_Configuration/FGVM08TM20004000.lic</t>
  </si>
  <si>
    <t>fgt_vdom_prod_vdomlink0_ipaddr</t>
  </si>
  <si>
    <t>fgadmin</t>
  </si>
  <si>
    <t># hardcoded</t>
  </si>
  <si>
    <t># derived from config</t>
  </si>
  <si>
    <t>Prod</t>
  </si>
  <si>
    <t>Prod_PAZ</t>
  </si>
  <si>
    <t>Dev</t>
  </si>
  <si>
    <t>Dev_PAZ</t>
  </si>
  <si>
    <t>Dev_PAZ-FE</t>
  </si>
  <si>
    <t>Dev-App</t>
  </si>
  <si>
    <t>Dev-Data</t>
  </si>
  <si>
    <t>Dev-FE</t>
  </si>
  <si>
    <t>Prod_PAZ-FE</t>
  </si>
  <si>
    <t>Prod-App</t>
  </si>
  <si>
    <t>Prod-Data</t>
  </si>
  <si>
    <t>Prod-FE</t>
  </si>
  <si>
    <t>Core-MGMT</t>
  </si>
  <si>
    <t>MRZ-MGMT</t>
  </si>
  <si>
    <t>Prod_PAZ-App</t>
  </si>
  <si>
    <t>Prod-Pres</t>
  </si>
  <si>
    <t>Dev_PAZ-App</t>
  </si>
  <si>
    <t># subs config data for multiple tenants - actual prod deployment - Core, Prod, and Dev; switch values as needed to direct subs</t>
  </si>
  <si>
    <t>adadmin</t>
  </si>
  <si>
    <t>rdsadmin</t>
  </si>
  <si>
    <t>f5admin</t>
  </si>
  <si>
    <t>Dev-Pres</t>
  </si>
  <si>
    <t>F5Int</t>
  </si>
  <si>
    <t>F5Ext</t>
  </si>
  <si>
    <t>255.255.255.128</t>
  </si>
  <si>
    <t>Lz</t>
  </si>
  <si>
    <t>172.17.224.0/20</t>
  </si>
  <si>
    <t>172.17.64.0/20</t>
  </si>
  <si>
    <t>172.16.0.0/20</t>
  </si>
  <si>
    <t>172.16.32.0/20</t>
  </si>
  <si>
    <t>172.16.224.0/20</t>
  </si>
  <si>
    <t>172.16.64.0/20</t>
  </si>
  <si>
    <t>172.17.225.0/24</t>
  </si>
  <si>
    <t>172.17.224.0/24</t>
  </si>
  <si>
    <t>172.17.66.0/24</t>
  </si>
  <si>
    <t>172.17.67.0/24</t>
  </si>
  <si>
    <t>172.17.64.0/24</t>
  </si>
  <si>
    <t>172.17.65.0/24</t>
  </si>
  <si>
    <t>172.16.0.0/24</t>
  </si>
  <si>
    <t>172.16.3.0/24</t>
  </si>
  <si>
    <t>172.16.2.0/24</t>
  </si>
  <si>
    <t>172.16.31.0/28</t>
  </si>
  <si>
    <t>172.16.4.0/24</t>
  </si>
  <si>
    <t>172.16.5.0/24</t>
  </si>
  <si>
    <t>172.16.1.0/24</t>
  </si>
  <si>
    <t>172.16.33.0/24</t>
  </si>
  <si>
    <t>172.16.35.0/24</t>
  </si>
  <si>
    <t>172.16.32.0/24</t>
  </si>
  <si>
    <t>172.16.34.0/24</t>
  </si>
  <si>
    <t>172.16.36.0/24</t>
  </si>
  <si>
    <t>172.16.225.0/24</t>
  </si>
  <si>
    <t>172.16.224.0/24</t>
  </si>
  <si>
    <t>172.16.66.0/24</t>
  </si>
  <si>
    <t>172.16.67.0/24</t>
  </si>
  <si>
    <t>172.16.64.0/24</t>
  </si>
  <si>
    <t>172.16.65.0/24</t>
  </si>
  <si>
    <t>172.16.1.10</t>
  </si>
  <si>
    <t>172.17.64.0/19</t>
  </si>
  <si>
    <t>172.16.1.30</t>
  </si>
  <si>
    <t>172.16.3.10</t>
  </si>
  <si>
    <t>172.16.64.0/19</t>
  </si>
  <si>
    <t>172.16.1.20</t>
  </si>
  <si>
    <t>172.16.4.10</t>
  </si>
  <si>
    <t>172.16.2.10</t>
  </si>
  <si>
    <t>172.16.33.10</t>
  </si>
  <si>
    <t>172.16.33.11</t>
  </si>
  <si>
    <t>172.16.32.10</t>
  </si>
  <si>
    <t>172.16.32.11</t>
  </si>
  <si>
    <t>172.16.5.11</t>
  </si>
  <si>
    <t>172.16.0.11</t>
  </si>
  <si>
    <t>172.16.1.11</t>
  </si>
  <si>
    <t>172.16.5.12</t>
  </si>
  <si>
    <t>172.16.0.12</t>
  </si>
  <si>
    <t>172.16.1.12</t>
  </si>
  <si>
    <t>172.16.1.21</t>
  </si>
  <si>
    <t>172.16.31.11</t>
  </si>
  <si>
    <t>172.16.5.21</t>
  </si>
  <si>
    <t>172.16.2.11</t>
  </si>
  <si>
    <t>172.16.4.11</t>
  </si>
  <si>
    <t>172.16.1.31</t>
  </si>
  <si>
    <t>172.16.3.11</t>
  </si>
  <si>
    <t>172.16.1.22</t>
  </si>
  <si>
    <t>172.16.31.12</t>
  </si>
  <si>
    <t>172.16.5.22</t>
  </si>
  <si>
    <t>172.16.2.12</t>
  </si>
  <si>
    <t>172.16.4.12</t>
  </si>
  <si>
    <t>172.16.1.32</t>
  </si>
  <si>
    <t>172.16.3.12</t>
  </si>
  <si>
    <t>172.16.0.13</t>
  </si>
  <si>
    <t>172.16.1.13</t>
  </si>
  <si>
    <t>172.16.0.14</t>
  </si>
  <si>
    <t>172.16.1.14</t>
  </si>
  <si>
    <t>17216.31.12</t>
  </si>
  <si>
    <t>LzLAW</t>
  </si>
  <si>
    <t>172.16.0.0/19</t>
  </si>
  <si>
    <t>172.16.31.128/24</t>
  </si>
  <si>
    <t>13a2b9b4d8db6b2c243426d5f4807d65</t>
  </si>
  <si>
    <t>9a5401c5c687351026514a0d0eadd8b4</t>
  </si>
  <si>
    <t>6c4c4cc3eb7dd043ced6cac7d19c7350</t>
  </si>
  <si>
    <t># only sample values of subs are provided here; please input your real values</t>
  </si>
  <si>
    <t>env="dev";costcenter="12345";classification="pbmm";owner="director.cloud@canada.ca";contact="tech.advisor@canada.ca";deployment="azure-lz-iac-2020-06-12";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</si>
</sst>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2" totalsRowShown="0" headerRowDxfId="5" dataDxfId="4">
  <autoFilter ref="A1:D12"/>
  <tableColumns count="4">
    <tableColumn id="1" name="Definition" dataDxfId="3"/>
    <tableColumn id="2" name="Data" dataDxfId="2"/>
    <tableColumn id="3" name="Explanation" dataDxfId="1"/>
    <tableColumn id="7" name="Notes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B3" sqref="B3"/>
    </sheetView>
  </sheetViews>
  <sheetFormatPr defaultColWidth="23.453125" defaultRowHeight="12" x14ac:dyDescent="0.3"/>
  <cols>
    <col min="1" max="16384" width="23.453125" style="3"/>
  </cols>
  <sheetData>
    <row r="1" spans="1:6" x14ac:dyDescent="0.3">
      <c r="A1" s="2" t="s">
        <v>124</v>
      </c>
      <c r="B1" s="2" t="s">
        <v>125</v>
      </c>
      <c r="C1" s="2" t="s">
        <v>126</v>
      </c>
      <c r="D1" s="2" t="s">
        <v>217</v>
      </c>
      <c r="E1" s="1"/>
      <c r="F1" s="1"/>
    </row>
    <row r="2" spans="1:6" ht="48" x14ac:dyDescent="0.3">
      <c r="A2" s="1" t="s">
        <v>19</v>
      </c>
      <c r="B2" s="1" t="s">
        <v>487</v>
      </c>
      <c r="C2" s="1" t="s">
        <v>128</v>
      </c>
      <c r="D2" s="1"/>
      <c r="E2" s="1"/>
      <c r="F2" s="1"/>
    </row>
    <row r="3" spans="1:6" ht="36" x14ac:dyDescent="0.3">
      <c r="A3" s="1" t="s">
        <v>225</v>
      </c>
      <c r="B3" s="1" t="s">
        <v>222</v>
      </c>
      <c r="C3" s="1" t="s">
        <v>23</v>
      </c>
      <c r="D3" s="1" t="s">
        <v>218</v>
      </c>
      <c r="E3" s="1"/>
      <c r="F3" s="1"/>
    </row>
    <row r="4" spans="1:6" ht="36" x14ac:dyDescent="0.3">
      <c r="A4" s="1" t="s">
        <v>226</v>
      </c>
      <c r="B4" s="1" t="s">
        <v>44</v>
      </c>
      <c r="C4" s="1" t="s">
        <v>23</v>
      </c>
      <c r="D4" s="1" t="s">
        <v>218</v>
      </c>
      <c r="E4" s="1"/>
      <c r="F4" s="1"/>
    </row>
    <row r="5" spans="1:6" ht="36" x14ac:dyDescent="0.3">
      <c r="A5" s="1" t="s">
        <v>227</v>
      </c>
      <c r="B5" s="1" t="s">
        <v>216</v>
      </c>
      <c r="C5" s="1" t="s">
        <v>23</v>
      </c>
      <c r="D5" s="1" t="s">
        <v>218</v>
      </c>
      <c r="E5" s="1"/>
      <c r="F5" s="1"/>
    </row>
    <row r="6" spans="1:6" ht="24" x14ac:dyDescent="0.3">
      <c r="A6" s="1" t="s">
        <v>41</v>
      </c>
      <c r="B6" s="1" t="s">
        <v>43</v>
      </c>
      <c r="C6" s="1" t="s">
        <v>127</v>
      </c>
      <c r="D6" s="1"/>
    </row>
    <row r="7" spans="1:6" x14ac:dyDescent="0.3">
      <c r="A7" s="1" t="s">
        <v>42</v>
      </c>
      <c r="B7" s="1" t="s">
        <v>43</v>
      </c>
      <c r="C7" s="1"/>
      <c r="D7" s="1"/>
      <c r="E7" s="1"/>
      <c r="F7" s="1"/>
    </row>
    <row r="8" spans="1:6" x14ac:dyDescent="0.3">
      <c r="A8" s="1" t="s">
        <v>20</v>
      </c>
      <c r="B8" s="1" t="s">
        <v>1</v>
      </c>
      <c r="C8" s="1" t="s">
        <v>1</v>
      </c>
      <c r="D8" s="1"/>
      <c r="E8" s="1"/>
      <c r="F8" s="1"/>
    </row>
    <row r="9" spans="1:6" x14ac:dyDescent="0.3">
      <c r="A9" s="1" t="s">
        <v>22</v>
      </c>
      <c r="B9" s="1">
        <v>24049</v>
      </c>
      <c r="C9" s="1" t="s">
        <v>24</v>
      </c>
      <c r="D9" s="1"/>
      <c r="E9" s="1"/>
      <c r="F9" s="1"/>
    </row>
    <row r="10" spans="1:6" x14ac:dyDescent="0.3">
      <c r="A10" s="1" t="s">
        <v>45</v>
      </c>
      <c r="B10" s="1"/>
      <c r="E10" s="1"/>
      <c r="F10" s="1"/>
    </row>
    <row r="11" spans="1:6" ht="24" x14ac:dyDescent="0.3">
      <c r="A11" s="1" t="s">
        <v>46</v>
      </c>
      <c r="B11" s="1"/>
      <c r="F11" s="1"/>
    </row>
    <row r="12" spans="1:6" x14ac:dyDescent="0.3">
      <c r="A12" s="1" t="s">
        <v>47</v>
      </c>
      <c r="B12" s="1"/>
      <c r="F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tabSelected="1" zoomScaleNormal="100" workbookViewId="0">
      <pane xSplit="1" topLeftCell="B1" activePane="topRight" state="frozen"/>
      <selection activeCell="A156" sqref="A156"/>
      <selection pane="topRight"/>
    </sheetView>
  </sheetViews>
  <sheetFormatPr defaultColWidth="18.81640625" defaultRowHeight="13" x14ac:dyDescent="0.35"/>
  <cols>
    <col min="1" max="16384" width="18.81640625" style="5"/>
  </cols>
  <sheetData>
    <row r="1" spans="1:12" x14ac:dyDescent="0.35">
      <c r="A1" s="4" t="s">
        <v>28</v>
      </c>
    </row>
    <row r="2" spans="1:12" x14ac:dyDescent="0.35">
      <c r="A2" s="5" t="s">
        <v>25</v>
      </c>
      <c r="B2" s="5" t="s">
        <v>26</v>
      </c>
    </row>
    <row r="3" spans="1:12" x14ac:dyDescent="0.35">
      <c r="A3" s="5" t="s">
        <v>27</v>
      </c>
      <c r="B3" s="5" t="s">
        <v>26</v>
      </c>
    </row>
    <row r="4" spans="1:12" x14ac:dyDescent="0.35">
      <c r="A4" s="14" t="s">
        <v>336</v>
      </c>
      <c r="B4" s="14"/>
      <c r="C4" s="14"/>
      <c r="D4" s="14"/>
      <c r="E4" s="14"/>
      <c r="F4" s="14"/>
    </row>
    <row r="5" spans="1:12" ht="26" x14ac:dyDescent="0.35">
      <c r="A5" s="4" t="s">
        <v>337</v>
      </c>
      <c r="B5" s="4" t="s">
        <v>338</v>
      </c>
      <c r="C5" s="4" t="s">
        <v>339</v>
      </c>
      <c r="D5" s="4" t="s">
        <v>341</v>
      </c>
      <c r="E5" s="4"/>
      <c r="F5" s="4"/>
    </row>
    <row r="6" spans="1:12" x14ac:dyDescent="0.35">
      <c r="A6" s="5" t="s">
        <v>340</v>
      </c>
      <c r="B6" s="5" t="s">
        <v>321</v>
      </c>
      <c r="C6" s="5" t="s">
        <v>322</v>
      </c>
      <c r="D6" s="5" t="s">
        <v>37</v>
      </c>
    </row>
    <row r="7" spans="1:12" x14ac:dyDescent="0.35">
      <c r="A7" s="5" t="s">
        <v>340</v>
      </c>
      <c r="B7" s="5" t="s">
        <v>328</v>
      </c>
      <c r="C7" s="5" t="s">
        <v>329</v>
      </c>
      <c r="D7" s="5" t="s">
        <v>37</v>
      </c>
    </row>
    <row r="8" spans="1:12" x14ac:dyDescent="0.35">
      <c r="A8" s="5" t="s">
        <v>340</v>
      </c>
      <c r="B8" s="5" t="s">
        <v>142</v>
      </c>
      <c r="C8" s="5" t="s">
        <v>330</v>
      </c>
      <c r="D8" s="5" t="s">
        <v>37</v>
      </c>
    </row>
    <row r="9" spans="1:12" x14ac:dyDescent="0.35">
      <c r="A9" s="5" t="s">
        <v>340</v>
      </c>
      <c r="B9" s="5" t="s">
        <v>331</v>
      </c>
      <c r="C9" s="5" t="s">
        <v>332</v>
      </c>
      <c r="D9" s="5" t="s">
        <v>37</v>
      </c>
    </row>
    <row r="10" spans="1:12" x14ac:dyDescent="0.35">
      <c r="A10" s="5" t="s">
        <v>340</v>
      </c>
      <c r="B10" s="5" t="s">
        <v>333</v>
      </c>
      <c r="C10" s="5" t="s">
        <v>330</v>
      </c>
      <c r="D10" s="5" t="s">
        <v>37</v>
      </c>
    </row>
    <row r="11" spans="1:12" x14ac:dyDescent="0.35">
      <c r="A11" s="5" t="s">
        <v>340</v>
      </c>
      <c r="B11" s="5" t="s">
        <v>334</v>
      </c>
      <c r="C11" s="5" t="s">
        <v>335</v>
      </c>
      <c r="D11" s="5" t="s">
        <v>94</v>
      </c>
    </row>
    <row r="12" spans="1:12" s="4" customFormat="1" ht="26" x14ac:dyDescent="0.35">
      <c r="A12" s="4" t="s">
        <v>34</v>
      </c>
      <c r="B12" s="4" t="s">
        <v>224</v>
      </c>
      <c r="C12" s="4" t="s">
        <v>223</v>
      </c>
      <c r="D12" s="4" t="s">
        <v>220</v>
      </c>
      <c r="E12" s="4" t="s">
        <v>219</v>
      </c>
    </row>
    <row r="13" spans="1:12" s="4" customFormat="1" x14ac:dyDescent="0.35">
      <c r="A13" s="14" t="s">
        <v>479</v>
      </c>
      <c r="B13" s="14"/>
      <c r="C13" s="14"/>
      <c r="D13" s="14"/>
      <c r="E13" s="14"/>
      <c r="F13" s="14"/>
    </row>
    <row r="14" spans="1:12" s="4" customFormat="1" x14ac:dyDescent="0.35">
      <c r="A14" s="4" t="s">
        <v>381</v>
      </c>
      <c r="B14" s="4" t="s">
        <v>382</v>
      </c>
      <c r="C14" s="4" t="s">
        <v>223</v>
      </c>
      <c r="D14" s="4" t="s">
        <v>305</v>
      </c>
      <c r="E14" s="4" t="s">
        <v>383</v>
      </c>
    </row>
    <row r="15" spans="1:12" s="6" customFormat="1" x14ac:dyDescent="0.35">
      <c r="A15" s="14" t="s">
        <v>561</v>
      </c>
      <c r="B15" s="14"/>
      <c r="C15" s="14"/>
      <c r="D15" s="14"/>
      <c r="E15" s="14"/>
      <c r="F15" s="14"/>
      <c r="G15" s="14"/>
      <c r="H15" s="14"/>
    </row>
    <row r="16" spans="1:12" s="4" customFormat="1" ht="26" x14ac:dyDescent="0.3">
      <c r="A16" s="5" t="s">
        <v>32</v>
      </c>
      <c r="B16" s="5" t="str">
        <f>CONCATENATE(Prefix!$B$2,Prefix!$B$3,Prefix!$B$6,"-PBMM Core")</f>
        <v>LzPc-PBMM Core</v>
      </c>
      <c r="C16" s="5" t="s">
        <v>558</v>
      </c>
      <c r="D16" s="5" t="s">
        <v>221</v>
      </c>
      <c r="E16" s="5" t="s">
        <v>344</v>
      </c>
      <c r="F16" s="5"/>
      <c r="G16" s="5"/>
      <c r="H16" s="5"/>
      <c r="I16" s="5"/>
      <c r="J16" s="5"/>
      <c r="K16" s="5"/>
      <c r="L16" s="9"/>
    </row>
    <row r="17" spans="1:12" s="4" customFormat="1" ht="26" x14ac:dyDescent="0.3">
      <c r="A17" s="5" t="s">
        <v>32</v>
      </c>
      <c r="B17" s="5" t="str">
        <f>CONCATENATE(Prefix!$B$2,Prefix!$B$3,Prefix!$B$6,"-PBMM Production")</f>
        <v>LzPc-PBMM Production</v>
      </c>
      <c r="C17" s="5" t="s">
        <v>559</v>
      </c>
      <c r="D17" s="5" t="s">
        <v>221</v>
      </c>
      <c r="E17" s="5" t="s">
        <v>11</v>
      </c>
      <c r="F17" s="5"/>
      <c r="G17" s="5"/>
      <c r="H17" s="5"/>
      <c r="I17" s="5"/>
      <c r="J17" s="5"/>
      <c r="K17" s="5"/>
      <c r="L17" s="9"/>
    </row>
    <row r="18" spans="1:12" s="4" customFormat="1" ht="26" x14ac:dyDescent="0.3">
      <c r="A18" s="5" t="s">
        <v>32</v>
      </c>
      <c r="B18" s="5" t="str">
        <f>CONCATENATE(Prefix!$B$2,Prefix!$B$5,Prefix!$B$6,"-PBMM Development")</f>
        <v>LzDc-PBMM Development</v>
      </c>
      <c r="C18" s="5" t="s">
        <v>560</v>
      </c>
      <c r="D18" s="5" t="s">
        <v>221</v>
      </c>
      <c r="E18" s="5" t="s">
        <v>10</v>
      </c>
      <c r="F18" s="5"/>
      <c r="G18" s="5"/>
      <c r="H18" s="5"/>
      <c r="I18" s="5"/>
      <c r="J18" s="5"/>
      <c r="K18" s="5"/>
      <c r="L18" s="9"/>
    </row>
    <row r="19" spans="1:12" s="4" customFormat="1" x14ac:dyDescent="0.35">
      <c r="A19" s="14" t="s">
        <v>82</v>
      </c>
      <c r="B19" s="14"/>
      <c r="C19" s="14"/>
      <c r="D19" s="14"/>
      <c r="E19" s="14"/>
      <c r="F19" s="14"/>
    </row>
    <row r="20" spans="1:12" s="4" customFormat="1" ht="104" x14ac:dyDescent="0.35">
      <c r="A20" s="4" t="s">
        <v>35</v>
      </c>
      <c r="B20" s="4" t="s">
        <v>562</v>
      </c>
    </row>
    <row r="21" spans="1:12" s="4" customFormat="1" ht="26" x14ac:dyDescent="0.35">
      <c r="A21" s="4" t="s">
        <v>65</v>
      </c>
      <c r="B21" s="4" t="s">
        <v>0</v>
      </c>
      <c r="C21" s="4" t="s">
        <v>21</v>
      </c>
      <c r="D21" s="4" t="s">
        <v>30</v>
      </c>
      <c r="E21" s="4" t="s">
        <v>186</v>
      </c>
    </row>
    <row r="22" spans="1:12" x14ac:dyDescent="0.35">
      <c r="A22" s="5" t="str">
        <f>CONCATENATE(Prefix!$B$2,Prefix!$B$3,Prefix!$B$6,"-",D22,Prefix!$B$10,"-rg")</f>
        <v>LzPc-Network_Core-rg</v>
      </c>
      <c r="B22" s="5" t="str">
        <f>$B$16</f>
        <v>LzPc-PBMM Core</v>
      </c>
      <c r="C22" s="5" t="s">
        <v>21</v>
      </c>
      <c r="D22" s="5" t="s">
        <v>345</v>
      </c>
      <c r="E22" s="5" t="s">
        <v>37</v>
      </c>
    </row>
    <row r="23" spans="1:12" x14ac:dyDescent="0.35">
      <c r="A23" s="5" t="str">
        <f>CONCATENATE(Prefix!$B$2,Prefix!$B$3,Prefix!$B$6,"-",D23,Prefix!$B$10,"-rg")</f>
        <v>LzPc-Security_Core-rg</v>
      </c>
      <c r="B23" s="5" t="str">
        <f t="shared" ref="B23:B26" si="0">$B$16</f>
        <v>LzPc-PBMM Core</v>
      </c>
      <c r="C23" s="5" t="s">
        <v>21</v>
      </c>
      <c r="D23" s="5" t="s">
        <v>346</v>
      </c>
      <c r="E23" s="5" t="s">
        <v>37</v>
      </c>
    </row>
    <row r="24" spans="1:12" ht="39" x14ac:dyDescent="0.35">
      <c r="A24" s="5" t="str">
        <f>CONCATENATE(Prefix!$B$2,Prefix!$B$3,Prefix!$B$6,"-",D24,Prefix!$B$10,"-rg")</f>
        <v>LzPc-Security_Core_External-rg</v>
      </c>
      <c r="B24" s="5" t="str">
        <f t="shared" si="0"/>
        <v>LzPc-PBMM Core</v>
      </c>
      <c r="C24" s="5" t="s">
        <v>21</v>
      </c>
      <c r="D24" s="5" t="s">
        <v>347</v>
      </c>
      <c r="E24" s="5" t="s">
        <v>37</v>
      </c>
    </row>
    <row r="25" spans="1:12" x14ac:dyDescent="0.35">
      <c r="A25" s="5" t="str">
        <f>CONCATENATE(Prefix!$B$2,Prefix!$B$3,Prefix!$B$6,"-",D25,Prefix!$B$10,"-rg")</f>
        <v>LzPc-System_Core-rg</v>
      </c>
      <c r="B25" s="5" t="str">
        <f t="shared" si="0"/>
        <v>LzPc-PBMM Core</v>
      </c>
      <c r="C25" s="5" t="s">
        <v>21</v>
      </c>
      <c r="D25" s="5" t="s">
        <v>348</v>
      </c>
      <c r="E25" s="5" t="s">
        <v>37</v>
      </c>
    </row>
    <row r="26" spans="1:12" x14ac:dyDescent="0.35">
      <c r="A26" s="5" t="str">
        <f>CONCATENATE(Prefix!$B$2,Prefix!$B$3,Prefix!$B$6,"-",D26,Prefix!$B$10,"-rg")</f>
        <v>LzPc-KeyVault_Core-rg</v>
      </c>
      <c r="B26" s="5" t="str">
        <f t="shared" si="0"/>
        <v>LzPc-PBMM Core</v>
      </c>
      <c r="C26" s="5" t="s">
        <v>21</v>
      </c>
      <c r="D26" s="5" t="s">
        <v>349</v>
      </c>
      <c r="E26" s="5" t="s">
        <v>37</v>
      </c>
    </row>
    <row r="27" spans="1:12" ht="26" x14ac:dyDescent="0.35">
      <c r="A27" s="5" t="str">
        <f>CONCATENATE(Prefix!$B$2,Prefix!$B$5,Prefix!$B$6,"-",D27,Prefix!$B$10,"-rg")</f>
        <v>LzDc-Network_Dev-rg</v>
      </c>
      <c r="B27" s="5" t="str">
        <f>$B$18</f>
        <v>LzDc-PBMM Development</v>
      </c>
      <c r="C27" s="5" t="s">
        <v>21</v>
      </c>
      <c r="D27" s="5" t="s">
        <v>367</v>
      </c>
      <c r="E27" s="5" t="s">
        <v>37</v>
      </c>
    </row>
    <row r="28" spans="1:12" ht="26" x14ac:dyDescent="0.35">
      <c r="A28" s="5" t="str">
        <f>CONCATENATE(Prefix!$B$2,Prefix!$B$5,Prefix!$B$6,"-",D28,Prefix!$B$10,"-rg")</f>
        <v>LzDc-Security_Dev-rg</v>
      </c>
      <c r="B28" s="5" t="str">
        <f t="shared" ref="B28:B30" si="1">$B$18</f>
        <v>LzDc-PBMM Development</v>
      </c>
      <c r="C28" s="5" t="s">
        <v>21</v>
      </c>
      <c r="D28" s="5" t="s">
        <v>368</v>
      </c>
      <c r="E28" s="5" t="s">
        <v>37</v>
      </c>
    </row>
    <row r="29" spans="1:12" ht="26" x14ac:dyDescent="0.35">
      <c r="A29" s="5" t="str">
        <f>CONCATENATE(Prefix!$B$2,Prefix!$B$5,Prefix!$B$6,"-",D29,Prefix!$B$10,"-rg")</f>
        <v>LzDc-System_Dev-rg</v>
      </c>
      <c r="B29" s="5" t="str">
        <f t="shared" si="1"/>
        <v>LzDc-PBMM Development</v>
      </c>
      <c r="C29" s="5" t="s">
        <v>21</v>
      </c>
      <c r="D29" s="5" t="s">
        <v>369</v>
      </c>
      <c r="E29" s="5" t="s">
        <v>37</v>
      </c>
    </row>
    <row r="30" spans="1:12" ht="26" x14ac:dyDescent="0.35">
      <c r="A30" s="5" t="str">
        <f>CONCATENATE(Prefix!$B$2,Prefix!$B$5,Prefix!$B$6,"-",D30,Prefix!$B$10,"-rg")</f>
        <v>LzDc-KeyVault_Dev-rg</v>
      </c>
      <c r="B30" s="5" t="str">
        <f t="shared" si="1"/>
        <v>LzDc-PBMM Development</v>
      </c>
      <c r="C30" s="5" t="s">
        <v>21</v>
      </c>
      <c r="D30" s="5" t="s">
        <v>370</v>
      </c>
      <c r="E30" s="5" t="s">
        <v>37</v>
      </c>
    </row>
    <row r="31" spans="1:12" x14ac:dyDescent="0.35">
      <c r="A31" s="5" t="str">
        <f>CONCATENATE(Prefix!$B$2,Prefix!$B$3,Prefix!$B$6,"-",D31,Prefix!$B$10,"-rg")</f>
        <v>LzPc-Network_Prod-rg</v>
      </c>
      <c r="B31" s="5" t="str">
        <f>$B$17</f>
        <v>LzPc-PBMM Production</v>
      </c>
      <c r="C31" s="5" t="s">
        <v>21</v>
      </c>
      <c r="D31" s="5" t="s">
        <v>350</v>
      </c>
      <c r="E31" s="5" t="s">
        <v>37</v>
      </c>
    </row>
    <row r="32" spans="1:12" x14ac:dyDescent="0.35">
      <c r="A32" s="5" t="str">
        <f>CONCATENATE(Prefix!$B$2,Prefix!$B$3,Prefix!$B$6,"-",D32,Prefix!$B$10,"-rg")</f>
        <v>LzPc-Security_Prod-rg</v>
      </c>
      <c r="B32" s="5" t="str">
        <f t="shared" ref="B32:B34" si="2">$B$17</f>
        <v>LzPc-PBMM Production</v>
      </c>
      <c r="C32" s="5" t="s">
        <v>21</v>
      </c>
      <c r="D32" s="5" t="s">
        <v>351</v>
      </c>
      <c r="E32" s="5" t="s">
        <v>37</v>
      </c>
    </row>
    <row r="33" spans="1:13" x14ac:dyDescent="0.35">
      <c r="A33" s="5" t="str">
        <f>CONCATENATE(Prefix!$B$2,Prefix!$B$3,Prefix!$B$6,"-",D33,Prefix!$B$10,"-rg")</f>
        <v>LzPc-System_Prod-rg</v>
      </c>
      <c r="B33" s="5" t="str">
        <f t="shared" si="2"/>
        <v>LzPc-PBMM Production</v>
      </c>
      <c r="C33" s="5" t="s">
        <v>21</v>
      </c>
      <c r="D33" s="5" t="s">
        <v>352</v>
      </c>
      <c r="E33" s="5" t="s">
        <v>37</v>
      </c>
    </row>
    <row r="34" spans="1:13" x14ac:dyDescent="0.35">
      <c r="A34" s="5" t="str">
        <f>CONCATENATE(Prefix!$B$2,Prefix!$B$3,Prefix!$B$6,"-",D34,Prefix!$B$10,"-rg")</f>
        <v>LzPc-KeyVault_Prod-rg</v>
      </c>
      <c r="B34" s="5" t="str">
        <f t="shared" si="2"/>
        <v>LzPc-PBMM Production</v>
      </c>
      <c r="C34" s="5" t="s">
        <v>21</v>
      </c>
      <c r="D34" s="5" t="s">
        <v>353</v>
      </c>
      <c r="E34" s="5" t="s">
        <v>37</v>
      </c>
    </row>
    <row r="35" spans="1:13" s="4" customFormat="1" x14ac:dyDescent="0.35">
      <c r="A35" s="14" t="s">
        <v>81</v>
      </c>
      <c r="B35" s="14"/>
      <c r="C35" s="14"/>
      <c r="D35" s="14"/>
      <c r="E35" s="14"/>
      <c r="F35" s="14"/>
    </row>
    <row r="36" spans="1:13" s="4" customFormat="1" ht="104" x14ac:dyDescent="0.35">
      <c r="A36" s="4" t="s">
        <v>80</v>
      </c>
      <c r="B36" s="4" t="s">
        <v>562</v>
      </c>
    </row>
    <row r="37" spans="1:13" s="4" customFormat="1" ht="39" x14ac:dyDescent="0.35">
      <c r="A37" s="4" t="s">
        <v>257</v>
      </c>
      <c r="B37" s="4" t="s">
        <v>2</v>
      </c>
      <c r="C37" s="4" t="s">
        <v>29</v>
      </c>
      <c r="D37" s="4" t="s">
        <v>32</v>
      </c>
      <c r="E37" s="4" t="s">
        <v>21</v>
      </c>
      <c r="F37" s="4" t="s">
        <v>4</v>
      </c>
      <c r="G37" s="4" t="s">
        <v>3</v>
      </c>
      <c r="H37" s="4" t="s">
        <v>8</v>
      </c>
    </row>
    <row r="38" spans="1:13" ht="26" x14ac:dyDescent="0.3">
      <c r="A38" s="5" t="str">
        <f>CONCATENATE(Prefix!$B$2,Prefix!$B$5,Prefix!$B$6,"CNR-",F38,Prefix!$B$10,"-vnet")</f>
        <v>LzDcCNR-Dev_PAZ-vnet</v>
      </c>
      <c r="B38" s="9" t="s">
        <v>488</v>
      </c>
      <c r="C38" s="5" t="str">
        <f>$A$27</f>
        <v>LzDc-Network_Dev-rg</v>
      </c>
      <c r="D38" s="5" t="str">
        <f t="shared" ref="D38:D39" si="3">$B$18</f>
        <v>LzDc-PBMM Development</v>
      </c>
      <c r="E38" s="5" t="s">
        <v>21</v>
      </c>
      <c r="F38" s="5" t="s">
        <v>465</v>
      </c>
      <c r="G38" s="5" t="s">
        <v>240</v>
      </c>
      <c r="H38" s="5" t="s">
        <v>371</v>
      </c>
    </row>
    <row r="39" spans="1:13" ht="26" x14ac:dyDescent="0.3">
      <c r="A39" s="5" t="str">
        <f>CONCATENATE(Prefix!$B$2,Prefix!$B$5,Prefix!$B$6,"CNR-",F39,Prefix!$B$10,"-vnet")</f>
        <v>LzDcCNR-Dev-vnet</v>
      </c>
      <c r="B39" s="9" t="s">
        <v>489</v>
      </c>
      <c r="C39" s="5" t="str">
        <f>$A$27</f>
        <v>LzDc-Network_Dev-rg</v>
      </c>
      <c r="D39" s="5" t="str">
        <f t="shared" si="3"/>
        <v>LzDc-PBMM Development</v>
      </c>
      <c r="E39" s="5" t="s">
        <v>21</v>
      </c>
      <c r="F39" s="5" t="s">
        <v>464</v>
      </c>
      <c r="G39" s="5" t="s">
        <v>10</v>
      </c>
      <c r="H39" s="5" t="s">
        <v>372</v>
      </c>
    </row>
    <row r="40" spans="1:13" ht="26" x14ac:dyDescent="0.3">
      <c r="A40" s="5" t="str">
        <f>CONCATENATE(Prefix!$B$2,Prefix!$B$3,Prefix!$B$6,"CNR-",F40,Prefix!$B$10,"-vnet")</f>
        <v>LzPcCNR-Core-vnet</v>
      </c>
      <c r="B40" s="9" t="s">
        <v>556</v>
      </c>
      <c r="C40" s="5" t="str">
        <f>$A$22</f>
        <v>LzPc-Network_Core-rg</v>
      </c>
      <c r="D40" s="5" t="str">
        <f t="shared" ref="D40:D41" si="4">$B$16</f>
        <v>LzPc-PBMM Core</v>
      </c>
      <c r="E40" s="5" t="s">
        <v>21</v>
      </c>
      <c r="F40" s="5" t="s">
        <v>344</v>
      </c>
      <c r="G40" s="5" t="s">
        <v>291</v>
      </c>
      <c r="H40" s="5" t="s">
        <v>5</v>
      </c>
    </row>
    <row r="41" spans="1:13" ht="26" x14ac:dyDescent="0.3">
      <c r="A41" s="5" t="str">
        <f>CONCATENATE(Prefix!$B$2,Prefix!$B$3,Prefix!$B$6,"CNR-",F41,Prefix!$B$10,"-vnet")</f>
        <v>LzPcCNR-MRZ-vnet</v>
      </c>
      <c r="B41" s="9" t="s">
        <v>491</v>
      </c>
      <c r="C41" s="5" t="str">
        <f>$A$22</f>
        <v>LzPc-Network_Core-rg</v>
      </c>
      <c r="D41" s="5" t="str">
        <f t="shared" si="4"/>
        <v>LzPc-PBMM Core</v>
      </c>
      <c r="E41" s="5" t="s">
        <v>21</v>
      </c>
      <c r="F41" s="5" t="s">
        <v>300</v>
      </c>
      <c r="G41" s="5" t="s">
        <v>9</v>
      </c>
      <c r="H41" s="5" t="s">
        <v>6</v>
      </c>
    </row>
    <row r="42" spans="1:13" ht="26" x14ac:dyDescent="0.3">
      <c r="A42" s="5" t="str">
        <f>CONCATENATE(Prefix!$B$2,Prefix!$B$3,Prefix!$B$6,"CNR-",F42,Prefix!$B$10,"-vnet")</f>
        <v>LzPcCNR-Prod_PAZ-vnet</v>
      </c>
      <c r="B42" s="9" t="s">
        <v>492</v>
      </c>
      <c r="C42" s="5" t="str">
        <f>$A$31</f>
        <v>LzPc-Network_Prod-rg</v>
      </c>
      <c r="D42" s="5" t="str">
        <f t="shared" ref="D42:D43" si="5">$B$17</f>
        <v>LzPc-PBMM Production</v>
      </c>
      <c r="E42" s="5" t="s">
        <v>21</v>
      </c>
      <c r="F42" s="5" t="s">
        <v>463</v>
      </c>
      <c r="G42" s="5" t="s">
        <v>239</v>
      </c>
      <c r="H42" s="5" t="s">
        <v>238</v>
      </c>
    </row>
    <row r="43" spans="1:13" ht="26" x14ac:dyDescent="0.3">
      <c r="A43" s="5" t="str">
        <f>CONCATENATE(Prefix!$B$2,Prefix!$B$3,Prefix!$B$6,"CNR-",F43,Prefix!$B$10,"-vnet")</f>
        <v>LzPcCNR-Prod-vnet</v>
      </c>
      <c r="B43" s="9" t="s">
        <v>493</v>
      </c>
      <c r="C43" s="5" t="str">
        <f>$A$31</f>
        <v>LzPc-Network_Prod-rg</v>
      </c>
      <c r="D43" s="5" t="str">
        <f t="shared" si="5"/>
        <v>LzPc-PBMM Production</v>
      </c>
      <c r="E43" s="5" t="s">
        <v>21</v>
      </c>
      <c r="F43" s="5" t="s">
        <v>462</v>
      </c>
      <c r="G43" s="5" t="s">
        <v>11</v>
      </c>
      <c r="H43" s="5" t="s">
        <v>7</v>
      </c>
    </row>
    <row r="44" spans="1:13" s="4" customFormat="1" ht="39" x14ac:dyDescent="0.35">
      <c r="A44" s="4" t="s">
        <v>256</v>
      </c>
      <c r="B44" s="4" t="s">
        <v>12</v>
      </c>
      <c r="C44" s="4" t="s">
        <v>29</v>
      </c>
      <c r="D44" s="4" t="s">
        <v>33</v>
      </c>
      <c r="E44" s="4" t="s">
        <v>0</v>
      </c>
      <c r="F44" s="4" t="s">
        <v>254</v>
      </c>
      <c r="G44" s="4" t="s">
        <v>309</v>
      </c>
      <c r="H44" s="4" t="s">
        <v>324</v>
      </c>
      <c r="I44" s="4" t="s">
        <v>21</v>
      </c>
      <c r="J44" s="4" t="s">
        <v>8</v>
      </c>
      <c r="K44" s="4" t="s">
        <v>292</v>
      </c>
      <c r="L44" s="4" t="s">
        <v>305</v>
      </c>
      <c r="M44" s="4" t="s">
        <v>384</v>
      </c>
    </row>
    <row r="45" spans="1:13" ht="26" x14ac:dyDescent="0.3">
      <c r="A45" s="5" t="str">
        <f>CONCATENATE(Prefix!$B$2,Prefix!$B$5,Prefix!$B$6,"CNR-",F45,Prefix!$B$10,"-snet")</f>
        <v>LzDcCNR-Dev_PAZ-App-snet</v>
      </c>
      <c r="B45" s="9" t="s">
        <v>494</v>
      </c>
      <c r="C45" s="5" t="str">
        <f t="shared" ref="C45:C50" si="6">$A$27</f>
        <v>LzDc-Network_Dev-rg</v>
      </c>
      <c r="D45" s="5" t="str">
        <f>CONCATENATE(Prefix!$B$2,Prefix!$B$5,Prefix!$B$6,"CNR-",K45,Prefix!$B$10,"-vnet")</f>
        <v>LzDcCNR-Dev_PAZ-vnet</v>
      </c>
      <c r="E45" s="5" t="str">
        <f t="shared" ref="E45:E50" si="7">$B$18</f>
        <v>LzDc-PBMM Development</v>
      </c>
      <c r="F45" s="5" t="s">
        <v>478</v>
      </c>
      <c r="G45" s="5" t="str">
        <f t="shared" ref="G45:G49" si="8">A72</f>
        <v>LzDcCNR-Dev_PAZ-rt</v>
      </c>
      <c r="H45" s="5" t="str">
        <f>CONCATENATE(Prefix!$B$2,Prefix!$B$5,Prefix!$B$6,"CNR","-",F45,Prefix!$B$10,"-nsg")</f>
        <v>LzDcCNR-Dev_PAZ-App-nsg</v>
      </c>
      <c r="I45" s="5" t="s">
        <v>21</v>
      </c>
      <c r="J45" s="5" t="s">
        <v>251</v>
      </c>
      <c r="K45" s="5" t="s">
        <v>465</v>
      </c>
      <c r="L45" s="5" t="s">
        <v>293</v>
      </c>
    </row>
    <row r="46" spans="1:13" ht="26" x14ac:dyDescent="0.3">
      <c r="A46" s="5" t="str">
        <f>CONCATENATE(Prefix!$B$2,Prefix!$B$5,Prefix!$B$6,"CNR-",F46,Prefix!$B$10,"-snet")</f>
        <v>LzDcCNR-Dev_PAZ-FE-snet</v>
      </c>
      <c r="B46" s="9" t="s">
        <v>495</v>
      </c>
      <c r="C46" s="5" t="str">
        <f t="shared" si="6"/>
        <v>LzDc-Network_Dev-rg</v>
      </c>
      <c r="D46" s="5" t="str">
        <f>CONCATENATE(Prefix!$B$2,Prefix!$B$5,Prefix!$B$6,"CNR-",K46,Prefix!$B$10,"-vnet")</f>
        <v>LzDcCNR-Dev_PAZ-vnet</v>
      </c>
      <c r="E46" s="5" t="str">
        <f t="shared" si="7"/>
        <v>LzDc-PBMM Development</v>
      </c>
      <c r="F46" s="5" t="s">
        <v>466</v>
      </c>
      <c r="G46" s="5" t="str">
        <f t="shared" si="8"/>
        <v>LzDcCNR-Dev_PAZ-rt</v>
      </c>
      <c r="H46" s="5" t="str">
        <f>CONCATENATE(Prefix!$B$2,Prefix!$B$5,Prefix!$B$6,"CNR","-",F46,Prefix!$B$10,"-nsg")</f>
        <v>LzDcCNR-Dev_PAZ-FE-nsg</v>
      </c>
      <c r="I46" s="5" t="s">
        <v>21</v>
      </c>
      <c r="J46" s="5" t="s">
        <v>252</v>
      </c>
      <c r="K46" s="5" t="s">
        <v>465</v>
      </c>
      <c r="L46" s="5" t="s">
        <v>294</v>
      </c>
    </row>
    <row r="47" spans="1:13" ht="26" x14ac:dyDescent="0.3">
      <c r="A47" s="5" t="str">
        <f>CONCATENATE(Prefix!$B$2,Prefix!$B$5,Prefix!$B$6,"CNR-",F47,Prefix!$B$10,"-snet")</f>
        <v>LzDcCNR-Dev-App-snet</v>
      </c>
      <c r="B47" s="9" t="s">
        <v>496</v>
      </c>
      <c r="C47" s="5" t="str">
        <f t="shared" si="6"/>
        <v>LzDc-Network_Dev-rg</v>
      </c>
      <c r="D47" s="5" t="str">
        <f>CONCATENATE(Prefix!$B$2,Prefix!$B$5,Prefix!$B$6,"CNR-",K47,Prefix!$B$10,"-vnet")</f>
        <v>LzDcCNR-Dev-vnet</v>
      </c>
      <c r="E47" s="5" t="str">
        <f t="shared" si="7"/>
        <v>LzDc-PBMM Development</v>
      </c>
      <c r="F47" s="5" t="s">
        <v>467</v>
      </c>
      <c r="G47" s="5" t="str">
        <f t="shared" si="8"/>
        <v>LzDcCNR-Dev-rt</v>
      </c>
      <c r="H47" s="5" t="str">
        <f>CONCATENATE(Prefix!$B$2,Prefix!$B$5,Prefix!$B$6,"CNR","-",F47,Prefix!$B$10,"-nsg")</f>
        <v>LzDcCNR-Dev-App-nsg</v>
      </c>
      <c r="I47" s="5" t="s">
        <v>21</v>
      </c>
      <c r="J47" s="5" t="s">
        <v>14</v>
      </c>
      <c r="K47" s="5" t="s">
        <v>464</v>
      </c>
      <c r="L47" s="5" t="s">
        <v>293</v>
      </c>
    </row>
    <row r="48" spans="1:13" ht="26" x14ac:dyDescent="0.3">
      <c r="A48" s="5" t="str">
        <f>CONCATENATE(Prefix!$B$2,Prefix!$B$5,Prefix!$B$6,"CNR-",F48,Prefix!$B$10,"-snet")</f>
        <v>LzDcCNR-Dev-Data-snet</v>
      </c>
      <c r="B48" s="9" t="s">
        <v>497</v>
      </c>
      <c r="C48" s="5" t="str">
        <f t="shared" si="6"/>
        <v>LzDc-Network_Dev-rg</v>
      </c>
      <c r="D48" s="5" t="str">
        <f>CONCATENATE(Prefix!$B$2,Prefix!$B$5,Prefix!$B$6,"CNR-",K48,Prefix!$B$10,"-vnet")</f>
        <v>LzDcCNR-Dev-vnet</v>
      </c>
      <c r="E48" s="5" t="str">
        <f t="shared" si="7"/>
        <v>LzDc-PBMM Development</v>
      </c>
      <c r="F48" s="5" t="s">
        <v>468</v>
      </c>
      <c r="G48" s="5" t="str">
        <f t="shared" si="8"/>
        <v>LzDcCNR-Dev-rt</v>
      </c>
      <c r="H48" s="5" t="str">
        <f>CONCATENATE(Prefix!$B$2,Prefix!$B$5,Prefix!$B$6,"CNR","-",F48,Prefix!$B$10,"-nsg")</f>
        <v>LzDcCNR-Dev-Data-nsg</v>
      </c>
      <c r="I48" s="5" t="s">
        <v>21</v>
      </c>
      <c r="J48" s="5" t="s">
        <v>15</v>
      </c>
      <c r="K48" s="5" t="s">
        <v>464</v>
      </c>
      <c r="L48" s="5" t="s">
        <v>125</v>
      </c>
    </row>
    <row r="49" spans="1:13" ht="26" x14ac:dyDescent="0.3">
      <c r="A49" s="5" t="str">
        <f>CONCATENATE(Prefix!$B$2,Prefix!$B$5,Prefix!$B$6,"CNR-",F49,Prefix!$B$10,"-snet")</f>
        <v>LzDcCNR-Dev-FE-snet</v>
      </c>
      <c r="B49" s="9" t="s">
        <v>498</v>
      </c>
      <c r="C49" s="5" t="str">
        <f t="shared" si="6"/>
        <v>LzDc-Network_Dev-rg</v>
      </c>
      <c r="D49" s="5" t="str">
        <f>CONCATENATE(Prefix!$B$2,Prefix!$B$5,Prefix!$B$6,"CNR-",K49,Prefix!$B$10,"-vnet")</f>
        <v>LzDcCNR-Dev-vnet</v>
      </c>
      <c r="E49" s="5" t="str">
        <f t="shared" si="7"/>
        <v>LzDc-PBMM Development</v>
      </c>
      <c r="F49" s="5" t="s">
        <v>469</v>
      </c>
      <c r="G49" s="5" t="str">
        <f t="shared" si="8"/>
        <v>LzDcCNR-Dev-rt</v>
      </c>
      <c r="H49" s="5" t="str">
        <f>CONCATENATE(Prefix!$B$2,Prefix!$B$5,Prefix!$B$6,"CNR","-",F49,Prefix!$B$10,"-nsg")</f>
        <v>LzDcCNR-Dev-FE-nsg</v>
      </c>
      <c r="I49" s="5" t="s">
        <v>21</v>
      </c>
      <c r="J49" s="5" t="s">
        <v>249</v>
      </c>
      <c r="K49" s="5" t="s">
        <v>464</v>
      </c>
      <c r="L49" s="5" t="s">
        <v>295</v>
      </c>
    </row>
    <row r="50" spans="1:13" ht="26" x14ac:dyDescent="0.3">
      <c r="A50" s="5" t="str">
        <f>CONCATENATE(Prefix!$B$2,Prefix!$B$5,Prefix!$B$6,"CNR-",F50,Prefix!$B$10,"-snet")</f>
        <v>LzDcCNR-Dev-Pres-snet</v>
      </c>
      <c r="B50" s="9" t="s">
        <v>499</v>
      </c>
      <c r="C50" s="5" t="str">
        <f t="shared" si="6"/>
        <v>LzDc-Network_Dev-rg</v>
      </c>
      <c r="D50" s="5" t="str">
        <f>CONCATENATE(Prefix!$B$2,Prefix!$B$5,Prefix!$B$6,"CNR-",K50,Prefix!$B$10,"-vnet")</f>
        <v>LzDcCNR-Dev-vnet</v>
      </c>
      <c r="E50" s="5" t="str">
        <f t="shared" si="7"/>
        <v>LzDc-PBMM Development</v>
      </c>
      <c r="F50" s="5" t="s">
        <v>483</v>
      </c>
      <c r="G50" s="5" t="str">
        <f>A77</f>
        <v>LzDcCNR-Dev-rt</v>
      </c>
      <c r="H50" s="5" t="str">
        <f>CONCATENATE(Prefix!$B$2,Prefix!$B$5,Prefix!$B$6,"CNR","-",F50,Prefix!$B$10,"-nsg")</f>
        <v>LzDcCNR-Dev-Pres-nsg</v>
      </c>
      <c r="I50" s="5" t="s">
        <v>21</v>
      </c>
      <c r="J50" s="5" t="s">
        <v>373</v>
      </c>
      <c r="K50" s="5" t="s">
        <v>464</v>
      </c>
      <c r="L50" s="5" t="s">
        <v>374</v>
      </c>
    </row>
    <row r="51" spans="1:13" ht="26" x14ac:dyDescent="0.3">
      <c r="A51" s="5" t="str">
        <f>CONCATENATE(Prefix!$B$2,Prefix!$B$3,Prefix!$B$6,"CNR-",F51,Prefix!$B$10,"-snet")</f>
        <v>LzPcCNR-Core-External-snet</v>
      </c>
      <c r="B51" s="9" t="s">
        <v>500</v>
      </c>
      <c r="C51" s="5" t="str">
        <f t="shared" ref="C51:C63" si="9">$A$22</f>
        <v>LzPc-Network_Core-rg</v>
      </c>
      <c r="D51" s="5" t="str">
        <f>CONCATENATE(Prefix!$B$2,Prefix!$B$3,Prefix!$B$6,"CNR-",K51,Prefix!$B$10,"-vnet")</f>
        <v>LzPcCNR-Core-vnet</v>
      </c>
      <c r="E51" s="5" t="str">
        <f t="shared" ref="E51:E63" si="10">$B$16</f>
        <v>LzPc-PBMM Core</v>
      </c>
      <c r="F51" s="5" t="s">
        <v>354</v>
      </c>
      <c r="G51" s="5" t="s">
        <v>96</v>
      </c>
      <c r="H51" s="5" t="s">
        <v>96</v>
      </c>
      <c r="I51" s="5" t="s">
        <v>21</v>
      </c>
      <c r="J51" s="5" t="s">
        <v>243</v>
      </c>
      <c r="K51" s="5" t="s">
        <v>344</v>
      </c>
      <c r="L51" s="5" t="s">
        <v>270</v>
      </c>
    </row>
    <row r="52" spans="1:13" ht="26" x14ac:dyDescent="0.3">
      <c r="A52" s="5" t="str">
        <f>CONCATENATE(Prefix!$B$2,Prefix!$B$3,Prefix!$B$6,"CNR-",F52,Prefix!$B$10,"-snet")</f>
        <v>LzPcCNR-Core-HA-snet</v>
      </c>
      <c r="B52" s="9" t="s">
        <v>557</v>
      </c>
      <c r="C52" s="5" t="str">
        <f t="shared" si="9"/>
        <v>LzPc-Network_Core-rg</v>
      </c>
      <c r="D52" s="5" t="str">
        <f>CONCATENATE(Prefix!$B$2,Prefix!$B$3,Prefix!$B$6,"CNR-",K52,Prefix!$B$10,"-vnet")</f>
        <v>LzPcCNR-Core-vnet</v>
      </c>
      <c r="E52" s="5" t="str">
        <f t="shared" si="10"/>
        <v>LzPc-PBMM Core</v>
      </c>
      <c r="F52" s="5" t="s">
        <v>355</v>
      </c>
      <c r="G52" s="5" t="s">
        <v>96</v>
      </c>
      <c r="H52" s="5" t="s">
        <v>96</v>
      </c>
      <c r="I52" s="5" t="s">
        <v>21</v>
      </c>
      <c r="J52" s="5" t="s">
        <v>13</v>
      </c>
      <c r="K52" s="5" t="s">
        <v>344</v>
      </c>
      <c r="L52" s="5" t="s">
        <v>296</v>
      </c>
      <c r="M52" s="5" t="str">
        <f>CONCATENATE(Prefix!$B$2,Prefix!$B$3,Prefix!$B$6,"CNR","-",F52,Prefix!$B$10,"-nsg")</f>
        <v>LzPcCNR-Core-HA-nsg</v>
      </c>
    </row>
    <row r="53" spans="1:13" ht="26" x14ac:dyDescent="0.3">
      <c r="A53" s="5" t="str">
        <f>CONCATENATE(Prefix!$B$2,Prefix!$B$3,Prefix!$B$6,"CNR-",F53,Prefix!$B$10,"-snet")</f>
        <v>LzPcCNR-Core-Int_Dev-snet</v>
      </c>
      <c r="B53" s="9" t="s">
        <v>501</v>
      </c>
      <c r="C53" s="5" t="str">
        <f t="shared" si="9"/>
        <v>LzPc-Network_Core-rg</v>
      </c>
      <c r="D53" s="5" t="str">
        <f>CONCATENATE(Prefix!$B$2,Prefix!$B$3,Prefix!$B$6,"CNR-",K53,Prefix!$B$10,"-vnet")</f>
        <v>LzPcCNR-Core-vnet</v>
      </c>
      <c r="E53" s="5" t="str">
        <f t="shared" si="10"/>
        <v>LzPc-PBMM Core</v>
      </c>
      <c r="F53" s="5" t="s">
        <v>362</v>
      </c>
      <c r="G53" s="5" t="s">
        <v>96</v>
      </c>
      <c r="H53" s="5" t="s">
        <v>96</v>
      </c>
      <c r="I53" s="5" t="s">
        <v>21</v>
      </c>
      <c r="J53" s="5" t="s">
        <v>246</v>
      </c>
      <c r="K53" s="5" t="s">
        <v>344</v>
      </c>
      <c r="L53" s="5" t="s">
        <v>297</v>
      </c>
    </row>
    <row r="54" spans="1:13" ht="26" x14ac:dyDescent="0.3">
      <c r="A54" s="5" t="str">
        <f>CONCATENATE(Prefix!$B$2,Prefix!$B$3,Prefix!$B$6,"CNR-",F54,Prefix!$B$10,"-snet")</f>
        <v>LzPcCNR-Core-Int_Prod-snet</v>
      </c>
      <c r="B54" s="9" t="s">
        <v>502</v>
      </c>
      <c r="C54" s="5" t="str">
        <f t="shared" si="9"/>
        <v>LzPc-Network_Core-rg</v>
      </c>
      <c r="D54" s="5" t="str">
        <f>CONCATENATE(Prefix!$B$2,Prefix!$B$3,Prefix!$B$6,"CNR-",K54,Prefix!$B$10,"-vnet")</f>
        <v>LzPcCNR-Core-vnet</v>
      </c>
      <c r="E54" s="5" t="str">
        <f t="shared" si="10"/>
        <v>LzPc-PBMM Core</v>
      </c>
      <c r="F54" s="5" t="s">
        <v>363</v>
      </c>
      <c r="G54" s="5" t="s">
        <v>96</v>
      </c>
      <c r="H54" s="5" t="s">
        <v>96</v>
      </c>
      <c r="I54" s="5" t="s">
        <v>21</v>
      </c>
      <c r="J54" s="5" t="s">
        <v>245</v>
      </c>
      <c r="K54" s="5" t="s">
        <v>344</v>
      </c>
      <c r="L54" s="5" t="s">
        <v>298</v>
      </c>
    </row>
    <row r="55" spans="1:13" ht="26" x14ac:dyDescent="0.3">
      <c r="A55" s="5" t="str">
        <f>CONCATENATE(Prefix!$B$2,Prefix!$B$3,Prefix!$B$6,"CNR-",F55,Prefix!$B$10,"-snet")</f>
        <v>LzPcCNR-Core-InterVDOM-snet</v>
      </c>
      <c r="B55" s="9" t="s">
        <v>503</v>
      </c>
      <c r="C55" s="5" t="str">
        <f t="shared" si="9"/>
        <v>LzPc-Network_Core-rg</v>
      </c>
      <c r="D55" s="5" t="str">
        <f>CONCATENATE(Prefix!$B$2,Prefix!$B$3,Prefix!$B$6,"CNR-",K55,Prefix!$B$10,"-vnet")</f>
        <v>LzPcCNR-Core-vnet</v>
      </c>
      <c r="E55" s="5" t="str">
        <f t="shared" si="10"/>
        <v>LzPc-PBMM Core</v>
      </c>
      <c r="F55" s="5" t="s">
        <v>356</v>
      </c>
      <c r="G55" s="5" t="s">
        <v>96</v>
      </c>
      <c r="H55" s="5" t="s">
        <v>96</v>
      </c>
      <c r="I55" s="5" t="s">
        <v>21</v>
      </c>
      <c r="J55" s="5" t="s">
        <v>248</v>
      </c>
      <c r="K55" s="5" t="s">
        <v>344</v>
      </c>
      <c r="L55" s="5" t="s">
        <v>299</v>
      </c>
      <c r="M55" s="5" t="str">
        <f>CONCATENATE(Prefix!$B$2,Prefix!$B$3,Prefix!$B$6,"CNR","-",F55,Prefix!$B$10,"-nsg")</f>
        <v>LzPcCNR-Core-InterVDOM-nsg</v>
      </c>
    </row>
    <row r="56" spans="1:13" ht="26" x14ac:dyDescent="0.3">
      <c r="A56" s="5" t="str">
        <f>CONCATENATE(Prefix!$B$2,Prefix!$B$3,Prefix!$B$6,"CNR-",F56,Prefix!$B$10,"-snet")</f>
        <v>LzPcCNR-Core-MRZ-snet</v>
      </c>
      <c r="B56" s="9" t="s">
        <v>504</v>
      </c>
      <c r="C56" s="5" t="str">
        <f t="shared" si="9"/>
        <v>LzPc-Network_Core-rg</v>
      </c>
      <c r="D56" s="5" t="str">
        <f>CONCATENATE(Prefix!$B$2,Prefix!$B$3,Prefix!$B$6,"CNR-",K56,Prefix!$B$10,"-vnet")</f>
        <v>LzPcCNR-Core-vnet</v>
      </c>
      <c r="E56" s="5" t="str">
        <f t="shared" si="10"/>
        <v>LzPc-PBMM Core</v>
      </c>
      <c r="F56" s="5" t="s">
        <v>357</v>
      </c>
      <c r="G56" s="5" t="s">
        <v>96</v>
      </c>
      <c r="H56" s="5" t="s">
        <v>96</v>
      </c>
      <c r="I56" s="5" t="s">
        <v>21</v>
      </c>
      <c r="J56" s="5" t="s">
        <v>247</v>
      </c>
      <c r="K56" s="5" t="s">
        <v>344</v>
      </c>
      <c r="L56" s="5" t="s">
        <v>300</v>
      </c>
    </row>
    <row r="57" spans="1:13" ht="26" x14ac:dyDescent="0.3">
      <c r="A57" s="5" t="str">
        <f>CONCATENATE(Prefix!$B$2,Prefix!$B$3,Prefix!$B$6,"CNR-",F57,Prefix!$B$10,"-snet")</f>
        <v>LzPcCNR-Core-MGMT-snet</v>
      </c>
      <c r="B57" s="9" t="s">
        <v>505</v>
      </c>
      <c r="C57" s="5" t="str">
        <f t="shared" si="9"/>
        <v>LzPc-Network_Core-rg</v>
      </c>
      <c r="D57" s="5" t="str">
        <f>CONCATENATE(Prefix!$B$2,Prefix!$B$3,Prefix!$B$6,"CNR-",K57,Prefix!$B$10,"-vnet")</f>
        <v>LzPcCNR-Core-vnet</v>
      </c>
      <c r="E57" s="5" t="str">
        <f t="shared" si="10"/>
        <v>LzPc-PBMM Core</v>
      </c>
      <c r="F57" s="5" t="s">
        <v>474</v>
      </c>
      <c r="G57" s="5" t="s">
        <v>96</v>
      </c>
      <c r="H57" s="5" t="s">
        <v>96</v>
      </c>
      <c r="I57" s="5" t="s">
        <v>21</v>
      </c>
      <c r="J57" s="5" t="s">
        <v>385</v>
      </c>
      <c r="K57" s="5" t="s">
        <v>344</v>
      </c>
      <c r="L57" s="5" t="s">
        <v>386</v>
      </c>
    </row>
    <row r="58" spans="1:13" ht="26" x14ac:dyDescent="0.3">
      <c r="A58" s="5" t="str">
        <f>CONCATENATE(Prefix!$B$2,Prefix!$B$3,Prefix!$B$6,"CNR-",F58,Prefix!$B$10,"-snet")</f>
        <v>LzPcCNR-Core-Transit-snet</v>
      </c>
      <c r="B58" s="9" t="s">
        <v>506</v>
      </c>
      <c r="C58" s="5" t="str">
        <f t="shared" si="9"/>
        <v>LzPc-Network_Core-rg</v>
      </c>
      <c r="D58" s="5" t="str">
        <f>CONCATENATE(Prefix!$B$2,Prefix!$B$3,Prefix!$B$6,"CNR-",K58,Prefix!$B$10,"-vnet")</f>
        <v>LzPcCNR-Core-vnet</v>
      </c>
      <c r="E58" s="5" t="str">
        <f t="shared" si="10"/>
        <v>LzPc-PBMM Core</v>
      </c>
      <c r="F58" s="5" t="s">
        <v>358</v>
      </c>
      <c r="G58" s="5" t="str">
        <f>A78</f>
        <v>LzPcCNR-Core-Transit-rt</v>
      </c>
      <c r="H58" s="5" t="s">
        <v>96</v>
      </c>
      <c r="I58" s="5" t="s">
        <v>21</v>
      </c>
      <c r="J58" s="5" t="s">
        <v>244</v>
      </c>
      <c r="K58" s="5" t="s">
        <v>344</v>
      </c>
      <c r="L58" s="5" t="s">
        <v>271</v>
      </c>
    </row>
    <row r="59" spans="1:13" ht="26" x14ac:dyDescent="0.3">
      <c r="A59" s="5" t="str">
        <f>CONCATENATE(Prefix!$B$2,Prefix!$B$3,Prefix!$B$6,"CNR-",F59,Prefix!$B$10,"-snet")</f>
        <v>LzPcCNR-MRZ-INF-snet</v>
      </c>
      <c r="B59" s="9" t="s">
        <v>507</v>
      </c>
      <c r="C59" s="5" t="str">
        <f t="shared" si="9"/>
        <v>LzPc-Network_Core-rg</v>
      </c>
      <c r="D59" s="5" t="str">
        <f>CONCATENATE(Prefix!$B$2,Prefix!$B$3,Prefix!$B$6,"CNR-",K59,Prefix!$B$10,"-vnet")</f>
        <v>LzPcCNR-MRZ-vnet</v>
      </c>
      <c r="E59" s="5" t="str">
        <f t="shared" si="10"/>
        <v>LzPc-PBMM Core</v>
      </c>
      <c r="F59" s="5" t="s">
        <v>364</v>
      </c>
      <c r="G59" s="5" t="str">
        <f>A79</f>
        <v>LzPcCNR-MRZ-rt</v>
      </c>
      <c r="H59" s="5" t="str">
        <f>CONCATENATE(Prefix!$B$2,Prefix!$B$3,Prefix!$B$6,"CNR","-",F59,Prefix!$B$10,"-nsg")</f>
        <v>LzPcCNR-MRZ-INF-nsg</v>
      </c>
      <c r="I59" s="5" t="s">
        <v>21</v>
      </c>
      <c r="J59" s="5" t="s">
        <v>196</v>
      </c>
      <c r="K59" s="5" t="s">
        <v>300</v>
      </c>
      <c r="L59" s="5" t="s">
        <v>301</v>
      </c>
    </row>
    <row r="60" spans="1:13" ht="26" x14ac:dyDescent="0.3">
      <c r="A60" s="5" t="str">
        <f>CONCATENATE(Prefix!$B$2,Prefix!$B$3,Prefix!$B$6,"CNR-",F60,Prefix!$B$10,"-snet")</f>
        <v>LzPcCNR-MRZ-LOG-snet</v>
      </c>
      <c r="B60" s="9" t="s">
        <v>508</v>
      </c>
      <c r="C60" s="5" t="str">
        <f t="shared" si="9"/>
        <v>LzPc-Network_Core-rg</v>
      </c>
      <c r="D60" s="5" t="str">
        <f>CONCATENATE(Prefix!$B$2,Prefix!$B$3,Prefix!$B$6,"CNR-",K60,Prefix!$B$10,"-vnet")</f>
        <v>LzPcCNR-MRZ-vnet</v>
      </c>
      <c r="E60" s="5" t="str">
        <f t="shared" si="10"/>
        <v>LzPc-PBMM Core</v>
      </c>
      <c r="F60" s="5" t="s">
        <v>365</v>
      </c>
      <c r="G60" s="5" t="str">
        <f>A80</f>
        <v>LzPcCNR-MRZ-rt</v>
      </c>
      <c r="H60" s="5" t="str">
        <f>CONCATENATE(Prefix!$B$2,Prefix!$B$3,Prefix!$B$6,"CNR","-",F60,Prefix!$B$10,"-nsg")</f>
        <v>LzPcCNR-MRZ-LOG-nsg</v>
      </c>
      <c r="I60" s="5" t="s">
        <v>21</v>
      </c>
      <c r="J60" s="5" t="s">
        <v>196</v>
      </c>
      <c r="K60" s="5" t="s">
        <v>300</v>
      </c>
      <c r="L60" s="5" t="s">
        <v>302</v>
      </c>
    </row>
    <row r="61" spans="1:13" ht="26" x14ac:dyDescent="0.3">
      <c r="A61" s="5" t="str">
        <f>CONCATENATE(Prefix!$B$2,Prefix!$B$3,Prefix!$B$6,"CNR-",F61,Prefix!$B$10,"-snet")</f>
        <v>LzPcCNR-MRZ-MAZ-snet</v>
      </c>
      <c r="B61" s="9" t="s">
        <v>509</v>
      </c>
      <c r="C61" s="5" t="str">
        <f t="shared" si="9"/>
        <v>LzPc-Network_Core-rg</v>
      </c>
      <c r="D61" s="5" t="str">
        <f>CONCATENATE(Prefix!$B$2,Prefix!$B$3,Prefix!$B$6,"CNR-",K61,Prefix!$B$10,"-vnet")</f>
        <v>LzPcCNR-MRZ-vnet</v>
      </c>
      <c r="E61" s="5" t="str">
        <f t="shared" si="10"/>
        <v>LzPc-PBMM Core</v>
      </c>
      <c r="F61" s="5" t="s">
        <v>359</v>
      </c>
      <c r="G61" s="5" t="str">
        <f>A81</f>
        <v>LzPcCNR-MRZ-rt</v>
      </c>
      <c r="H61" s="5" t="str">
        <f>CONCATENATE(Prefix!$B$2,Prefix!$B$3,Prefix!$B$6,"CNR","-",F61,Prefix!$B$10,"-nsg")</f>
        <v>LzPcCNR-MRZ-MAZ-nsg</v>
      </c>
      <c r="I61" s="5" t="s">
        <v>21</v>
      </c>
      <c r="J61" s="5" t="s">
        <v>196</v>
      </c>
      <c r="K61" s="5" t="s">
        <v>300</v>
      </c>
      <c r="L61" s="5" t="s">
        <v>303</v>
      </c>
    </row>
    <row r="62" spans="1:13" ht="26" x14ac:dyDescent="0.3">
      <c r="A62" s="5" t="str">
        <f>CONCATENATE(Prefix!$B$2,Prefix!$B$3,Prefix!$B$6,"CNR-",F62,Prefix!$B$10,"-snet")</f>
        <v>LzPcCNR-MRZ-SEC-snet</v>
      </c>
      <c r="B62" s="9" t="s">
        <v>510</v>
      </c>
      <c r="C62" s="5" t="str">
        <f t="shared" si="9"/>
        <v>LzPc-Network_Core-rg</v>
      </c>
      <c r="D62" s="5" t="str">
        <f>CONCATENATE(Prefix!$B$2,Prefix!$B$3,Prefix!$B$6,"CNR-",K62,Prefix!$B$10,"-vnet")</f>
        <v>LzPcCNR-MRZ-vnet</v>
      </c>
      <c r="E62" s="5" t="str">
        <f t="shared" si="10"/>
        <v>LzPc-PBMM Core</v>
      </c>
      <c r="F62" s="5" t="s">
        <v>366</v>
      </c>
      <c r="G62" s="5" t="str">
        <f>B89</f>
        <v>LzPcCNR-MRZ-rt</v>
      </c>
      <c r="H62" s="5" t="str">
        <f>CONCATENATE(Prefix!$B$2,Prefix!$B$3,Prefix!$B$6,"CNR","-",F62,Prefix!$B$10,"-nsg")</f>
        <v>LzPcCNR-MRZ-SEC-nsg</v>
      </c>
      <c r="I62" s="5" t="s">
        <v>21</v>
      </c>
      <c r="J62" s="5" t="s">
        <v>196</v>
      </c>
      <c r="K62" s="5" t="s">
        <v>300</v>
      </c>
      <c r="L62" s="5" t="s">
        <v>304</v>
      </c>
    </row>
    <row r="63" spans="1:13" ht="26" x14ac:dyDescent="0.3">
      <c r="A63" s="5" t="str">
        <f>CONCATENATE(Prefix!$B$2,Prefix!$B$3,Prefix!$B$6,"CNR-",F63,Prefix!$B$10,"-snet")</f>
        <v>LzPcCNR-MRZ-MGMT-snet</v>
      </c>
      <c r="B63" s="9" t="s">
        <v>511</v>
      </c>
      <c r="C63" s="5" t="str">
        <f t="shared" si="9"/>
        <v>LzPc-Network_Core-rg</v>
      </c>
      <c r="D63" s="5" t="str">
        <f>CONCATENATE(Prefix!$B$2,Prefix!$B$3,Prefix!$B$6,"CNR-",K63,Prefix!$B$10,"-vnet")</f>
        <v>LzPcCNR-MRZ-vnet</v>
      </c>
      <c r="E63" s="5" t="str">
        <f t="shared" si="10"/>
        <v>LzPc-PBMM Core</v>
      </c>
      <c r="F63" s="5" t="s">
        <v>475</v>
      </c>
      <c r="G63" s="5" t="s">
        <v>96</v>
      </c>
      <c r="H63" s="5" t="s">
        <v>96</v>
      </c>
      <c r="I63" s="5" t="s">
        <v>21</v>
      </c>
      <c r="J63" s="5" t="s">
        <v>387</v>
      </c>
      <c r="K63" s="5" t="s">
        <v>300</v>
      </c>
      <c r="L63" s="5" t="s">
        <v>386</v>
      </c>
    </row>
    <row r="64" spans="1:13" ht="26" x14ac:dyDescent="0.3">
      <c r="A64" s="5" t="str">
        <f>CONCATENATE(Prefix!$B$2,Prefix!$B$3,Prefix!$B$6,"CNR-",F64,Prefix!$B$10,"-snet")</f>
        <v>LzPcCNR-Prod_PAZ-App-snet</v>
      </c>
      <c r="B64" s="9" t="s">
        <v>512</v>
      </c>
      <c r="C64" s="5" t="str">
        <f t="shared" ref="C64:C69" si="11">$A$31</f>
        <v>LzPc-Network_Prod-rg</v>
      </c>
      <c r="D64" s="5" t="str">
        <f>CONCATENATE(Prefix!$B$2,Prefix!$B$3,Prefix!$B$6,"CNR-",K64,Prefix!$B$10,"-vnet")</f>
        <v>LzPcCNR-Prod_PAZ-vnet</v>
      </c>
      <c r="E64" s="5" t="str">
        <f t="shared" ref="E64:E69" si="12">$B$17</f>
        <v>LzPc-PBMM Production</v>
      </c>
      <c r="F64" s="5" t="s">
        <v>476</v>
      </c>
      <c r="G64" s="5" t="str">
        <f t="shared" ref="G64:G69" si="13">A83</f>
        <v>LzPcCNR-Prod_PAZ-rt</v>
      </c>
      <c r="H64" s="5" t="str">
        <f>CONCATENATE(Prefix!$B$2,Prefix!$B$3,Prefix!$B$6,"CNR","-",F64,Prefix!$B$10,"-nsg")</f>
        <v>LzPcCNR-Prod_PAZ-App-nsg</v>
      </c>
      <c r="I64" s="5" t="s">
        <v>21</v>
      </c>
      <c r="J64" s="5" t="s">
        <v>251</v>
      </c>
      <c r="K64" s="5" t="s">
        <v>463</v>
      </c>
      <c r="L64" s="5" t="s">
        <v>293</v>
      </c>
    </row>
    <row r="65" spans="1:12" ht="26" x14ac:dyDescent="0.3">
      <c r="A65" s="5" t="str">
        <f>CONCATENATE(Prefix!$B$2,Prefix!$B$3,Prefix!$B$6,"CNR-",F65,Prefix!$B$10,"-snet")</f>
        <v>LzPcCNR-Prod_PAZ-FE-snet</v>
      </c>
      <c r="B65" s="9" t="s">
        <v>513</v>
      </c>
      <c r="C65" s="5" t="str">
        <f t="shared" si="11"/>
        <v>LzPc-Network_Prod-rg</v>
      </c>
      <c r="D65" s="5" t="str">
        <f>CONCATENATE(Prefix!$B$2,Prefix!$B$3,Prefix!$B$6,"CNR-",K65,Prefix!$B$10,"-vnet")</f>
        <v>LzPcCNR-Prod_PAZ-vnet</v>
      </c>
      <c r="E65" s="5" t="str">
        <f t="shared" si="12"/>
        <v>LzPc-PBMM Production</v>
      </c>
      <c r="F65" s="5" t="s">
        <v>470</v>
      </c>
      <c r="G65" s="5" t="str">
        <f t="shared" si="13"/>
        <v>LzPcCNR-Prod_PAZ-rt</v>
      </c>
      <c r="H65" s="5" t="str">
        <f>CONCATENATE(Prefix!$B$2,Prefix!$B$3,Prefix!$B$6,"CNR","-",F65,Prefix!$B$10,"-nsg")</f>
        <v>LzPcCNR-Prod_PAZ-FE-nsg</v>
      </c>
      <c r="I65" s="5" t="s">
        <v>21</v>
      </c>
      <c r="J65" s="5" t="s">
        <v>250</v>
      </c>
      <c r="K65" s="5" t="s">
        <v>463</v>
      </c>
      <c r="L65" s="5" t="s">
        <v>294</v>
      </c>
    </row>
    <row r="66" spans="1:12" x14ac:dyDescent="0.3">
      <c r="A66" s="5" t="str">
        <f>CONCATENATE(Prefix!$B$2,Prefix!$B$3,Prefix!$B$6,"CNR-",F66,Prefix!$B$10,"-snet")</f>
        <v>LzPcCNR-Prod-App-snet</v>
      </c>
      <c r="B66" s="9" t="s">
        <v>514</v>
      </c>
      <c r="C66" s="5" t="str">
        <f t="shared" si="11"/>
        <v>LzPc-Network_Prod-rg</v>
      </c>
      <c r="D66" s="5" t="str">
        <f>CONCATENATE(Prefix!$B$2,Prefix!$B$3,Prefix!$B$6,"CNR-",K66,Prefix!$B$10,"-vnet")</f>
        <v>LzPcCNR-Prod-vnet</v>
      </c>
      <c r="E66" s="5" t="str">
        <f t="shared" si="12"/>
        <v>LzPc-PBMM Production</v>
      </c>
      <c r="F66" s="5" t="s">
        <v>471</v>
      </c>
      <c r="G66" s="5" t="str">
        <f t="shared" si="13"/>
        <v>LzPcCNR-Prod-rt</v>
      </c>
      <c r="H66" s="5" t="str">
        <f>CONCATENATE(Prefix!$B$2,Prefix!$B$3,Prefix!$B$6,"CNR","-",F66,Prefix!$B$10,"-nsg")</f>
        <v>LzPcCNR-Prod-App-nsg</v>
      </c>
      <c r="I66" s="5" t="s">
        <v>21</v>
      </c>
      <c r="J66" s="5" t="s">
        <v>14</v>
      </c>
      <c r="K66" s="5" t="s">
        <v>462</v>
      </c>
      <c r="L66" s="5" t="s">
        <v>293</v>
      </c>
    </row>
    <row r="67" spans="1:12" ht="26" x14ac:dyDescent="0.3">
      <c r="A67" s="5" t="str">
        <f>CONCATENATE(Prefix!$B$2,Prefix!$B$3,Prefix!$B$6,"CNR-",F67,Prefix!$B$10,"-snet")</f>
        <v>LzPcCNR-Prod-Data-snet</v>
      </c>
      <c r="B67" s="9" t="s">
        <v>515</v>
      </c>
      <c r="C67" s="5" t="str">
        <f t="shared" si="11"/>
        <v>LzPc-Network_Prod-rg</v>
      </c>
      <c r="D67" s="5" t="str">
        <f>CONCATENATE(Prefix!$B$2,Prefix!$B$3,Prefix!$B$6,"CNR-",K67,Prefix!$B$10,"-vnet")</f>
        <v>LzPcCNR-Prod-vnet</v>
      </c>
      <c r="E67" s="5" t="str">
        <f t="shared" si="12"/>
        <v>LzPc-PBMM Production</v>
      </c>
      <c r="F67" s="5" t="s">
        <v>472</v>
      </c>
      <c r="G67" s="5" t="str">
        <f t="shared" si="13"/>
        <v>LzPcCNR-Prod-rt</v>
      </c>
      <c r="H67" s="5" t="str">
        <f>CONCATENATE(Prefix!$B$2,Prefix!$B$3,Prefix!$B$6,"CNR","-",F67,Prefix!$B$10,"-nsg")</f>
        <v>LzPcCNR-Prod-Data-nsg</v>
      </c>
      <c r="I67" s="5" t="s">
        <v>21</v>
      </c>
      <c r="J67" s="5" t="s">
        <v>15</v>
      </c>
      <c r="K67" s="5" t="s">
        <v>462</v>
      </c>
      <c r="L67" s="5" t="s">
        <v>125</v>
      </c>
    </row>
    <row r="68" spans="1:12" ht="26" x14ac:dyDescent="0.3">
      <c r="A68" s="5" t="str">
        <f>CONCATENATE(Prefix!$B$2,Prefix!$B$3,Prefix!$B$6,"CNR-",F68,Prefix!$B$10,"-snet")</f>
        <v>LzPcCNR-Prod-FE-snet</v>
      </c>
      <c r="B68" s="9" t="s">
        <v>516</v>
      </c>
      <c r="C68" s="5" t="str">
        <f t="shared" si="11"/>
        <v>LzPc-Network_Prod-rg</v>
      </c>
      <c r="D68" s="5" t="str">
        <f>CONCATENATE(Prefix!$B$2,Prefix!$B$3,Prefix!$B$6,"CNR-",K68,Prefix!$B$10,"-vnet")</f>
        <v>LzPcCNR-Prod-vnet</v>
      </c>
      <c r="E68" s="5" t="str">
        <f t="shared" si="12"/>
        <v>LzPc-PBMM Production</v>
      </c>
      <c r="F68" s="5" t="s">
        <v>473</v>
      </c>
      <c r="G68" s="5" t="str">
        <f t="shared" si="13"/>
        <v>LzPcCNR-Prod-rt</v>
      </c>
      <c r="H68" s="5" t="str">
        <f>CONCATENATE(Prefix!$B$2,Prefix!$B$3,Prefix!$B$6,"CNR","-",F68,Prefix!$B$10,"-nsg")</f>
        <v>LzPcCNR-Prod-FE-nsg</v>
      </c>
      <c r="I68" s="5" t="s">
        <v>21</v>
      </c>
      <c r="J68" s="5" t="s">
        <v>249</v>
      </c>
      <c r="K68" s="5" t="s">
        <v>462</v>
      </c>
      <c r="L68" s="5" t="s">
        <v>295</v>
      </c>
    </row>
    <row r="69" spans="1:12" ht="26" x14ac:dyDescent="0.3">
      <c r="A69" s="5" t="str">
        <f>CONCATENATE(Prefix!$B$2,Prefix!$B$3,Prefix!$B$6,"CNR-",F69,Prefix!$B$10,"-snet")</f>
        <v>LzPcCNR-Prod-Pres-snet</v>
      </c>
      <c r="B69" s="9" t="s">
        <v>517</v>
      </c>
      <c r="C69" s="5" t="str">
        <f t="shared" si="11"/>
        <v>LzPc-Network_Prod-rg</v>
      </c>
      <c r="D69" s="5" t="str">
        <f>CONCATENATE(Prefix!$B$2,Prefix!$B$3,Prefix!$B$6,"CNR-",K69,Prefix!$B$10,"-vnet")</f>
        <v>LzPcCNR-Prod-vnet</v>
      </c>
      <c r="E69" s="5" t="str">
        <f t="shared" si="12"/>
        <v>LzPc-PBMM Production</v>
      </c>
      <c r="F69" s="5" t="s">
        <v>477</v>
      </c>
      <c r="G69" s="5" t="str">
        <f t="shared" si="13"/>
        <v>LzPcCNR-Prod-rt</v>
      </c>
      <c r="H69" s="5" t="str">
        <f>CONCATENATE(Prefix!$B$2,Prefix!$B$3,Prefix!$B$6,"CNR","-",F69,Prefix!$B$10,"-nsg")</f>
        <v>LzPcCNR-Prod-Pres-nsg</v>
      </c>
      <c r="I69" s="5" t="s">
        <v>21</v>
      </c>
      <c r="J69" s="5" t="s">
        <v>375</v>
      </c>
      <c r="K69" s="5" t="s">
        <v>462</v>
      </c>
      <c r="L69" s="5" t="s">
        <v>374</v>
      </c>
    </row>
    <row r="70" spans="1:12" x14ac:dyDescent="0.35">
      <c r="A70" s="14" t="s">
        <v>288</v>
      </c>
      <c r="B70" s="14"/>
      <c r="C70" s="14"/>
      <c r="D70" s="14"/>
      <c r="E70" s="14"/>
      <c r="F70" s="14"/>
      <c r="G70" s="14"/>
    </row>
    <row r="71" spans="1:12" x14ac:dyDescent="0.35">
      <c r="A71" s="4" t="s">
        <v>262</v>
      </c>
      <c r="B71" s="4" t="s">
        <v>212</v>
      </c>
      <c r="C71" s="4" t="s">
        <v>287</v>
      </c>
      <c r="D71" s="4" t="s">
        <v>254</v>
      </c>
      <c r="E71" s="4" t="s">
        <v>289</v>
      </c>
      <c r="F71" s="4" t="s">
        <v>32</v>
      </c>
      <c r="G71" s="4" t="s">
        <v>310</v>
      </c>
    </row>
    <row r="72" spans="1:12" ht="26" x14ac:dyDescent="0.35">
      <c r="A72" s="5" t="str">
        <f>CONCATENATE(Prefix!$B$2,Prefix!$B$5,Prefix!$B$6,"CNR","-",B72,Prefix!$B$10,"-rt")</f>
        <v>LzDcCNR-Dev_PAZ-rt</v>
      </c>
      <c r="B72" s="5" t="s">
        <v>465</v>
      </c>
      <c r="C72" s="5" t="str">
        <f>CONCATENATE(Prefix!$B$2,Prefix!$B$5,Prefix!$B$6,"CNR","-",D72,Prefix!$B$10,"-snet")</f>
        <v>LzDcCNR-Dev_PAZ-App-snet</v>
      </c>
      <c r="D72" s="5" t="s">
        <v>478</v>
      </c>
      <c r="E72" s="5" t="s">
        <v>37</v>
      </c>
      <c r="F72" s="5" t="str">
        <f t="shared" ref="F72:F77" si="14">$B$18</f>
        <v>LzDc-PBMM Development</v>
      </c>
      <c r="G72" s="5" t="str">
        <f t="shared" ref="G72:G77" si="15">$A$27</f>
        <v>LzDc-Network_Dev-rg</v>
      </c>
    </row>
    <row r="73" spans="1:12" ht="26" x14ac:dyDescent="0.35">
      <c r="A73" s="5" t="str">
        <f>CONCATENATE(Prefix!$B$2,Prefix!$B$5,Prefix!$B$6,"CNR","-",B73,Prefix!$B$10,"-rt")</f>
        <v>LzDcCNR-Dev_PAZ-rt</v>
      </c>
      <c r="B73" s="5" t="s">
        <v>465</v>
      </c>
      <c r="C73" s="5" t="str">
        <f>CONCATENATE(Prefix!$B$2,Prefix!$B$5,Prefix!$B$6,"CNR","-",D73,Prefix!$B$10,"-snet")</f>
        <v>LzDcCNR-Dev_PAZ-FE-snet</v>
      </c>
      <c r="D73" s="5" t="s">
        <v>466</v>
      </c>
      <c r="E73" s="5" t="s">
        <v>37</v>
      </c>
      <c r="F73" s="5" t="str">
        <f t="shared" si="14"/>
        <v>LzDc-PBMM Development</v>
      </c>
      <c r="G73" s="5" t="str">
        <f t="shared" si="15"/>
        <v>LzDc-Network_Dev-rg</v>
      </c>
    </row>
    <row r="74" spans="1:12" ht="26" x14ac:dyDescent="0.35">
      <c r="A74" s="5" t="str">
        <f>CONCATENATE(Prefix!$B$2,Prefix!$B$5,Prefix!$B$6,"CNR","-",B74,Prefix!$B$10,"-rt")</f>
        <v>LzDcCNR-Dev-rt</v>
      </c>
      <c r="B74" s="5" t="s">
        <v>464</v>
      </c>
      <c r="C74" s="5" t="str">
        <f>CONCATENATE(Prefix!$B$2,Prefix!$B$5,Prefix!$B$6,"CNR","-",D74,Prefix!$B$10,"-snet")</f>
        <v>LzDcCNR-Dev-App-snet</v>
      </c>
      <c r="D74" s="5" t="s">
        <v>467</v>
      </c>
      <c r="E74" s="5" t="s">
        <v>37</v>
      </c>
      <c r="F74" s="5" t="str">
        <f t="shared" si="14"/>
        <v>LzDc-PBMM Development</v>
      </c>
      <c r="G74" s="5" t="str">
        <f t="shared" si="15"/>
        <v>LzDc-Network_Dev-rg</v>
      </c>
    </row>
    <row r="75" spans="1:12" ht="26" x14ac:dyDescent="0.35">
      <c r="A75" s="5" t="str">
        <f>CONCATENATE(Prefix!$B$2,Prefix!$B$5,Prefix!$B$6,"CNR","-",B75,Prefix!$B$10,"-rt")</f>
        <v>LzDcCNR-Dev-rt</v>
      </c>
      <c r="B75" s="5" t="s">
        <v>464</v>
      </c>
      <c r="C75" s="5" t="str">
        <f>CONCATENATE(Prefix!$B$2,Prefix!$B$5,Prefix!$B$6,"CNR","-",D75,Prefix!$B$10,"-snet")</f>
        <v>LzDcCNR-Dev-Data-snet</v>
      </c>
      <c r="D75" s="5" t="s">
        <v>468</v>
      </c>
      <c r="E75" s="5" t="s">
        <v>37</v>
      </c>
      <c r="F75" s="5" t="str">
        <f t="shared" si="14"/>
        <v>LzDc-PBMM Development</v>
      </c>
      <c r="G75" s="5" t="str">
        <f t="shared" si="15"/>
        <v>LzDc-Network_Dev-rg</v>
      </c>
    </row>
    <row r="76" spans="1:12" ht="26" x14ac:dyDescent="0.35">
      <c r="A76" s="5" t="str">
        <f>CONCATENATE(Prefix!$B$2,Prefix!$B$5,Prefix!$B$6,"CNR","-",B76,Prefix!$B$10,"-rt")</f>
        <v>LzDcCNR-Dev-rt</v>
      </c>
      <c r="B76" s="5" t="s">
        <v>464</v>
      </c>
      <c r="C76" s="5" t="str">
        <f>CONCATENATE(Prefix!$B$2,Prefix!$B$5,Prefix!$B$6,"CNR","-",D76,Prefix!$B$10,"-snet")</f>
        <v>LzDcCNR-Dev-FE-snet</v>
      </c>
      <c r="D76" s="5" t="s">
        <v>469</v>
      </c>
      <c r="E76" s="5" t="s">
        <v>37</v>
      </c>
      <c r="F76" s="5" t="str">
        <f t="shared" si="14"/>
        <v>LzDc-PBMM Development</v>
      </c>
      <c r="G76" s="5" t="str">
        <f t="shared" si="15"/>
        <v>LzDc-Network_Dev-rg</v>
      </c>
    </row>
    <row r="77" spans="1:12" ht="26" x14ac:dyDescent="0.35">
      <c r="A77" s="5" t="str">
        <f>CONCATENATE(Prefix!$B$2,Prefix!$B$5,Prefix!$B$6,"CNR","-",B77,Prefix!$B$10,"-rt")</f>
        <v>LzDcCNR-Dev-rt</v>
      </c>
      <c r="B77" s="5" t="s">
        <v>464</v>
      </c>
      <c r="C77" s="5" t="str">
        <f>CONCATENATE(Prefix!$B$2,Prefix!$B$5,Prefix!$B$6,"CNR","-",D77,Prefix!$B$10,"-snet")</f>
        <v>LzDcCNR-Dev-Pres-snet</v>
      </c>
      <c r="D77" s="5" t="s">
        <v>483</v>
      </c>
      <c r="E77" s="5" t="s">
        <v>37</v>
      </c>
      <c r="F77" s="5" t="str">
        <f t="shared" si="14"/>
        <v>LzDc-PBMM Development</v>
      </c>
      <c r="G77" s="5" t="str">
        <f t="shared" si="15"/>
        <v>LzDc-Network_Dev-rg</v>
      </c>
    </row>
    <row r="78" spans="1:12" ht="26" x14ac:dyDescent="0.35">
      <c r="A78" s="5" t="str">
        <f>CONCATENATE(Prefix!$B$2,Prefix!$B$3,Prefix!$B$6,"CNR","-",B78,Prefix!$B$10,"-rt")</f>
        <v>LzPcCNR-Core-Transit-rt</v>
      </c>
      <c r="B78" s="5" t="s">
        <v>358</v>
      </c>
      <c r="C78" s="5" t="str">
        <f>CONCATENATE(Prefix!$B$2,Prefix!$B$3,Prefix!$B$6,"CNR","-",D78,Prefix!$B$10,"-snet")</f>
        <v>LzPcCNR-Core-Transit-snet</v>
      </c>
      <c r="D78" s="5" t="s">
        <v>358</v>
      </c>
      <c r="E78" s="5" t="s">
        <v>37</v>
      </c>
      <c r="F78" s="5" t="str">
        <f t="shared" ref="F78:G89" si="16">$B$16</f>
        <v>LzPc-PBMM Core</v>
      </c>
      <c r="G78" s="5" t="str">
        <f t="shared" ref="G78:H89" si="17">$A$22</f>
        <v>LzPc-Network_Core-rg</v>
      </c>
    </row>
    <row r="79" spans="1:12" x14ac:dyDescent="0.35">
      <c r="A79" s="5" t="str">
        <f>CONCATENATE(Prefix!$B$2,Prefix!$B$3,Prefix!$B$6,"CNR","-",B79,Prefix!$B$10,"-rt")</f>
        <v>LzPcCNR-MRZ-rt</v>
      </c>
      <c r="B79" s="5" t="s">
        <v>300</v>
      </c>
      <c r="C79" s="5" t="str">
        <f>CONCATENATE(Prefix!$B$2,Prefix!$B$3,Prefix!$B$6,"CNR","-",D79,Prefix!$B$10,"-snet")</f>
        <v>LzPcCNR-MRZ-INF-snet</v>
      </c>
      <c r="D79" s="5" t="s">
        <v>364</v>
      </c>
      <c r="E79" s="5" t="s">
        <v>37</v>
      </c>
      <c r="F79" s="5" t="str">
        <f t="shared" si="16"/>
        <v>LzPc-PBMM Core</v>
      </c>
      <c r="G79" s="5" t="str">
        <f t="shared" si="17"/>
        <v>LzPc-Network_Core-rg</v>
      </c>
    </row>
    <row r="80" spans="1:12" x14ac:dyDescent="0.35">
      <c r="A80" s="5" t="str">
        <f>CONCATENATE(Prefix!$B$2,Prefix!$B$3,Prefix!$B$6,"CNR","-",B80,Prefix!$B$10,"-rt")</f>
        <v>LzPcCNR-MRZ-rt</v>
      </c>
      <c r="B80" s="5" t="s">
        <v>300</v>
      </c>
      <c r="C80" s="5" t="str">
        <f>CONCATENATE(Prefix!$B$2,Prefix!$B$3,Prefix!$B$6,"CNR","-",D80,Prefix!$B$10,"-snet")</f>
        <v>LzPcCNR-MRZ-LOG-snet</v>
      </c>
      <c r="D80" s="5" t="s">
        <v>365</v>
      </c>
      <c r="E80" s="5" t="s">
        <v>37</v>
      </c>
      <c r="F80" s="5" t="str">
        <f t="shared" si="16"/>
        <v>LzPc-PBMM Core</v>
      </c>
      <c r="G80" s="5" t="str">
        <f t="shared" si="17"/>
        <v>LzPc-Network_Core-rg</v>
      </c>
    </row>
    <row r="81" spans="1:18" ht="26" x14ac:dyDescent="0.35">
      <c r="A81" s="5" t="str">
        <f>CONCATENATE(Prefix!$B$2,Prefix!$B$3,Prefix!$B$6,"CNR","-",B81,Prefix!$B$10,"-rt")</f>
        <v>LzPcCNR-MRZ-rt</v>
      </c>
      <c r="B81" s="5" t="s">
        <v>300</v>
      </c>
      <c r="C81" s="5" t="str">
        <f>CONCATENATE(Prefix!$B$2,Prefix!$B$3,Prefix!$B$6,"CNR","-",D81,Prefix!$B$10,"-snet")</f>
        <v>LzPcCNR-MRZ-MAZ-snet</v>
      </c>
      <c r="D81" s="5" t="s">
        <v>359</v>
      </c>
      <c r="E81" s="5" t="s">
        <v>37</v>
      </c>
      <c r="F81" s="5" t="str">
        <f t="shared" si="16"/>
        <v>LzPc-PBMM Core</v>
      </c>
      <c r="G81" s="5" t="str">
        <f t="shared" si="17"/>
        <v>LzPc-Network_Core-rg</v>
      </c>
    </row>
    <row r="82" spans="1:18" x14ac:dyDescent="0.35">
      <c r="A82" s="5" t="str">
        <f>CONCATENATE(Prefix!$B$2,Prefix!$B$3,Prefix!$B$6,"CNR","-",B82,Prefix!$B$10,"-rt")</f>
        <v>LzPcCNR-MRZ-rt</v>
      </c>
      <c r="B82" s="5" t="s">
        <v>300</v>
      </c>
      <c r="C82" s="5" t="str">
        <f>CONCATENATE(Prefix!$B$2,Prefix!$B$3,Prefix!$B$6,"CNR","-",D82,Prefix!$B$10,"-snet")</f>
        <v>LzPcCNR-MRZ-SEC-snet</v>
      </c>
      <c r="D82" s="5" t="s">
        <v>366</v>
      </c>
      <c r="E82" s="5" t="s">
        <v>37</v>
      </c>
      <c r="F82" s="5" t="str">
        <f t="shared" si="16"/>
        <v>LzPc-PBMM Core</v>
      </c>
      <c r="G82" s="5" t="str">
        <f t="shared" si="17"/>
        <v>LzPc-Network_Core-rg</v>
      </c>
    </row>
    <row r="83" spans="1:18" ht="26" x14ac:dyDescent="0.35">
      <c r="A83" s="5" t="str">
        <f>CONCATENATE(Prefix!$B$2,Prefix!$B$3,Prefix!$B$6,"CNR","-",B83,Prefix!$B$10,"-rt")</f>
        <v>LzPcCNR-Prod_PAZ-rt</v>
      </c>
      <c r="B83" s="5" t="s">
        <v>463</v>
      </c>
      <c r="C83" s="5" t="str">
        <f>CONCATENATE(Prefix!$B$2,Prefix!$B$3,Prefix!$B$6,"CNR","-",D83,Prefix!$B$10,"-snet")</f>
        <v>LzPcCNR-Prod_PAZ-App-snet</v>
      </c>
      <c r="D83" s="5" t="s">
        <v>476</v>
      </c>
      <c r="E83" s="5" t="s">
        <v>37</v>
      </c>
      <c r="F83" s="5" t="str">
        <f t="shared" ref="F83:F88" si="18">$B$17</f>
        <v>LzPc-PBMM Production</v>
      </c>
      <c r="G83" s="5" t="str">
        <f t="shared" ref="G83:G88" si="19">$A$31</f>
        <v>LzPc-Network_Prod-rg</v>
      </c>
    </row>
    <row r="84" spans="1:18" ht="26" x14ac:dyDescent="0.35">
      <c r="A84" s="5" t="str">
        <f>CONCATENATE(Prefix!$B$2,Prefix!$B$3,Prefix!$B$6,"CNR","-",B84,Prefix!$B$10,"-rt")</f>
        <v>LzPcCNR-Prod_PAZ-rt</v>
      </c>
      <c r="B84" s="5" t="s">
        <v>463</v>
      </c>
      <c r="C84" s="5" t="str">
        <f>CONCATENATE(Prefix!$B$2,Prefix!$B$3,Prefix!$B$6,"CNR","-",D84,Prefix!$B$10,"-snet")</f>
        <v>LzPcCNR-Prod_PAZ-FE-snet</v>
      </c>
      <c r="D84" s="5" t="s">
        <v>470</v>
      </c>
      <c r="E84" s="5" t="s">
        <v>37</v>
      </c>
      <c r="F84" s="5" t="str">
        <f t="shared" si="18"/>
        <v>LzPc-PBMM Production</v>
      </c>
      <c r="G84" s="5" t="str">
        <f t="shared" si="19"/>
        <v>LzPc-Network_Prod-rg</v>
      </c>
    </row>
    <row r="85" spans="1:18" x14ac:dyDescent="0.35">
      <c r="A85" s="5" t="str">
        <f>CONCATENATE(Prefix!$B$2,Prefix!$B$3,Prefix!$B$6,"CNR","-",B85,Prefix!$B$10,"-rt")</f>
        <v>LzPcCNR-Prod-rt</v>
      </c>
      <c r="B85" s="5" t="s">
        <v>462</v>
      </c>
      <c r="C85" s="5" t="str">
        <f>CONCATENATE(Prefix!$B$2,Prefix!$B$3,Prefix!$B$6,"CNR","-",D85,Prefix!$B$10,"-snet")</f>
        <v>LzPcCNR-Prod-App-snet</v>
      </c>
      <c r="D85" s="5" t="s">
        <v>471</v>
      </c>
      <c r="E85" s="5" t="s">
        <v>37</v>
      </c>
      <c r="F85" s="5" t="str">
        <f t="shared" si="18"/>
        <v>LzPc-PBMM Production</v>
      </c>
      <c r="G85" s="5" t="str">
        <f t="shared" si="19"/>
        <v>LzPc-Network_Prod-rg</v>
      </c>
    </row>
    <row r="86" spans="1:18" ht="26" x14ac:dyDescent="0.35">
      <c r="A86" s="5" t="str">
        <f>CONCATENATE(Prefix!$B$2,Prefix!$B$3,Prefix!$B$6,"CNR","-",B86,Prefix!$B$10,"-rt")</f>
        <v>LzPcCNR-Prod-rt</v>
      </c>
      <c r="B86" s="5" t="s">
        <v>462</v>
      </c>
      <c r="C86" s="5" t="str">
        <f>CONCATENATE(Prefix!$B$2,Prefix!$B$3,Prefix!$B$6,"CNR","-",D86,Prefix!$B$10,"-snet")</f>
        <v>LzPcCNR-Prod-Data-snet</v>
      </c>
      <c r="D86" s="5" t="s">
        <v>472</v>
      </c>
      <c r="E86" s="5" t="s">
        <v>37</v>
      </c>
      <c r="F86" s="5" t="str">
        <f t="shared" si="18"/>
        <v>LzPc-PBMM Production</v>
      </c>
      <c r="G86" s="5" t="str">
        <f t="shared" si="19"/>
        <v>LzPc-Network_Prod-rg</v>
      </c>
    </row>
    <row r="87" spans="1:18" x14ac:dyDescent="0.35">
      <c r="A87" s="5" t="str">
        <f>CONCATENATE(Prefix!$B$2,Prefix!$B$3,Prefix!$B$6,"CNR","-",B87,Prefix!$B$10,"-rt")</f>
        <v>LzPcCNR-Prod-rt</v>
      </c>
      <c r="B87" s="5" t="s">
        <v>462</v>
      </c>
      <c r="C87" s="5" t="str">
        <f>CONCATENATE(Prefix!$B$2,Prefix!$B$3,Prefix!$B$6,"CNR","-",D87,Prefix!$B$10,"-snet")</f>
        <v>LzPcCNR-Prod-FE-snet</v>
      </c>
      <c r="D87" s="5" t="s">
        <v>473</v>
      </c>
      <c r="E87" s="5" t="s">
        <v>37</v>
      </c>
      <c r="F87" s="5" t="str">
        <f t="shared" si="18"/>
        <v>LzPc-PBMM Production</v>
      </c>
      <c r="G87" s="5" t="str">
        <f t="shared" si="19"/>
        <v>LzPc-Network_Prod-rg</v>
      </c>
    </row>
    <row r="88" spans="1:18" ht="26" x14ac:dyDescent="0.35">
      <c r="A88" s="5" t="str">
        <f>CONCATENATE(Prefix!$B$2,Prefix!$B$3,Prefix!$B$6,"CNR","-",B88,Prefix!$B$10,"-rt")</f>
        <v>LzPcCNR-Prod-rt</v>
      </c>
      <c r="B88" s="5" t="s">
        <v>462</v>
      </c>
      <c r="C88" s="5" t="str">
        <f>CONCATENATE(Prefix!$B$2,Prefix!$B$3,Prefix!$B$6,"CNR","-",D88,Prefix!$B$10,"-snet")</f>
        <v>LzPcCNR-Prod-Pres-snet</v>
      </c>
      <c r="D88" s="5" t="s">
        <v>477</v>
      </c>
      <c r="E88" s="5" t="s">
        <v>37</v>
      </c>
      <c r="F88" s="5" t="str">
        <f t="shared" si="18"/>
        <v>LzPc-PBMM Production</v>
      </c>
      <c r="G88" s="5" t="str">
        <f t="shared" si="19"/>
        <v>LzPc-Network_Prod-rg</v>
      </c>
    </row>
    <row r="89" spans="1:18" x14ac:dyDescent="0.35">
      <c r="A89" s="5" t="s">
        <v>21</v>
      </c>
      <c r="B89" s="5" t="str">
        <f>CONCATENATE(Prefix!$B$2,Prefix!$B$3,Prefix!$B$6,"CNR","-",C89,Prefix!$B$10,"-rt")</f>
        <v>LzPcCNR-MRZ-rt</v>
      </c>
      <c r="C89" s="5" t="s">
        <v>300</v>
      </c>
      <c r="D89" s="5" t="str">
        <f>CONCATENATE(Prefix!$B$2,Prefix!$B$3,Prefix!$B$6,"CNR","-",E89,Prefix!$B$10,"-snet")</f>
        <v>LzPcCNR-MRZ-SEC-snet</v>
      </c>
      <c r="E89" s="5" t="s">
        <v>366</v>
      </c>
      <c r="F89" s="5" t="s">
        <v>37</v>
      </c>
      <c r="G89" s="5" t="str">
        <f t="shared" si="16"/>
        <v>LzPc-PBMM Core</v>
      </c>
      <c r="H89" s="5" t="str">
        <f t="shared" si="17"/>
        <v>LzPc-Network_Core-rg</v>
      </c>
    </row>
    <row r="90" spans="1:18" x14ac:dyDescent="0.35">
      <c r="A90" s="14" t="s">
        <v>199</v>
      </c>
      <c r="B90" s="14"/>
      <c r="C90" s="14"/>
      <c r="D90" s="14"/>
      <c r="E90" s="14"/>
      <c r="F90" s="14"/>
      <c r="G90" s="14"/>
      <c r="H90" s="14"/>
    </row>
    <row r="91" spans="1:18" s="4" customFormat="1" ht="65" x14ac:dyDescent="0.35">
      <c r="A91" s="4" t="s">
        <v>262</v>
      </c>
      <c r="B91" s="4" t="s">
        <v>204</v>
      </c>
      <c r="C91" s="4" t="s">
        <v>25</v>
      </c>
      <c r="D91" s="4" t="s">
        <v>200</v>
      </c>
      <c r="E91" s="4" t="s">
        <v>205</v>
      </c>
      <c r="F91" s="7" t="s">
        <v>207</v>
      </c>
      <c r="G91" s="7" t="s">
        <v>208</v>
      </c>
      <c r="H91" s="7" t="s">
        <v>209</v>
      </c>
      <c r="I91" s="4" t="s">
        <v>212</v>
      </c>
      <c r="J91" s="4" t="s">
        <v>211</v>
      </c>
      <c r="K91" s="4" t="s">
        <v>21</v>
      </c>
      <c r="L91" s="4" t="s">
        <v>292</v>
      </c>
      <c r="M91" s="4" t="s">
        <v>254</v>
      </c>
      <c r="N91" s="4" t="s">
        <v>307</v>
      </c>
      <c r="O91" s="4" t="s">
        <v>287</v>
      </c>
      <c r="P91" s="4" t="s">
        <v>32</v>
      </c>
      <c r="Q91" s="4" t="s">
        <v>21</v>
      </c>
      <c r="R91" s="4" t="s">
        <v>343</v>
      </c>
    </row>
    <row r="92" spans="1:18" ht="39" x14ac:dyDescent="0.3">
      <c r="A92" s="5" t="str">
        <f>CONCATENATE(Prefix!$B$2,Prefix!$B$5,Prefix!$B$6,"CNR","-",I92,Prefix!$B$10,"-rt")</f>
        <v>LzDcCNR-Dev_PAZ-rt</v>
      </c>
      <c r="B92" s="5" t="str">
        <f t="shared" ref="B92:B96" si="20">$A$27</f>
        <v>LzDc-Network_Dev-rg</v>
      </c>
      <c r="C92" s="5" t="s">
        <v>306</v>
      </c>
      <c r="D92" s="5" t="str">
        <f>CONCATENATE(A92,"-",R92)</f>
        <v>LzDcCNR-Dev_PAZ-rt-toCoreF5_Transit_Internet-route</v>
      </c>
      <c r="E92" s="10" t="s">
        <v>206</v>
      </c>
      <c r="F92" s="10" t="s">
        <v>518</v>
      </c>
      <c r="G92" s="5" t="s">
        <v>308</v>
      </c>
      <c r="H92" s="8" t="s">
        <v>210</v>
      </c>
      <c r="I92" s="5" t="s">
        <v>465</v>
      </c>
      <c r="J92" s="5" t="s">
        <v>37</v>
      </c>
      <c r="K92" s="4" t="s">
        <v>21</v>
      </c>
      <c r="L92" s="5" t="s">
        <v>465</v>
      </c>
      <c r="M92" s="5" t="s">
        <v>466</v>
      </c>
      <c r="N92" s="5" t="str">
        <f>CONCATENATE(Prefix!$B$2,Prefix!$B$5,Prefix!$B$6,"CNR","-",L92,Prefix!$B$10,"-vnet")</f>
        <v>LzDcCNR-Dev_PAZ-vnet</v>
      </c>
      <c r="O92" s="5" t="str">
        <f>CONCATENATE(Prefix!$B$2,Prefix!$B$5,Prefix!$B$6,"CNR","-",M92,Prefix!$B$10,"-snet")</f>
        <v>LzDcCNR-Dev_PAZ-FE-snet</v>
      </c>
      <c r="P92" s="5" t="str">
        <f t="shared" ref="P92:P96" si="21">$B$18</f>
        <v>LzDc-PBMM Development</v>
      </c>
      <c r="Q92" s="5" t="s">
        <v>21</v>
      </c>
      <c r="R92" s="5" t="s">
        <v>201</v>
      </c>
    </row>
    <row r="93" spans="1:18" ht="39" x14ac:dyDescent="0.3">
      <c r="A93" s="5" t="str">
        <f>CONCATENATE(Prefix!$B$2,Prefix!$B$5,Prefix!$B$6,"CNR","-",I93,Prefix!$B$10,"-rt")</f>
        <v>LzDcCNR-Dev_PAZ-rt</v>
      </c>
      <c r="B93" s="5" t="str">
        <f t="shared" si="20"/>
        <v>LzDc-Network_Dev-rg</v>
      </c>
      <c r="C93" s="5" t="s">
        <v>306</v>
      </c>
      <c r="D93" s="5" t="str">
        <f t="shared" ref="D93:D106" si="22">CONCATENATE(A93,"-",R93)</f>
        <v>LzDcCNR-Dev_PAZ-rt-toCoreFW_Transit_Dev-route</v>
      </c>
      <c r="E93" s="10" t="s">
        <v>519</v>
      </c>
      <c r="F93" s="10" t="s">
        <v>520</v>
      </c>
      <c r="G93" s="5" t="s">
        <v>308</v>
      </c>
      <c r="H93" s="8" t="s">
        <v>210</v>
      </c>
      <c r="I93" s="5" t="s">
        <v>465</v>
      </c>
      <c r="J93" s="5" t="s">
        <v>37</v>
      </c>
      <c r="K93" s="4" t="s">
        <v>21</v>
      </c>
      <c r="L93" s="5" t="s">
        <v>465</v>
      </c>
      <c r="M93" s="5" t="s">
        <v>466</v>
      </c>
      <c r="N93" s="5" t="str">
        <f>CONCATENATE(Prefix!$B$2,Prefix!$B$5,Prefix!$B$6,"CNR","-",L93,Prefix!$B$10,"-vnet")</f>
        <v>LzDcCNR-Dev_PAZ-vnet</v>
      </c>
      <c r="O93" s="5" t="str">
        <f>CONCATENATE(Prefix!$B$2,Prefix!$B$5,Prefix!$B$6,"CNR","-",M93,Prefix!$B$10,"-snet")</f>
        <v>LzDcCNR-Dev_PAZ-FE-snet</v>
      </c>
      <c r="P93" s="5" t="str">
        <f t="shared" si="21"/>
        <v>LzDc-PBMM Development</v>
      </c>
      <c r="Q93" s="5" t="s">
        <v>21</v>
      </c>
      <c r="R93" s="5" t="s">
        <v>282</v>
      </c>
    </row>
    <row r="94" spans="1:18" ht="39" x14ac:dyDescent="0.3">
      <c r="A94" s="5" t="str">
        <f>CONCATENATE(Prefix!$B$2,Prefix!$B$5,Prefix!$B$6,"CNR","-",I94,Prefix!$B$10,"-rt")</f>
        <v>LzDcCNR-Dev_PAZ-rt</v>
      </c>
      <c r="B94" s="5" t="str">
        <f t="shared" si="20"/>
        <v>LzDc-Network_Dev-rg</v>
      </c>
      <c r="C94" s="5" t="s">
        <v>306</v>
      </c>
      <c r="D94" s="5" t="str">
        <f t="shared" ref="D94" si="23">CONCATENATE(A94,"-",R94)</f>
        <v>LzDcCNR-Dev_PAZ-rt-toCoreFW_Transit_Prod_PAZ-route</v>
      </c>
      <c r="E94" s="9" t="s">
        <v>492</v>
      </c>
      <c r="F94" s="10" t="s">
        <v>520</v>
      </c>
      <c r="G94" s="5" t="s">
        <v>308</v>
      </c>
      <c r="H94" s="8" t="s">
        <v>210</v>
      </c>
      <c r="I94" s="5" t="s">
        <v>465</v>
      </c>
      <c r="J94" s="5" t="s">
        <v>94</v>
      </c>
      <c r="K94" s="4" t="s">
        <v>21</v>
      </c>
      <c r="L94" s="5" t="s">
        <v>465</v>
      </c>
      <c r="M94" s="5" t="s">
        <v>466</v>
      </c>
      <c r="N94" s="5" t="str">
        <f>CONCATENATE(Prefix!$B$2,Prefix!$B$5,Prefix!$B$6,"CNR","-",L94,Prefix!$B$10,"-vnet")</f>
        <v>LzDcCNR-Dev_PAZ-vnet</v>
      </c>
      <c r="O94" s="5" t="str">
        <f>CONCATENATE(Prefix!$B$2,Prefix!$B$5,Prefix!$B$6,"CNR","-",M94,Prefix!$B$10,"-snet")</f>
        <v>LzDcCNR-Dev_PAZ-FE-snet</v>
      </c>
      <c r="P94" s="5" t="str">
        <f t="shared" si="21"/>
        <v>LzDc-PBMM Development</v>
      </c>
      <c r="Q94" s="5" t="s">
        <v>21</v>
      </c>
      <c r="R94" s="5" t="s">
        <v>388</v>
      </c>
    </row>
    <row r="95" spans="1:18" ht="39" x14ac:dyDescent="0.3">
      <c r="A95" s="5" t="str">
        <f>CONCATENATE(Prefix!$B$2,Prefix!$B$5,Prefix!$B$6,"CNR","-",I95,Prefix!$B$10,"-rt")</f>
        <v>LzDcCNR-Dev-rt</v>
      </c>
      <c r="B95" s="5" t="str">
        <f t="shared" si="20"/>
        <v>LzDc-Network_Dev-rg</v>
      </c>
      <c r="C95" s="5" t="s">
        <v>306</v>
      </c>
      <c r="D95" s="5" t="str">
        <f t="shared" si="22"/>
        <v>LzDcCNR-Dev-rt-toCoreFW_Internal_Dev_Core-route</v>
      </c>
      <c r="E95" s="9" t="s">
        <v>490</v>
      </c>
      <c r="F95" s="10" t="s">
        <v>521</v>
      </c>
      <c r="G95" s="5" t="s">
        <v>308</v>
      </c>
      <c r="H95" s="8" t="s">
        <v>210</v>
      </c>
      <c r="I95" s="5" t="s">
        <v>464</v>
      </c>
      <c r="J95" s="5" t="s">
        <v>37</v>
      </c>
      <c r="K95" s="4" t="s">
        <v>21</v>
      </c>
      <c r="L95" s="5" t="s">
        <v>464</v>
      </c>
      <c r="M95" s="5" t="s">
        <v>469</v>
      </c>
      <c r="N95" s="5" t="str">
        <f>CONCATENATE(Prefix!$B$2,Prefix!$B$5,Prefix!$B$6,"CNR","-",L95,Prefix!$B$10,"-vnet")</f>
        <v>LzDcCNR-Dev-vnet</v>
      </c>
      <c r="O95" s="5" t="str">
        <f>CONCATENATE(Prefix!$B$2,Prefix!$B$5,Prefix!$B$6,"CNR","-",M95,Prefix!$B$10,"-snet")</f>
        <v>LzDcCNR-Dev-FE-snet</v>
      </c>
      <c r="P95" s="5" t="str">
        <f t="shared" si="21"/>
        <v>LzDc-PBMM Development</v>
      </c>
      <c r="Q95" s="5" t="s">
        <v>21</v>
      </c>
      <c r="R95" s="5" t="s">
        <v>285</v>
      </c>
    </row>
    <row r="96" spans="1:18" ht="39" x14ac:dyDescent="0.3">
      <c r="A96" s="5" t="str">
        <f>CONCATENATE(Prefix!$B$2,Prefix!$B$5,Prefix!$B$6,"CNR","-",I96,Prefix!$B$10,"-rt")</f>
        <v>LzDcCNR-Dev-rt</v>
      </c>
      <c r="B96" s="5" t="str">
        <f t="shared" si="20"/>
        <v>LzDc-Network_Dev-rg</v>
      </c>
      <c r="C96" s="5" t="s">
        <v>306</v>
      </c>
      <c r="D96" s="5" t="str">
        <f t="shared" si="22"/>
        <v>LzDcCNR-Dev-rt-toCoreFW_Internal_Dev_Internet-route</v>
      </c>
      <c r="E96" s="10" t="s">
        <v>206</v>
      </c>
      <c r="F96" s="10" t="s">
        <v>521</v>
      </c>
      <c r="G96" s="5" t="s">
        <v>308</v>
      </c>
      <c r="H96" s="8" t="s">
        <v>210</v>
      </c>
      <c r="I96" s="5" t="s">
        <v>464</v>
      </c>
      <c r="J96" s="5" t="s">
        <v>94</v>
      </c>
      <c r="K96" s="4" t="s">
        <v>21</v>
      </c>
      <c r="L96" s="5" t="s">
        <v>464</v>
      </c>
      <c r="M96" s="5" t="s">
        <v>469</v>
      </c>
      <c r="N96" s="5" t="str">
        <f>CONCATENATE(Prefix!$B$2,Prefix!$B$5,Prefix!$B$6,"CNR","-",L96,Prefix!$B$10,"-vnet")</f>
        <v>LzDcCNR-Dev-vnet</v>
      </c>
      <c r="O96" s="5" t="str">
        <f>CONCATENATE(Prefix!$B$2,Prefix!$B$5,Prefix!$B$6,"CNR","-",M96,Prefix!$B$10,"-snet")</f>
        <v>LzDcCNR-Dev-FE-snet</v>
      </c>
      <c r="P96" s="5" t="str">
        <f t="shared" si="21"/>
        <v>LzDc-PBMM Development</v>
      </c>
      <c r="Q96" s="5" t="s">
        <v>21</v>
      </c>
      <c r="R96" s="5" t="s">
        <v>286</v>
      </c>
    </row>
    <row r="97" spans="1:18" ht="52" x14ac:dyDescent="0.3">
      <c r="A97" s="5" t="str">
        <f>CONCATENATE(Prefix!$B$2,Prefix!$B$3,Prefix!$B$6,"CNR","-",I97,Prefix!$B$10,"-rt")</f>
        <v>LzPcCNR-Core-Transit-rt</v>
      </c>
      <c r="B97" s="5" t="str">
        <f t="shared" ref="B97:B101" si="24">$A$22</f>
        <v>LzPc-Network_Core-rg</v>
      </c>
      <c r="C97" s="5" t="s">
        <v>306</v>
      </c>
      <c r="D97" s="5" t="str">
        <f t="shared" si="22"/>
        <v>LzPcCNR-Core-Transit-rt-toCoreF5_Transit_Internet-route</v>
      </c>
      <c r="E97" s="10" t="s">
        <v>206</v>
      </c>
      <c r="F97" s="10" t="s">
        <v>518</v>
      </c>
      <c r="G97" s="5" t="s">
        <v>308</v>
      </c>
      <c r="H97" s="8" t="s">
        <v>210</v>
      </c>
      <c r="I97" s="5" t="s">
        <v>358</v>
      </c>
      <c r="J97" s="5" t="s">
        <v>37</v>
      </c>
      <c r="K97" s="4" t="s">
        <v>21</v>
      </c>
      <c r="L97" s="5" t="s">
        <v>344</v>
      </c>
      <c r="M97" s="5" t="s">
        <v>358</v>
      </c>
      <c r="N97" s="5" t="str">
        <f>CONCATENATE(Prefix!$B$2,Prefix!$B$3,Prefix!$B$6,"CNR","-",L97,Prefix!$B$10,"-vnet")</f>
        <v>LzPcCNR-Core-vnet</v>
      </c>
      <c r="O97" s="5" t="str">
        <f>CONCATENATE(Prefix!$B$2,Prefix!$B$3,Prefix!$B$6,"CNR","-",M97,Prefix!$B$10,"-snet")</f>
        <v>LzPcCNR-Core-Transit-snet</v>
      </c>
      <c r="P97" s="5" t="str">
        <f t="shared" ref="P97:P101" si="25">$B$16</f>
        <v>LzPc-PBMM Core</v>
      </c>
      <c r="Q97" s="5" t="s">
        <v>21</v>
      </c>
      <c r="R97" s="5" t="s">
        <v>201</v>
      </c>
    </row>
    <row r="98" spans="1:18" ht="52" x14ac:dyDescent="0.3">
      <c r="A98" s="5" t="str">
        <f>CONCATENATE(Prefix!$B$2,Prefix!$B$3,Prefix!$B$6,"CNR","-",I98,Prefix!$B$10,"-rt")</f>
        <v>LzPcCNR-Core-Transit-rt</v>
      </c>
      <c r="B98" s="5" t="str">
        <f t="shared" si="24"/>
        <v>LzPc-Network_Core-rg</v>
      </c>
      <c r="C98" s="5" t="s">
        <v>306</v>
      </c>
      <c r="D98" s="5" t="str">
        <f t="shared" si="22"/>
        <v>LzPcCNR-Core-Transit-rt-toCoreFW_Transit_Prod-route</v>
      </c>
      <c r="E98" s="9" t="s">
        <v>522</v>
      </c>
      <c r="F98" s="10" t="s">
        <v>523</v>
      </c>
      <c r="G98" s="5" t="s">
        <v>308</v>
      </c>
      <c r="H98" s="8" t="s">
        <v>210</v>
      </c>
      <c r="I98" s="5" t="s">
        <v>358</v>
      </c>
      <c r="J98" s="5" t="s">
        <v>37</v>
      </c>
      <c r="K98" s="4" t="s">
        <v>21</v>
      </c>
      <c r="L98" s="5" t="s">
        <v>344</v>
      </c>
      <c r="M98" s="5" t="s">
        <v>358</v>
      </c>
      <c r="N98" s="5" t="str">
        <f>CONCATENATE(Prefix!$B$2,Prefix!$B$3,Prefix!$B$6,"CNR","-",L98,Prefix!$B$10,"-vnet")</f>
        <v>LzPcCNR-Core-vnet</v>
      </c>
      <c r="O98" s="5" t="str">
        <f>CONCATENATE(Prefix!$B$2,Prefix!$B$3,Prefix!$B$6,"CNR","-",M98,Prefix!$B$10,"-snet")</f>
        <v>LzPcCNR-Core-Transit-snet</v>
      </c>
      <c r="P98" s="5" t="str">
        <f t="shared" si="25"/>
        <v>LzPc-PBMM Core</v>
      </c>
      <c r="Q98" s="5" t="s">
        <v>21</v>
      </c>
      <c r="R98" s="5" t="s">
        <v>281</v>
      </c>
    </row>
    <row r="99" spans="1:18" ht="52" x14ac:dyDescent="0.3">
      <c r="A99" s="5" t="str">
        <f>CONCATENATE(Prefix!$B$2,Prefix!$B$3,Prefix!$B$6,"CNR","-",I99,Prefix!$B$10,"-rt")</f>
        <v>LzPcCNR-Core-Transit-rt</v>
      </c>
      <c r="B99" s="5" t="str">
        <f t="shared" si="24"/>
        <v>LzPc-Network_Core-rg</v>
      </c>
      <c r="C99" s="5" t="s">
        <v>306</v>
      </c>
      <c r="D99" s="5" t="str">
        <f t="shared" si="22"/>
        <v>LzPcCNR-Core-Transit-rt-toCoreFW_Transit_Dev-route</v>
      </c>
      <c r="E99" s="9" t="s">
        <v>519</v>
      </c>
      <c r="F99" s="10" t="s">
        <v>520</v>
      </c>
      <c r="G99" s="5" t="s">
        <v>308</v>
      </c>
      <c r="H99" s="8" t="s">
        <v>210</v>
      </c>
      <c r="I99" s="5" t="s">
        <v>358</v>
      </c>
      <c r="J99" s="5" t="s">
        <v>94</v>
      </c>
      <c r="K99" s="4" t="s">
        <v>21</v>
      </c>
      <c r="L99" s="5" t="s">
        <v>344</v>
      </c>
      <c r="M99" s="5" t="s">
        <v>358</v>
      </c>
      <c r="N99" s="5" t="str">
        <f>CONCATENATE(Prefix!$B$2,Prefix!$B$3,Prefix!$B$6,"CNR","-",L99,Prefix!$B$10,"-vnet")</f>
        <v>LzPcCNR-Core-vnet</v>
      </c>
      <c r="O99" s="5" t="str">
        <f>CONCATENATE(Prefix!$B$2,Prefix!$B$3,Prefix!$B$6,"CNR","-",M99,Prefix!$B$10,"-snet")</f>
        <v>LzPcCNR-Core-Transit-snet</v>
      </c>
      <c r="P99" s="5" t="str">
        <f t="shared" si="25"/>
        <v>LzPc-PBMM Core</v>
      </c>
      <c r="Q99" s="5" t="s">
        <v>21</v>
      </c>
      <c r="R99" s="5" t="s">
        <v>282</v>
      </c>
    </row>
    <row r="100" spans="1:18" ht="39" x14ac:dyDescent="0.3">
      <c r="A100" s="5" t="str">
        <f>CONCATENATE(Prefix!$B$2,Prefix!$B$3,Prefix!$B$6,"CNR","-",I100,Prefix!$B$10,"-rt")</f>
        <v>LzPcCNR-MRZ-rt</v>
      </c>
      <c r="B100" s="5" t="str">
        <f t="shared" si="24"/>
        <v>LzPc-Network_Core-rg</v>
      </c>
      <c r="C100" s="5" t="s">
        <v>306</v>
      </c>
      <c r="D100" s="5" t="str">
        <f t="shared" si="22"/>
        <v>LzPcCNR-MRZ-rt-toCoreFW_MRZ_Core-route</v>
      </c>
      <c r="E100" s="9" t="s">
        <v>490</v>
      </c>
      <c r="F100" s="10" t="s">
        <v>524</v>
      </c>
      <c r="G100" s="5" t="s">
        <v>308</v>
      </c>
      <c r="H100" s="8" t="s">
        <v>210</v>
      </c>
      <c r="I100" s="5" t="s">
        <v>300</v>
      </c>
      <c r="J100" s="5" t="s">
        <v>37</v>
      </c>
      <c r="K100" s="5" t="s">
        <v>21</v>
      </c>
      <c r="L100" s="5" t="s">
        <v>300</v>
      </c>
      <c r="M100" s="5" t="s">
        <v>359</v>
      </c>
      <c r="N100" s="5" t="str">
        <f>CONCATENATE(Prefix!$B$2,Prefix!$B$3,Prefix!$B$6,"CNR","-",L100,Prefix!$B$10,"-vnet")</f>
        <v>LzPcCNR-MRZ-vnet</v>
      </c>
      <c r="O100" s="5" t="str">
        <f>CONCATENATE(Prefix!$B$2,Prefix!$B$3,Prefix!$B$6,"CNR","-",M100,Prefix!$B$10,"-snet")</f>
        <v>LzPcCNR-MRZ-MAZ-snet</v>
      </c>
      <c r="P100" s="5" t="str">
        <f t="shared" si="25"/>
        <v>LzPc-PBMM Core</v>
      </c>
      <c r="Q100" s="5" t="s">
        <v>21</v>
      </c>
      <c r="R100" s="5" t="s">
        <v>283</v>
      </c>
    </row>
    <row r="101" spans="1:18" ht="39" x14ac:dyDescent="0.3">
      <c r="A101" s="5" t="str">
        <f>CONCATENATE(Prefix!$B$2,Prefix!$B$3,Prefix!$B$6,"CNR","-",I101,Prefix!$B$10,"-rt")</f>
        <v>LzPcCNR-MRZ-rt</v>
      </c>
      <c r="B101" s="5" t="str">
        <f t="shared" si="24"/>
        <v>LzPc-Network_Core-rg</v>
      </c>
      <c r="C101" s="5" t="s">
        <v>306</v>
      </c>
      <c r="D101" s="5" t="str">
        <f t="shared" si="22"/>
        <v>LzPcCNR-MRZ-rt-toCoreFW_MRZ_Internet-route</v>
      </c>
      <c r="E101" s="10" t="s">
        <v>206</v>
      </c>
      <c r="F101" s="10" t="s">
        <v>524</v>
      </c>
      <c r="G101" s="5" t="s">
        <v>308</v>
      </c>
      <c r="H101" s="8" t="s">
        <v>210</v>
      </c>
      <c r="I101" s="5" t="s">
        <v>300</v>
      </c>
      <c r="J101" s="5" t="s">
        <v>94</v>
      </c>
      <c r="K101" s="5" t="s">
        <v>21</v>
      </c>
      <c r="L101" s="5" t="s">
        <v>300</v>
      </c>
      <c r="M101" s="5" t="s">
        <v>359</v>
      </c>
      <c r="N101" s="5" t="str">
        <f>CONCATENATE(Prefix!$B$2,Prefix!$B$3,Prefix!$B$6,"CNR","-",L101,Prefix!$B$10,"-vnet")</f>
        <v>LzPcCNR-MRZ-vnet</v>
      </c>
      <c r="O101" s="5" t="str">
        <f>CONCATENATE(Prefix!$B$2,Prefix!$B$3,Prefix!$B$6,"CNR","-",M101,Prefix!$B$10,"-snet")</f>
        <v>LzPcCNR-MRZ-MAZ-snet</v>
      </c>
      <c r="P101" s="5" t="str">
        <f t="shared" si="25"/>
        <v>LzPc-PBMM Core</v>
      </c>
      <c r="Q101" s="5" t="s">
        <v>21</v>
      </c>
      <c r="R101" s="5" t="s">
        <v>284</v>
      </c>
    </row>
    <row r="102" spans="1:18" ht="39" x14ac:dyDescent="0.3">
      <c r="A102" s="5" t="str">
        <f>CONCATENATE(Prefix!$B$2,Prefix!$B$3,Prefix!$B$6,"CNR","-",I102,Prefix!$B$10,"-rt")</f>
        <v>LzPcCNR-Prod_PAZ-rt</v>
      </c>
      <c r="B102" s="5" t="str">
        <f t="shared" ref="B102:B106" si="26">$A$31</f>
        <v>LzPc-Network_Prod-rg</v>
      </c>
      <c r="C102" s="5" t="s">
        <v>306</v>
      </c>
      <c r="D102" s="5" t="str">
        <f t="shared" si="22"/>
        <v>LzPcCNR-Prod_PAZ-rt-toCoreF5_Transit_Internet-route</v>
      </c>
      <c r="E102" s="10" t="s">
        <v>206</v>
      </c>
      <c r="F102" s="10" t="s">
        <v>518</v>
      </c>
      <c r="G102" s="5" t="s">
        <v>308</v>
      </c>
      <c r="H102" s="8" t="s">
        <v>210</v>
      </c>
      <c r="I102" s="5" t="s">
        <v>463</v>
      </c>
      <c r="J102" s="5" t="s">
        <v>37</v>
      </c>
      <c r="K102" s="4" t="s">
        <v>21</v>
      </c>
      <c r="L102" s="5" t="s">
        <v>463</v>
      </c>
      <c r="M102" s="5" t="s">
        <v>470</v>
      </c>
      <c r="N102" s="5" t="str">
        <f>CONCATENATE(Prefix!$B$2,Prefix!$B$3,Prefix!$B$6,"CNR","-",L102,Prefix!$B$10,"-vnet")</f>
        <v>LzPcCNR-Prod_PAZ-vnet</v>
      </c>
      <c r="O102" s="5" t="str">
        <f>CONCATENATE(Prefix!$B$2,Prefix!$B$3,Prefix!$B$6,"CNR","-",M102,Prefix!$B$10,"-snet")</f>
        <v>LzPcCNR-Prod_PAZ-FE-snet</v>
      </c>
      <c r="P102" s="5" t="str">
        <f t="shared" ref="P102:P106" si="27">$B$17</f>
        <v>LzPc-PBMM Production</v>
      </c>
      <c r="Q102" s="5" t="s">
        <v>21</v>
      </c>
      <c r="R102" s="5" t="s">
        <v>201</v>
      </c>
    </row>
    <row r="103" spans="1:18" ht="39" x14ac:dyDescent="0.3">
      <c r="A103" s="5" t="str">
        <f>CONCATENATE(Prefix!$B$2,Prefix!$B$3,Prefix!$B$6,"CNR","-",I103,Prefix!$B$10,"-rt")</f>
        <v>LzPcCNR-Prod_PAZ-rt</v>
      </c>
      <c r="B103" s="5" t="str">
        <f t="shared" si="26"/>
        <v>LzPc-Network_Prod-rg</v>
      </c>
      <c r="C103" s="5" t="s">
        <v>306</v>
      </c>
      <c r="D103" s="5" t="str">
        <f t="shared" si="22"/>
        <v>LzPcCNR-Prod_PAZ-rt-toCoreFW_Transit_Prod-route</v>
      </c>
      <c r="E103" s="10" t="s">
        <v>522</v>
      </c>
      <c r="F103" s="10" t="s">
        <v>523</v>
      </c>
      <c r="G103" s="5" t="s">
        <v>308</v>
      </c>
      <c r="H103" s="8" t="s">
        <v>210</v>
      </c>
      <c r="I103" s="5" t="s">
        <v>463</v>
      </c>
      <c r="J103" s="5" t="s">
        <v>37</v>
      </c>
      <c r="K103" s="4" t="s">
        <v>21</v>
      </c>
      <c r="L103" s="5" t="s">
        <v>463</v>
      </c>
      <c r="M103" s="5" t="s">
        <v>470</v>
      </c>
      <c r="N103" s="5" t="str">
        <f>CONCATENATE(Prefix!$B$2,Prefix!$B$3,Prefix!$B$6,"CNR","-",L103,Prefix!$B$10,"-vnet")</f>
        <v>LzPcCNR-Prod_PAZ-vnet</v>
      </c>
      <c r="O103" s="5" t="str">
        <f>CONCATENATE(Prefix!$B$2,Prefix!$B$3,Prefix!$B$6,"CNR","-",M103,Prefix!$B$10,"-snet")</f>
        <v>LzPcCNR-Prod_PAZ-FE-snet</v>
      </c>
      <c r="P103" s="5" t="str">
        <f t="shared" si="27"/>
        <v>LzPc-PBMM Production</v>
      </c>
      <c r="Q103" s="5" t="s">
        <v>21</v>
      </c>
      <c r="R103" s="5" t="s">
        <v>281</v>
      </c>
    </row>
    <row r="104" spans="1:18" ht="39" x14ac:dyDescent="0.3">
      <c r="A104" s="5" t="str">
        <f>CONCATENATE(Prefix!$B$2,Prefix!$B$3,Prefix!$B$6,"CNR","-",I104,Prefix!$B$10,"-rt")</f>
        <v>LzPcCNR-Prod_PAZ-rt</v>
      </c>
      <c r="B104" s="5" t="str">
        <f t="shared" si="26"/>
        <v>LzPc-Network_Prod-rg</v>
      </c>
      <c r="C104" s="5" t="s">
        <v>306</v>
      </c>
      <c r="D104" s="5" t="str">
        <f t="shared" ref="D104" si="28">CONCATENATE(A104,"-",R104)</f>
        <v>LzPcCNR-Prod_PAZ-rt-toCoreFW_Transit_Dev_PAZ-route</v>
      </c>
      <c r="E104" s="9" t="s">
        <v>488</v>
      </c>
      <c r="F104" s="10" t="s">
        <v>523</v>
      </c>
      <c r="G104" s="5" t="s">
        <v>308</v>
      </c>
      <c r="H104" s="8" t="s">
        <v>210</v>
      </c>
      <c r="I104" s="5" t="s">
        <v>463</v>
      </c>
      <c r="J104" s="5" t="s">
        <v>94</v>
      </c>
      <c r="K104" s="4" t="s">
        <v>21</v>
      </c>
      <c r="L104" s="5" t="s">
        <v>463</v>
      </c>
      <c r="M104" s="5" t="s">
        <v>470</v>
      </c>
      <c r="N104" s="5" t="str">
        <f>CONCATENATE(Prefix!$B$2,Prefix!$B$3,Prefix!$B$6,"CNR","-",L104,Prefix!$B$10,"-vnet")</f>
        <v>LzPcCNR-Prod_PAZ-vnet</v>
      </c>
      <c r="O104" s="5" t="str">
        <f>CONCATENATE(Prefix!$B$2,Prefix!$B$3,Prefix!$B$6,"CNR","-",M104,Prefix!$B$10,"-snet")</f>
        <v>LzPcCNR-Prod_PAZ-FE-snet</v>
      </c>
      <c r="P104" s="5" t="str">
        <f t="shared" si="27"/>
        <v>LzPc-PBMM Production</v>
      </c>
      <c r="Q104" s="5" t="s">
        <v>21</v>
      </c>
      <c r="R104" s="5" t="s">
        <v>389</v>
      </c>
    </row>
    <row r="105" spans="1:18" ht="39" x14ac:dyDescent="0.3">
      <c r="A105" s="5" t="str">
        <f>CONCATENATE(Prefix!$B$2,Prefix!$B$3,Prefix!$B$6,"CNR","-",I105,Prefix!$B$10,"-rt")</f>
        <v>LzPcCNR-Prod-rt</v>
      </c>
      <c r="B105" s="5" t="str">
        <f t="shared" si="26"/>
        <v>LzPc-Network_Prod-rg</v>
      </c>
      <c r="C105" s="5" t="s">
        <v>306</v>
      </c>
      <c r="D105" s="5" t="str">
        <f t="shared" si="22"/>
        <v>LzPcCNR-Prod-rt-toCoreFW_Internal_Core-route</v>
      </c>
      <c r="E105" s="9" t="s">
        <v>490</v>
      </c>
      <c r="F105" s="10" t="s">
        <v>525</v>
      </c>
      <c r="G105" s="5" t="s">
        <v>308</v>
      </c>
      <c r="H105" s="8" t="s">
        <v>210</v>
      </c>
      <c r="I105" s="5" t="s">
        <v>462</v>
      </c>
      <c r="J105" s="5" t="s">
        <v>37</v>
      </c>
      <c r="K105" s="4" t="s">
        <v>21</v>
      </c>
      <c r="L105" s="5" t="s">
        <v>462</v>
      </c>
      <c r="M105" s="5" t="s">
        <v>473</v>
      </c>
      <c r="N105" s="5" t="str">
        <f>CONCATENATE(Prefix!$B$2,Prefix!$B$3,Prefix!$B$6,"CNR","-",L105,Prefix!$B$10,"-vnet")</f>
        <v>LzPcCNR-Prod-vnet</v>
      </c>
      <c r="O105" s="5" t="str">
        <f>CONCATENATE(Prefix!$B$2,Prefix!$B$3,Prefix!$B$6,"CNR","-",M105,Prefix!$B$10,"-snet")</f>
        <v>LzPcCNR-Prod-FE-snet</v>
      </c>
      <c r="P105" s="5" t="str">
        <f t="shared" si="27"/>
        <v>LzPc-PBMM Production</v>
      </c>
      <c r="Q105" s="5" t="s">
        <v>21</v>
      </c>
      <c r="R105" s="5" t="s">
        <v>203</v>
      </c>
    </row>
    <row r="106" spans="1:18" ht="39" x14ac:dyDescent="0.3">
      <c r="A106" s="5" t="str">
        <f>CONCATENATE(Prefix!$B$2,Prefix!$B$3,Prefix!$B$6,"CNR","-",I106,Prefix!$B$10,"-rt")</f>
        <v>LzPcCNR-Prod-rt</v>
      </c>
      <c r="B106" s="5" t="str">
        <f t="shared" si="26"/>
        <v>LzPc-Network_Prod-rg</v>
      </c>
      <c r="C106" s="5" t="s">
        <v>306</v>
      </c>
      <c r="D106" s="5" t="str">
        <f t="shared" si="22"/>
        <v>LzPcCNR-Prod-rt-toCoreFW_Internal_Internet-route</v>
      </c>
      <c r="E106" s="10" t="s">
        <v>206</v>
      </c>
      <c r="F106" s="10" t="s">
        <v>525</v>
      </c>
      <c r="G106" s="5" t="s">
        <v>308</v>
      </c>
      <c r="H106" s="8" t="s">
        <v>210</v>
      </c>
      <c r="I106" s="5" t="s">
        <v>462</v>
      </c>
      <c r="J106" s="5" t="s">
        <v>94</v>
      </c>
      <c r="K106" s="4" t="s">
        <v>21</v>
      </c>
      <c r="L106" s="5" t="s">
        <v>462</v>
      </c>
      <c r="M106" s="5" t="s">
        <v>473</v>
      </c>
      <c r="N106" s="5" t="str">
        <f>CONCATENATE(Prefix!$B$2,Prefix!$B$3,Prefix!$B$6,"CNR","-",L106,Prefix!$B$10,"-vnet")</f>
        <v>LzPcCNR-Prod-vnet</v>
      </c>
      <c r="O106" s="5" t="str">
        <f>CONCATENATE(Prefix!$B$2,Prefix!$B$3,Prefix!$B$6,"CNR","-",M106,Prefix!$B$10,"-snet")</f>
        <v>LzPcCNR-Prod-FE-snet</v>
      </c>
      <c r="P106" s="5" t="str">
        <f t="shared" si="27"/>
        <v>LzPc-PBMM Production</v>
      </c>
      <c r="Q106" s="5" t="s">
        <v>21</v>
      </c>
      <c r="R106" s="5" t="s">
        <v>202</v>
      </c>
    </row>
    <row r="107" spans="1:18" s="4" customFormat="1" ht="39" x14ac:dyDescent="0.35">
      <c r="A107" s="4" t="s">
        <v>255</v>
      </c>
      <c r="B107" s="4" t="s">
        <v>40</v>
      </c>
      <c r="C107" s="4" t="s">
        <v>32</v>
      </c>
      <c r="D107" s="4" t="s">
        <v>260</v>
      </c>
      <c r="E107" s="4" t="s">
        <v>261</v>
      </c>
      <c r="F107" s="7" t="s">
        <v>31</v>
      </c>
      <c r="G107" s="7" t="s">
        <v>18</v>
      </c>
      <c r="H107" s="7" t="s">
        <v>290</v>
      </c>
      <c r="I107" s="7" t="s">
        <v>16</v>
      </c>
      <c r="J107" s="7" t="s">
        <v>17</v>
      </c>
      <c r="K107" s="4" t="s">
        <v>21</v>
      </c>
      <c r="L107" s="4" t="s">
        <v>258</v>
      </c>
      <c r="M107" s="4" t="s">
        <v>39</v>
      </c>
      <c r="N107" s="4" t="s">
        <v>253</v>
      </c>
      <c r="O107" s="4" t="s">
        <v>259</v>
      </c>
    </row>
    <row r="108" spans="1:18" s="4" customFormat="1" ht="39" x14ac:dyDescent="0.35">
      <c r="A108" s="5" t="str">
        <f>CONCATENATE(D108,"-",E108,"-gwp")</f>
        <v>LzDcCNR-Dev-vnet-LzPcCNR-Core-vnet-gwp</v>
      </c>
      <c r="B108" s="5" t="str">
        <f>$A$27</f>
        <v>LzDc-Network_Dev-rg</v>
      </c>
      <c r="C108" s="5" t="str">
        <f t="shared" ref="C108:C109" si="29">$B$18</f>
        <v>LzDc-PBMM Development</v>
      </c>
      <c r="D108" s="5" t="str">
        <f>CONCATENATE(Prefix!$B$2,Prefix!$B$5,Prefix!$B$6,"CNR-",L108,Prefix!$B$10,"-vnet")</f>
        <v>LzDcCNR-Dev-vnet</v>
      </c>
      <c r="E108" s="5" t="str">
        <f>CONCATENATE(Prefix!$B$2,Prefix!$B$3,Prefix!$B$6,"CNR-",M108,Prefix!$B$10,"-vnet")</f>
        <v>LzPcCNR-Core-vnet</v>
      </c>
      <c r="F108" s="5" t="b">
        <v>1</v>
      </c>
      <c r="G108" s="5" t="b">
        <v>1</v>
      </c>
      <c r="H108" s="5" t="b">
        <v>1</v>
      </c>
      <c r="I108" s="5" t="b">
        <v>0</v>
      </c>
      <c r="J108" s="5" t="b">
        <v>0</v>
      </c>
      <c r="K108" s="5" t="s">
        <v>21</v>
      </c>
      <c r="L108" s="5" t="s">
        <v>464</v>
      </c>
      <c r="M108" s="5" t="s">
        <v>344</v>
      </c>
      <c r="N108" s="5" t="b">
        <v>1</v>
      </c>
      <c r="O108" s="5" t="str">
        <f t="shared" ref="O108:O117" ca="1" si="30">_xlfn.FORMULATEXT(A108)</f>
        <v>=CONCATENATE(D108,"-",E108,"-gwp")</v>
      </c>
    </row>
    <row r="109" spans="1:18" s="4" customFormat="1" ht="39" x14ac:dyDescent="0.35">
      <c r="A109" s="5" t="str">
        <f t="shared" ref="A109:A117" si="31">CONCATENATE(D109,"-",E109,"-gwp")</f>
        <v>LzDcCNR-Dev_PAZ-vnet-LzPcCNR-Core-vnet-gwp</v>
      </c>
      <c r="B109" s="5" t="str">
        <f>$A$27</f>
        <v>LzDc-Network_Dev-rg</v>
      </c>
      <c r="C109" s="5" t="str">
        <f t="shared" si="29"/>
        <v>LzDc-PBMM Development</v>
      </c>
      <c r="D109" s="5" t="str">
        <f>CONCATENATE(Prefix!$B$2,Prefix!$B$5,Prefix!$B$6,"CNR-",L109,Prefix!$B$10,"-vnet")</f>
        <v>LzDcCNR-Dev_PAZ-vnet</v>
      </c>
      <c r="E109" s="5" t="str">
        <f>CONCATENATE(Prefix!$B$2,Prefix!$B$3,Prefix!$B$6,"CNR-",M109,Prefix!$B$10,"-vnet")</f>
        <v>LzPcCNR-Core-vnet</v>
      </c>
      <c r="F109" s="5" t="b">
        <v>1</v>
      </c>
      <c r="G109" s="5" t="b">
        <v>1</v>
      </c>
      <c r="H109" s="5" t="b">
        <v>1</v>
      </c>
      <c r="I109" s="5" t="b">
        <v>0</v>
      </c>
      <c r="J109" s="5" t="b">
        <v>0</v>
      </c>
      <c r="K109" s="5" t="s">
        <v>21</v>
      </c>
      <c r="L109" s="5" t="s">
        <v>465</v>
      </c>
      <c r="M109" s="5" t="s">
        <v>344</v>
      </c>
      <c r="N109" s="5" t="b">
        <v>1</v>
      </c>
      <c r="O109" s="5" t="str">
        <f t="shared" ca="1" si="30"/>
        <v>=CONCATENATE(D109,"-",E109,"-gwp")</v>
      </c>
    </row>
    <row r="110" spans="1:18" s="4" customFormat="1" ht="39" x14ac:dyDescent="0.35">
      <c r="A110" s="5" t="str">
        <f t="shared" si="31"/>
        <v>LzPcCNR-MRZ-vnet-LzPcCNR-Core-vnet-gwp</v>
      </c>
      <c r="B110" s="5" t="str">
        <f>$A$22</f>
        <v>LzPc-Network_Core-rg</v>
      </c>
      <c r="C110" s="5" t="str">
        <f t="shared" ref="C110" si="32">$B$16</f>
        <v>LzPc-PBMM Core</v>
      </c>
      <c r="D110" s="5" t="str">
        <f>CONCATENATE(Prefix!$B$2,Prefix!$B$3,Prefix!$B$6,"CNR-",L110,Prefix!$B$10,"-vnet")</f>
        <v>LzPcCNR-MRZ-vnet</v>
      </c>
      <c r="E110" s="5" t="str">
        <f>CONCATENATE(Prefix!$B$2,Prefix!$B$3,Prefix!$B$6,"CNR-",M110,Prefix!$B$10,"-vnet")</f>
        <v>LzPcCNR-Core-vnet</v>
      </c>
      <c r="F110" s="5" t="b">
        <v>1</v>
      </c>
      <c r="G110" s="5" t="b">
        <v>1</v>
      </c>
      <c r="H110" s="5" t="b">
        <v>1</v>
      </c>
      <c r="I110" s="5" t="b">
        <v>0</v>
      </c>
      <c r="J110" s="5" t="b">
        <v>0</v>
      </c>
      <c r="K110" s="5" t="s">
        <v>21</v>
      </c>
      <c r="L110" s="5" t="s">
        <v>300</v>
      </c>
      <c r="M110" s="5" t="s">
        <v>344</v>
      </c>
      <c r="N110" s="5" t="b">
        <v>1</v>
      </c>
      <c r="O110" s="5" t="str">
        <f t="shared" ca="1" si="30"/>
        <v>=CONCATENATE(D110,"-",E110,"-gwp")</v>
      </c>
    </row>
    <row r="111" spans="1:18" s="4" customFormat="1" ht="39" x14ac:dyDescent="0.35">
      <c r="A111" s="5" t="str">
        <f t="shared" si="31"/>
        <v>LzPcCNR-Prod-vnet-LzPcCNR-Core-vnet-gwp</v>
      </c>
      <c r="B111" s="5" t="str">
        <f>$A$31</f>
        <v>LzPc-Network_Prod-rg</v>
      </c>
      <c r="C111" s="5" t="str">
        <f t="shared" ref="C111:C112" si="33">$B$17</f>
        <v>LzPc-PBMM Production</v>
      </c>
      <c r="D111" s="5" t="str">
        <f>CONCATENATE(Prefix!$B$2,Prefix!$B$3,Prefix!$B$6,"CNR-",L111,Prefix!$B$10,"-vnet")</f>
        <v>LzPcCNR-Prod-vnet</v>
      </c>
      <c r="E111" s="5" t="str">
        <f>CONCATENATE(Prefix!$B$2,Prefix!$B$3,Prefix!$B$6,"CNR-",M111,Prefix!$B$10,"-vnet")</f>
        <v>LzPcCNR-Core-vnet</v>
      </c>
      <c r="F111" s="5" t="b">
        <v>1</v>
      </c>
      <c r="G111" s="5" t="b">
        <v>1</v>
      </c>
      <c r="H111" s="5" t="b">
        <v>1</v>
      </c>
      <c r="I111" s="5" t="b">
        <v>0</v>
      </c>
      <c r="J111" s="5" t="b">
        <v>0</v>
      </c>
      <c r="K111" s="5" t="s">
        <v>21</v>
      </c>
      <c r="L111" s="5" t="s">
        <v>462</v>
      </c>
      <c r="M111" s="5" t="s">
        <v>344</v>
      </c>
      <c r="N111" s="5" t="b">
        <v>1</v>
      </c>
      <c r="O111" s="5" t="str">
        <f t="shared" ca="1" si="30"/>
        <v>=CONCATENATE(D111,"-",E111,"-gwp")</v>
      </c>
    </row>
    <row r="112" spans="1:18" s="4" customFormat="1" ht="39" x14ac:dyDescent="0.35">
      <c r="A112" s="5" t="str">
        <f t="shared" si="31"/>
        <v>LzPcCNR-Prod_PAZ-vnet-LzPcCNR-Core-vnet-gwp</v>
      </c>
      <c r="B112" s="5" t="str">
        <f>$A$31</f>
        <v>LzPc-Network_Prod-rg</v>
      </c>
      <c r="C112" s="5" t="str">
        <f t="shared" si="33"/>
        <v>LzPc-PBMM Production</v>
      </c>
      <c r="D112" s="5" t="str">
        <f>CONCATENATE(Prefix!$B$2,Prefix!$B$3,Prefix!$B$6,"CNR-",L112,Prefix!$B$10,"-vnet")</f>
        <v>LzPcCNR-Prod_PAZ-vnet</v>
      </c>
      <c r="E112" s="5" t="str">
        <f>CONCATENATE(Prefix!$B$2,Prefix!$B$3,Prefix!$B$6,"CNR-",M112,Prefix!$B$10,"-vnet")</f>
        <v>LzPcCNR-Core-vnet</v>
      </c>
      <c r="F112" s="5" t="b">
        <v>1</v>
      </c>
      <c r="G112" s="5" t="b">
        <v>1</v>
      </c>
      <c r="H112" s="5" t="b">
        <v>1</v>
      </c>
      <c r="I112" s="5" t="b">
        <v>0</v>
      </c>
      <c r="J112" s="5" t="b">
        <v>0</v>
      </c>
      <c r="K112" s="5" t="s">
        <v>21</v>
      </c>
      <c r="L112" s="5" t="s">
        <v>463</v>
      </c>
      <c r="M112" s="5" t="s">
        <v>344</v>
      </c>
      <c r="N112" s="5" t="b">
        <v>1</v>
      </c>
      <c r="O112" s="5" t="str">
        <f t="shared" ca="1" si="30"/>
        <v>=CONCATENATE(D112,"-",E112,"-gwp")</v>
      </c>
    </row>
    <row r="113" spans="1:17" s="4" customFormat="1" ht="26" x14ac:dyDescent="0.35">
      <c r="A113" s="5" t="str">
        <f t="shared" si="31"/>
        <v>LzPcCNR-Core-vnet-LzDcCNR-Dev-vnet-gwp</v>
      </c>
      <c r="B113" s="5" t="str">
        <f>$A$22</f>
        <v>LzPc-Network_Core-rg</v>
      </c>
      <c r="C113" s="5" t="str">
        <f t="shared" ref="C113:C117" si="34">$B$16</f>
        <v>LzPc-PBMM Core</v>
      </c>
      <c r="D113" s="5" t="str">
        <f>CONCATENATE(Prefix!$B$2,Prefix!$B$3,Prefix!$B$6,"CNR-",L113,Prefix!$B$10,"-vnet")</f>
        <v>LzPcCNR-Core-vnet</v>
      </c>
      <c r="E113" s="5" t="str">
        <f>CONCATENATE(Prefix!$B$2,Prefix!$B$5,Prefix!$B$6,"CNR-",M113,Prefix!$B$10,"-vnet")</f>
        <v>LzDcCNR-Dev-vnet</v>
      </c>
      <c r="F113" s="5" t="b">
        <v>1</v>
      </c>
      <c r="G113" s="5" t="b">
        <v>1</v>
      </c>
      <c r="H113" s="5" t="b">
        <v>1</v>
      </c>
      <c r="I113" s="5" t="b">
        <v>0</v>
      </c>
      <c r="J113" s="5" t="b">
        <v>0</v>
      </c>
      <c r="K113" s="5" t="s">
        <v>21</v>
      </c>
      <c r="L113" s="5" t="s">
        <v>344</v>
      </c>
      <c r="M113" s="5" t="s">
        <v>464</v>
      </c>
      <c r="N113" s="5" t="b">
        <v>1</v>
      </c>
      <c r="O113" s="5" t="str">
        <f t="shared" ca="1" si="30"/>
        <v>=CONCATENATE(D113,"-",E113,"-gwp")</v>
      </c>
    </row>
    <row r="114" spans="1:17" s="4" customFormat="1" ht="39" x14ac:dyDescent="0.35">
      <c r="A114" s="5" t="str">
        <f t="shared" si="31"/>
        <v>LzPcCNR-Core-vnet-LzDcCNR-Dev_PAZ-vnet-gwp</v>
      </c>
      <c r="B114" s="5" t="str">
        <f>$A$22</f>
        <v>LzPc-Network_Core-rg</v>
      </c>
      <c r="C114" s="5" t="str">
        <f t="shared" si="34"/>
        <v>LzPc-PBMM Core</v>
      </c>
      <c r="D114" s="5" t="str">
        <f>CONCATENATE(Prefix!$B$2,Prefix!$B$3,Prefix!$B$6,"CNR-",L114,Prefix!$B$10,"-vnet")</f>
        <v>LzPcCNR-Core-vnet</v>
      </c>
      <c r="E114" s="5" t="str">
        <f>CONCATENATE(Prefix!$B$2,Prefix!$B$5,Prefix!$B$6,"CNR-",M114,Prefix!$B$10,"-vnet")</f>
        <v>LzDcCNR-Dev_PAZ-vnet</v>
      </c>
      <c r="F114" s="5" t="b">
        <v>1</v>
      </c>
      <c r="G114" s="5" t="b">
        <v>1</v>
      </c>
      <c r="H114" s="5" t="b">
        <v>1</v>
      </c>
      <c r="I114" s="5" t="b">
        <v>0</v>
      </c>
      <c r="J114" s="5" t="b">
        <v>0</v>
      </c>
      <c r="K114" s="5" t="s">
        <v>21</v>
      </c>
      <c r="L114" s="5" t="s">
        <v>344</v>
      </c>
      <c r="M114" s="5" t="s">
        <v>465</v>
      </c>
      <c r="N114" s="5" t="b">
        <v>1</v>
      </c>
      <c r="O114" s="5" t="str">
        <f t="shared" ca="1" si="30"/>
        <v>=CONCATENATE(D114,"-",E114,"-gwp")</v>
      </c>
    </row>
    <row r="115" spans="1:17" s="4" customFormat="1" ht="26" x14ac:dyDescent="0.35">
      <c r="A115" s="5" t="str">
        <f t="shared" si="31"/>
        <v>LzPcCNR-Core-vnet-LzPcCNR-MRZ-vnet-gwp</v>
      </c>
      <c r="B115" s="5" t="str">
        <f>$A$22</f>
        <v>LzPc-Network_Core-rg</v>
      </c>
      <c r="C115" s="5" t="str">
        <f t="shared" si="34"/>
        <v>LzPc-PBMM Core</v>
      </c>
      <c r="D115" s="5" t="str">
        <f>CONCATENATE(Prefix!$B$2,Prefix!$B$3,Prefix!$B$6,"CNR-",L115,Prefix!$B$10,"-vnet")</f>
        <v>LzPcCNR-Core-vnet</v>
      </c>
      <c r="E115" s="5" t="str">
        <f>CONCATENATE(Prefix!$B$2,Prefix!$B$3,Prefix!$B$6,"CNR-",M115,Prefix!$B$10,"-vnet")</f>
        <v>LzPcCNR-MRZ-vnet</v>
      </c>
      <c r="F115" s="5" t="b">
        <v>1</v>
      </c>
      <c r="G115" s="5" t="b">
        <v>1</v>
      </c>
      <c r="H115" s="5" t="b">
        <v>1</v>
      </c>
      <c r="I115" s="5" t="b">
        <v>0</v>
      </c>
      <c r="J115" s="5" t="b">
        <v>0</v>
      </c>
      <c r="K115" s="5" t="s">
        <v>21</v>
      </c>
      <c r="L115" s="5" t="s">
        <v>344</v>
      </c>
      <c r="M115" s="5" t="s">
        <v>300</v>
      </c>
      <c r="N115" s="5" t="b">
        <v>1</v>
      </c>
      <c r="O115" s="5" t="str">
        <f t="shared" ca="1" si="30"/>
        <v>=CONCATENATE(D115,"-",E115,"-gwp")</v>
      </c>
    </row>
    <row r="116" spans="1:17" s="4" customFormat="1" ht="39" x14ac:dyDescent="0.35">
      <c r="A116" s="5" t="str">
        <f t="shared" si="31"/>
        <v>LzPcCNR-Core-vnet-LzPcCNR-Prod-vnet-gwp</v>
      </c>
      <c r="B116" s="5" t="str">
        <f>$A$22</f>
        <v>LzPc-Network_Core-rg</v>
      </c>
      <c r="C116" s="5" t="str">
        <f t="shared" si="34"/>
        <v>LzPc-PBMM Core</v>
      </c>
      <c r="D116" s="5" t="str">
        <f>CONCATENATE(Prefix!$B$2,Prefix!$B$3,Prefix!$B$6,"CNR-",L116,Prefix!$B$10,"-vnet")</f>
        <v>LzPcCNR-Core-vnet</v>
      </c>
      <c r="E116" s="5" t="str">
        <f>CONCATENATE(Prefix!$B$2,Prefix!$B$3,Prefix!$B$6,"CNR-",M116,Prefix!$B$10,"-vnet")</f>
        <v>LzPcCNR-Prod-vnet</v>
      </c>
      <c r="F116" s="5" t="b">
        <v>1</v>
      </c>
      <c r="G116" s="5" t="b">
        <v>1</v>
      </c>
      <c r="H116" s="5" t="b">
        <v>1</v>
      </c>
      <c r="I116" s="5" t="b">
        <v>0</v>
      </c>
      <c r="J116" s="5" t="b">
        <v>0</v>
      </c>
      <c r="K116" s="5" t="s">
        <v>21</v>
      </c>
      <c r="L116" s="5" t="s">
        <v>344</v>
      </c>
      <c r="M116" s="5" t="s">
        <v>462</v>
      </c>
      <c r="N116" s="5" t="b">
        <v>1</v>
      </c>
      <c r="O116" s="5" t="str">
        <f t="shared" ca="1" si="30"/>
        <v>=CONCATENATE(D116,"-",E116,"-gwp")</v>
      </c>
    </row>
    <row r="117" spans="1:17" s="4" customFormat="1" ht="39" x14ac:dyDescent="0.35">
      <c r="A117" s="5" t="str">
        <f t="shared" si="31"/>
        <v>LzPcCNR-Core-vnet-LzPcCNR-Prod_PAZ-vnet-gwp</v>
      </c>
      <c r="B117" s="5" t="str">
        <f>$A$22</f>
        <v>LzPc-Network_Core-rg</v>
      </c>
      <c r="C117" s="5" t="str">
        <f t="shared" si="34"/>
        <v>LzPc-PBMM Core</v>
      </c>
      <c r="D117" s="5" t="str">
        <f>CONCATENATE(Prefix!$B$2,Prefix!$B$3,Prefix!$B$6,"CNR-",L117,Prefix!$B$10,"-vnet")</f>
        <v>LzPcCNR-Core-vnet</v>
      </c>
      <c r="E117" s="5" t="str">
        <f>CONCATENATE(Prefix!$B$2,Prefix!$B$3,Prefix!$B$6,"CNR-",M117,Prefix!$B$10,"-vnet")</f>
        <v>LzPcCNR-Prod_PAZ-vnet</v>
      </c>
      <c r="F117" s="5" t="b">
        <v>1</v>
      </c>
      <c r="G117" s="5" t="b">
        <v>1</v>
      </c>
      <c r="H117" s="5" t="b">
        <v>1</v>
      </c>
      <c r="I117" s="5" t="b">
        <v>0</v>
      </c>
      <c r="J117" s="5" t="b">
        <v>0</v>
      </c>
      <c r="K117" s="5" t="s">
        <v>21</v>
      </c>
      <c r="L117" s="5" t="s">
        <v>344</v>
      </c>
      <c r="M117" s="5" t="s">
        <v>463</v>
      </c>
      <c r="N117" s="5" t="b">
        <v>1</v>
      </c>
      <c r="O117" s="5" t="str">
        <f t="shared" ca="1" si="30"/>
        <v>=CONCATENATE(D117,"-",E117,"-gwp")</v>
      </c>
    </row>
    <row r="118" spans="1:17" s="4" customFormat="1" ht="39" x14ac:dyDescent="0.35">
      <c r="A118" s="4" t="s">
        <v>66</v>
      </c>
      <c r="B118" s="4" t="s">
        <v>48</v>
      </c>
      <c r="C118" s="4" t="s">
        <v>36</v>
      </c>
      <c r="D118" s="4" t="s">
        <v>32</v>
      </c>
    </row>
    <row r="119" spans="1:17" x14ac:dyDescent="0.35">
      <c r="A119" s="5" t="str">
        <f>CONCATENATE(Prefix!$B$2,Prefix!$B$3,Prefix!$B$6,"CSA",Prefix!$B$12,"LZstore")</f>
        <v>LzPcCSALZstore</v>
      </c>
      <c r="B119" s="5" t="str">
        <f>CONCATENATE(Prefix!$B$2,Prefix!$B$3,Prefix!$B$6,"CSA",Prefix!$B$12,"LZ")</f>
        <v>LzPcCSALZ</v>
      </c>
      <c r="C119" s="5" t="str">
        <f>$A$22</f>
        <v>LzPc-Network_Core-rg</v>
      </c>
      <c r="D119" s="5" t="str">
        <f>$B$22</f>
        <v>LzPc-PBMM Core</v>
      </c>
    </row>
    <row r="120" spans="1:17" x14ac:dyDescent="0.35">
      <c r="A120" s="14" t="s">
        <v>323</v>
      </c>
      <c r="B120" s="14"/>
      <c r="C120" s="14"/>
      <c r="D120" s="14"/>
      <c r="E120" s="14"/>
      <c r="F120" s="14"/>
      <c r="G120" s="14"/>
    </row>
    <row r="121" spans="1:17" s="4" customFormat="1" ht="65" x14ac:dyDescent="0.35">
      <c r="A121" s="4" t="s">
        <v>64</v>
      </c>
      <c r="B121" s="4" t="s">
        <v>254</v>
      </c>
      <c r="C121" s="4" t="s">
        <v>36</v>
      </c>
      <c r="D121" s="4" t="s">
        <v>32</v>
      </c>
      <c r="E121" s="4" t="s">
        <v>51</v>
      </c>
      <c r="F121" s="4" t="s">
        <v>52</v>
      </c>
      <c r="G121" s="4" t="s">
        <v>53</v>
      </c>
      <c r="H121" s="4" t="s">
        <v>55</v>
      </c>
      <c r="I121" s="4" t="s">
        <v>57</v>
      </c>
      <c r="J121" s="4" t="s">
        <v>59</v>
      </c>
      <c r="K121" s="4" t="s">
        <v>61</v>
      </c>
      <c r="L121" s="4" t="s">
        <v>326</v>
      </c>
      <c r="M121" s="4" t="s">
        <v>62</v>
      </c>
      <c r="N121" s="4" t="s">
        <v>89</v>
      </c>
      <c r="O121" s="4" t="s">
        <v>172</v>
      </c>
      <c r="P121" s="4" t="s">
        <v>21</v>
      </c>
      <c r="Q121" s="4" t="s">
        <v>61</v>
      </c>
    </row>
    <row r="122" spans="1:17" s="4" customFormat="1" ht="26" x14ac:dyDescent="0.35">
      <c r="A122" s="5" t="str">
        <f>CONCATENATE(Prefix!$B$2,Prefix!$B$5,Prefix!$B$6,"CNR","-",B122,Prefix!$B$10,"-nsg")</f>
        <v>LzDcCNR-Dev_PAZ-App-nsg</v>
      </c>
      <c r="B122" s="5" t="s">
        <v>478</v>
      </c>
      <c r="C122" s="5" t="str">
        <f t="shared" ref="C122:C127" si="35">$A$27</f>
        <v>LzDc-Network_Dev-rg</v>
      </c>
      <c r="D122" s="5" t="str">
        <f t="shared" ref="D122:D127" si="36">$B$18</f>
        <v>LzDc-PBMM Development</v>
      </c>
      <c r="E122" s="5" t="s">
        <v>325</v>
      </c>
      <c r="F122" s="5">
        <v>100</v>
      </c>
      <c r="G122" s="5" t="s">
        <v>54</v>
      </c>
      <c r="H122" s="5" t="s">
        <v>56</v>
      </c>
      <c r="I122" s="5" t="s">
        <v>58</v>
      </c>
      <c r="J122" s="5" t="s">
        <v>60</v>
      </c>
      <c r="K122" s="5" t="s">
        <v>380</v>
      </c>
      <c r="L122" s="5" t="s">
        <v>327</v>
      </c>
      <c r="M122" s="5" t="s">
        <v>60</v>
      </c>
      <c r="N122" s="5" t="s">
        <v>377</v>
      </c>
      <c r="O122" s="5" t="s">
        <v>94</v>
      </c>
      <c r="P122" s="4" t="s">
        <v>21</v>
      </c>
      <c r="Q122" s="5" t="s">
        <v>376</v>
      </c>
    </row>
    <row r="123" spans="1:17" s="4" customFormat="1" ht="26" x14ac:dyDescent="0.35">
      <c r="A123" s="5" t="str">
        <f>CONCATENATE(Prefix!$B$2,Prefix!$B$5,Prefix!$B$6,"CNR","-",B123,Prefix!$B$10,"-nsg")</f>
        <v>LzDcCNR-Dev_PAZ-FE-nsg</v>
      </c>
      <c r="B123" s="5" t="s">
        <v>466</v>
      </c>
      <c r="C123" s="5" t="str">
        <f t="shared" si="35"/>
        <v>LzDc-Network_Dev-rg</v>
      </c>
      <c r="D123" s="5" t="str">
        <f t="shared" si="36"/>
        <v>LzDc-PBMM Development</v>
      </c>
      <c r="E123" s="5" t="s">
        <v>325</v>
      </c>
      <c r="F123" s="5">
        <v>100</v>
      </c>
      <c r="G123" s="5" t="s">
        <v>54</v>
      </c>
      <c r="H123" s="5" t="s">
        <v>56</v>
      </c>
      <c r="I123" s="5" t="s">
        <v>58</v>
      </c>
      <c r="J123" s="5" t="s">
        <v>60</v>
      </c>
      <c r="K123" s="5" t="s">
        <v>380</v>
      </c>
      <c r="L123" s="5" t="s">
        <v>327</v>
      </c>
      <c r="M123" s="5" t="s">
        <v>60</v>
      </c>
      <c r="N123" s="5" t="s">
        <v>377</v>
      </c>
      <c r="O123" s="5" t="s">
        <v>94</v>
      </c>
      <c r="P123" s="4" t="s">
        <v>21</v>
      </c>
      <c r="Q123" s="5" t="s">
        <v>376</v>
      </c>
    </row>
    <row r="124" spans="1:17" s="4" customFormat="1" ht="26" x14ac:dyDescent="0.35">
      <c r="A124" s="5" t="str">
        <f>CONCATENATE(Prefix!$B$2,Prefix!$B$5,Prefix!$B$6,"CNR","-",B124,Prefix!$B$10,"-nsg")</f>
        <v>LzDcCNR-Dev-App-nsg</v>
      </c>
      <c r="B124" s="5" t="s">
        <v>467</v>
      </c>
      <c r="C124" s="5" t="str">
        <f t="shared" si="35"/>
        <v>LzDc-Network_Dev-rg</v>
      </c>
      <c r="D124" s="5" t="str">
        <f t="shared" si="36"/>
        <v>LzDc-PBMM Development</v>
      </c>
      <c r="E124" s="5" t="s">
        <v>325</v>
      </c>
      <c r="F124" s="5">
        <v>100</v>
      </c>
      <c r="G124" s="5" t="s">
        <v>54</v>
      </c>
      <c r="H124" s="5" t="s">
        <v>56</v>
      </c>
      <c r="I124" s="5" t="s">
        <v>58</v>
      </c>
      <c r="J124" s="5" t="s">
        <v>60</v>
      </c>
      <c r="K124" s="5" t="s">
        <v>380</v>
      </c>
      <c r="L124" s="5" t="s">
        <v>327</v>
      </c>
      <c r="M124" s="5" t="s">
        <v>60</v>
      </c>
      <c r="N124" s="5" t="s">
        <v>377</v>
      </c>
      <c r="O124" s="5" t="s">
        <v>94</v>
      </c>
      <c r="P124" s="4" t="s">
        <v>21</v>
      </c>
      <c r="Q124" s="5" t="s">
        <v>376</v>
      </c>
    </row>
    <row r="125" spans="1:17" s="4" customFormat="1" ht="26" x14ac:dyDescent="0.35">
      <c r="A125" s="5" t="str">
        <f>CONCATENATE(Prefix!$B$2,Prefix!$B$5,Prefix!$B$6,"CNR","-",B125,Prefix!$B$10,"-nsg")</f>
        <v>LzDcCNR-Dev-Data-nsg</v>
      </c>
      <c r="B125" s="5" t="s">
        <v>468</v>
      </c>
      <c r="C125" s="5" t="str">
        <f t="shared" si="35"/>
        <v>LzDc-Network_Dev-rg</v>
      </c>
      <c r="D125" s="5" t="str">
        <f t="shared" si="36"/>
        <v>LzDc-PBMM Development</v>
      </c>
      <c r="E125" s="5" t="s">
        <v>325</v>
      </c>
      <c r="F125" s="5">
        <v>100</v>
      </c>
      <c r="G125" s="5" t="s">
        <v>54</v>
      </c>
      <c r="H125" s="5" t="s">
        <v>56</v>
      </c>
      <c r="I125" s="5" t="s">
        <v>58</v>
      </c>
      <c r="J125" s="5" t="s">
        <v>60</v>
      </c>
      <c r="K125" s="5" t="s">
        <v>380</v>
      </c>
      <c r="L125" s="5" t="s">
        <v>327</v>
      </c>
      <c r="M125" s="5" t="s">
        <v>60</v>
      </c>
      <c r="N125" s="5" t="s">
        <v>377</v>
      </c>
      <c r="O125" s="5" t="s">
        <v>94</v>
      </c>
      <c r="P125" s="4" t="s">
        <v>21</v>
      </c>
      <c r="Q125" s="5" t="s">
        <v>376</v>
      </c>
    </row>
    <row r="126" spans="1:17" s="4" customFormat="1" ht="26" x14ac:dyDescent="0.35">
      <c r="A126" s="5" t="str">
        <f>CONCATENATE(Prefix!$B$2,Prefix!$B$5,Prefix!$B$6,"CNR","-",B126,Prefix!$B$10,"-nsg")</f>
        <v>LzDcCNR-Dev-FE-nsg</v>
      </c>
      <c r="B126" s="5" t="s">
        <v>469</v>
      </c>
      <c r="C126" s="5" t="str">
        <f t="shared" si="35"/>
        <v>LzDc-Network_Dev-rg</v>
      </c>
      <c r="D126" s="5" t="str">
        <f t="shared" si="36"/>
        <v>LzDc-PBMM Development</v>
      </c>
      <c r="E126" s="5" t="s">
        <v>325</v>
      </c>
      <c r="F126" s="5">
        <v>100</v>
      </c>
      <c r="G126" s="5" t="s">
        <v>54</v>
      </c>
      <c r="H126" s="5" t="s">
        <v>56</v>
      </c>
      <c r="I126" s="5" t="s">
        <v>58</v>
      </c>
      <c r="J126" s="5" t="s">
        <v>60</v>
      </c>
      <c r="K126" s="5" t="s">
        <v>380</v>
      </c>
      <c r="L126" s="5" t="s">
        <v>327</v>
      </c>
      <c r="M126" s="5" t="s">
        <v>60</v>
      </c>
      <c r="N126" s="5" t="s">
        <v>377</v>
      </c>
      <c r="O126" s="5" t="s">
        <v>94</v>
      </c>
      <c r="P126" s="4" t="s">
        <v>21</v>
      </c>
      <c r="Q126" s="5" t="s">
        <v>376</v>
      </c>
    </row>
    <row r="127" spans="1:17" s="4" customFormat="1" ht="26" x14ac:dyDescent="0.35">
      <c r="A127" s="5" t="str">
        <f>CONCATENATE(Prefix!$B$2,Prefix!$B$5,Prefix!$B$6,"CNR","-",B127,Prefix!$B$10,"-nsg")</f>
        <v>LzDcCNR-Dev-Pres-nsg</v>
      </c>
      <c r="B127" s="5" t="s">
        <v>483</v>
      </c>
      <c r="C127" s="5" t="str">
        <f t="shared" si="35"/>
        <v>LzDc-Network_Dev-rg</v>
      </c>
      <c r="D127" s="5" t="str">
        <f t="shared" si="36"/>
        <v>LzDc-PBMM Development</v>
      </c>
      <c r="E127" s="5" t="s">
        <v>325</v>
      </c>
      <c r="F127" s="5">
        <v>100</v>
      </c>
      <c r="G127" s="5" t="s">
        <v>54</v>
      </c>
      <c r="H127" s="5" t="s">
        <v>56</v>
      </c>
      <c r="I127" s="5" t="s">
        <v>58</v>
      </c>
      <c r="J127" s="5" t="s">
        <v>60</v>
      </c>
      <c r="K127" s="5" t="s">
        <v>380</v>
      </c>
      <c r="L127" s="5" t="s">
        <v>327</v>
      </c>
      <c r="M127" s="5" t="s">
        <v>60</v>
      </c>
      <c r="N127" s="5" t="s">
        <v>377</v>
      </c>
      <c r="O127" s="5" t="s">
        <v>94</v>
      </c>
      <c r="P127" s="4" t="s">
        <v>21</v>
      </c>
      <c r="Q127" s="5" t="s">
        <v>376</v>
      </c>
    </row>
    <row r="128" spans="1:17" s="4" customFormat="1" ht="26" x14ac:dyDescent="0.35">
      <c r="A128" s="5" t="str">
        <f>CONCATENATE(Prefix!$B$2,Prefix!$B$3,Prefix!$B$6,"CNR","-",B128,Prefix!$B$10,"-nsg")</f>
        <v>LzPcCNR-Core-External-nsg</v>
      </c>
      <c r="B128" s="5" t="s">
        <v>354</v>
      </c>
      <c r="C128" s="5" t="str">
        <f t="shared" ref="C128:C138" si="37">$A$22</f>
        <v>LzPc-Network_Core-rg</v>
      </c>
      <c r="D128" s="5" t="str">
        <f t="shared" ref="D128:D138" si="38">$B$16</f>
        <v>LzPc-PBMM Core</v>
      </c>
      <c r="E128" s="5" t="s">
        <v>325</v>
      </c>
      <c r="F128" s="5">
        <v>100</v>
      </c>
      <c r="G128" s="5" t="s">
        <v>54</v>
      </c>
      <c r="H128" s="5" t="s">
        <v>56</v>
      </c>
      <c r="I128" s="5" t="s">
        <v>58</v>
      </c>
      <c r="J128" s="5" t="s">
        <v>60</v>
      </c>
      <c r="K128" s="5" t="s">
        <v>380</v>
      </c>
      <c r="L128" s="5" t="s">
        <v>327</v>
      </c>
      <c r="M128" s="5" t="s">
        <v>60</v>
      </c>
      <c r="N128" s="5" t="s">
        <v>377</v>
      </c>
      <c r="O128" s="5" t="s">
        <v>94</v>
      </c>
      <c r="P128" s="4" t="s">
        <v>21</v>
      </c>
      <c r="Q128" s="5" t="s">
        <v>376</v>
      </c>
    </row>
    <row r="129" spans="1:17" s="4" customFormat="1" ht="26" x14ac:dyDescent="0.35">
      <c r="A129" s="5" t="str">
        <f>CONCATENATE(Prefix!$B$2,Prefix!$B$3,Prefix!$B$6,"CNR","-",B129,Prefix!$B$10,"-nsg")</f>
        <v>LzPcCNR-Core-HA-nsg</v>
      </c>
      <c r="B129" s="5" t="s">
        <v>355</v>
      </c>
      <c r="C129" s="5" t="str">
        <f t="shared" si="37"/>
        <v>LzPc-Network_Core-rg</v>
      </c>
      <c r="D129" s="5" t="str">
        <f t="shared" si="38"/>
        <v>LzPc-PBMM Core</v>
      </c>
      <c r="E129" s="5" t="s">
        <v>325</v>
      </c>
      <c r="F129" s="5">
        <v>100</v>
      </c>
      <c r="G129" s="5" t="s">
        <v>54</v>
      </c>
      <c r="H129" s="5" t="s">
        <v>56</v>
      </c>
      <c r="I129" s="5" t="s">
        <v>58</v>
      </c>
      <c r="J129" s="5" t="s">
        <v>60</v>
      </c>
      <c r="K129" s="5" t="s">
        <v>380</v>
      </c>
      <c r="L129" s="5" t="s">
        <v>327</v>
      </c>
      <c r="M129" s="5" t="s">
        <v>60</v>
      </c>
      <c r="N129" s="5" t="s">
        <v>377</v>
      </c>
      <c r="O129" s="5" t="s">
        <v>94</v>
      </c>
      <c r="P129" s="4" t="s">
        <v>21</v>
      </c>
      <c r="Q129" s="5" t="s">
        <v>376</v>
      </c>
    </row>
    <row r="130" spans="1:17" s="4" customFormat="1" ht="26" x14ac:dyDescent="0.35">
      <c r="A130" s="5" t="str">
        <f>CONCATENATE(Prefix!$B$2,Prefix!$B$3,Prefix!$B$6,"CNR","-",B130,Prefix!$B$10,"-nsg")</f>
        <v>LzPcCNR-Core-Int_Dev-nsg</v>
      </c>
      <c r="B130" s="5" t="s">
        <v>362</v>
      </c>
      <c r="C130" s="5" t="str">
        <f t="shared" si="37"/>
        <v>LzPc-Network_Core-rg</v>
      </c>
      <c r="D130" s="5" t="str">
        <f t="shared" si="38"/>
        <v>LzPc-PBMM Core</v>
      </c>
      <c r="E130" s="5" t="s">
        <v>325</v>
      </c>
      <c r="F130" s="5">
        <v>100</v>
      </c>
      <c r="G130" s="5" t="s">
        <v>54</v>
      </c>
      <c r="H130" s="5" t="s">
        <v>56</v>
      </c>
      <c r="I130" s="5" t="s">
        <v>58</v>
      </c>
      <c r="J130" s="5" t="s">
        <v>60</v>
      </c>
      <c r="K130" s="5" t="s">
        <v>380</v>
      </c>
      <c r="L130" s="5" t="s">
        <v>327</v>
      </c>
      <c r="M130" s="5" t="s">
        <v>60</v>
      </c>
      <c r="N130" s="5" t="s">
        <v>377</v>
      </c>
      <c r="O130" s="5" t="s">
        <v>94</v>
      </c>
      <c r="P130" s="4" t="s">
        <v>21</v>
      </c>
      <c r="Q130" s="5" t="s">
        <v>376</v>
      </c>
    </row>
    <row r="131" spans="1:17" s="4" customFormat="1" ht="26" x14ac:dyDescent="0.35">
      <c r="A131" s="5" t="str">
        <f>CONCATENATE(Prefix!$B$2,Prefix!$B$3,Prefix!$B$6,"CNR","-",B131,Prefix!$B$10,"-nsg")</f>
        <v>LzPcCNR-Core-Int_Prod-nsg</v>
      </c>
      <c r="B131" s="5" t="s">
        <v>363</v>
      </c>
      <c r="C131" s="5" t="str">
        <f t="shared" si="37"/>
        <v>LzPc-Network_Core-rg</v>
      </c>
      <c r="D131" s="5" t="str">
        <f t="shared" si="38"/>
        <v>LzPc-PBMM Core</v>
      </c>
      <c r="E131" s="5" t="s">
        <v>325</v>
      </c>
      <c r="F131" s="5">
        <v>100</v>
      </c>
      <c r="G131" s="5" t="s">
        <v>54</v>
      </c>
      <c r="H131" s="5" t="s">
        <v>56</v>
      </c>
      <c r="I131" s="5" t="s">
        <v>58</v>
      </c>
      <c r="J131" s="5" t="s">
        <v>60</v>
      </c>
      <c r="K131" s="5" t="s">
        <v>380</v>
      </c>
      <c r="L131" s="5" t="s">
        <v>327</v>
      </c>
      <c r="M131" s="5" t="s">
        <v>60</v>
      </c>
      <c r="N131" s="5" t="s">
        <v>377</v>
      </c>
      <c r="O131" s="5" t="s">
        <v>94</v>
      </c>
      <c r="P131" s="4" t="s">
        <v>21</v>
      </c>
      <c r="Q131" s="5" t="s">
        <v>376</v>
      </c>
    </row>
    <row r="132" spans="1:17" s="4" customFormat="1" ht="26" x14ac:dyDescent="0.35">
      <c r="A132" s="5" t="str">
        <f>CONCATENATE(Prefix!$B$2,Prefix!$B$3,Prefix!$B$6,"CNR","-",B132,Prefix!$B$10,"-nsg")</f>
        <v>LzPcCNR-Core-InterVDOM-nsg</v>
      </c>
      <c r="B132" s="5" t="s">
        <v>356</v>
      </c>
      <c r="C132" s="5" t="str">
        <f t="shared" si="37"/>
        <v>LzPc-Network_Core-rg</v>
      </c>
      <c r="D132" s="5" t="str">
        <f t="shared" si="38"/>
        <v>LzPc-PBMM Core</v>
      </c>
      <c r="E132" s="5" t="s">
        <v>325</v>
      </c>
      <c r="F132" s="5">
        <v>100</v>
      </c>
      <c r="G132" s="5" t="s">
        <v>54</v>
      </c>
      <c r="H132" s="5" t="s">
        <v>56</v>
      </c>
      <c r="I132" s="5" t="s">
        <v>58</v>
      </c>
      <c r="J132" s="5" t="s">
        <v>60</v>
      </c>
      <c r="K132" s="5" t="s">
        <v>380</v>
      </c>
      <c r="L132" s="5" t="s">
        <v>327</v>
      </c>
      <c r="M132" s="5" t="s">
        <v>60</v>
      </c>
      <c r="N132" s="5" t="s">
        <v>377</v>
      </c>
      <c r="O132" s="5" t="s">
        <v>94</v>
      </c>
      <c r="P132" s="4" t="s">
        <v>21</v>
      </c>
      <c r="Q132" s="5" t="s">
        <v>376</v>
      </c>
    </row>
    <row r="133" spans="1:17" s="4" customFormat="1" ht="26" x14ac:dyDescent="0.35">
      <c r="A133" s="5" t="str">
        <f>CONCATENATE(Prefix!$B$2,Prefix!$B$3,Prefix!$B$6,"CNR","-",B133,Prefix!$B$10,"-nsg")</f>
        <v>LzPcCNR-Core-MRZ-nsg</v>
      </c>
      <c r="B133" s="5" t="s">
        <v>357</v>
      </c>
      <c r="C133" s="5" t="str">
        <f t="shared" si="37"/>
        <v>LzPc-Network_Core-rg</v>
      </c>
      <c r="D133" s="5" t="str">
        <f t="shared" si="38"/>
        <v>LzPc-PBMM Core</v>
      </c>
      <c r="E133" s="5" t="s">
        <v>325</v>
      </c>
      <c r="F133" s="5">
        <v>100</v>
      </c>
      <c r="G133" s="5" t="s">
        <v>54</v>
      </c>
      <c r="H133" s="5" t="s">
        <v>56</v>
      </c>
      <c r="I133" s="5" t="s">
        <v>58</v>
      </c>
      <c r="J133" s="5" t="s">
        <v>60</v>
      </c>
      <c r="K133" s="5" t="s">
        <v>380</v>
      </c>
      <c r="L133" s="5" t="s">
        <v>327</v>
      </c>
      <c r="M133" s="5" t="s">
        <v>60</v>
      </c>
      <c r="N133" s="5" t="s">
        <v>377</v>
      </c>
      <c r="O133" s="5" t="s">
        <v>94</v>
      </c>
      <c r="P133" s="4" t="s">
        <v>21</v>
      </c>
      <c r="Q133" s="5" t="s">
        <v>376</v>
      </c>
    </row>
    <row r="134" spans="1:17" s="4" customFormat="1" ht="26" x14ac:dyDescent="0.35">
      <c r="A134" s="5" t="str">
        <f>CONCATENATE(Prefix!$B$2,Prefix!$B$3,Prefix!$B$6,"CNR","-",B134,Prefix!$B$10,"-nsg")</f>
        <v>LzPcCNR-Core-Transit-nsg</v>
      </c>
      <c r="B134" s="5" t="s">
        <v>358</v>
      </c>
      <c r="C134" s="5" t="str">
        <f t="shared" si="37"/>
        <v>LzPc-Network_Core-rg</v>
      </c>
      <c r="D134" s="5" t="str">
        <f t="shared" si="38"/>
        <v>LzPc-PBMM Core</v>
      </c>
      <c r="E134" s="5" t="s">
        <v>325</v>
      </c>
      <c r="F134" s="5">
        <v>100</v>
      </c>
      <c r="G134" s="5" t="s">
        <v>54</v>
      </c>
      <c r="H134" s="5" t="s">
        <v>56</v>
      </c>
      <c r="I134" s="5" t="s">
        <v>58</v>
      </c>
      <c r="J134" s="5" t="s">
        <v>60</v>
      </c>
      <c r="K134" s="5" t="s">
        <v>380</v>
      </c>
      <c r="L134" s="5" t="s">
        <v>327</v>
      </c>
      <c r="M134" s="5" t="s">
        <v>60</v>
      </c>
      <c r="N134" s="5" t="s">
        <v>377</v>
      </c>
      <c r="O134" s="5" t="s">
        <v>94</v>
      </c>
      <c r="P134" s="4" t="s">
        <v>21</v>
      </c>
      <c r="Q134" s="5" t="s">
        <v>376</v>
      </c>
    </row>
    <row r="135" spans="1:17" s="4" customFormat="1" ht="26" x14ac:dyDescent="0.35">
      <c r="A135" s="5" t="str">
        <f>CONCATENATE(Prefix!$B$2,Prefix!$B$3,Prefix!$B$6,"CNR","-",B135,Prefix!$B$10,"-nsg")</f>
        <v>LzPcCNR-MRZ-INF-nsg</v>
      </c>
      <c r="B135" s="5" t="s">
        <v>364</v>
      </c>
      <c r="C135" s="5" t="str">
        <f t="shared" si="37"/>
        <v>LzPc-Network_Core-rg</v>
      </c>
      <c r="D135" s="5" t="str">
        <f t="shared" si="38"/>
        <v>LzPc-PBMM Core</v>
      </c>
      <c r="E135" s="5" t="s">
        <v>325</v>
      </c>
      <c r="F135" s="5">
        <v>100</v>
      </c>
      <c r="G135" s="5" t="s">
        <v>54</v>
      </c>
      <c r="H135" s="5" t="s">
        <v>56</v>
      </c>
      <c r="I135" s="5" t="s">
        <v>58</v>
      </c>
      <c r="J135" s="5" t="s">
        <v>60</v>
      </c>
      <c r="K135" s="5" t="s">
        <v>380</v>
      </c>
      <c r="L135" s="5" t="s">
        <v>327</v>
      </c>
      <c r="M135" s="5" t="s">
        <v>60</v>
      </c>
      <c r="N135" s="5" t="s">
        <v>377</v>
      </c>
      <c r="O135" s="5" t="s">
        <v>94</v>
      </c>
      <c r="P135" s="4" t="s">
        <v>21</v>
      </c>
      <c r="Q135" s="5" t="s">
        <v>376</v>
      </c>
    </row>
    <row r="136" spans="1:17" s="4" customFormat="1" ht="26" x14ac:dyDescent="0.35">
      <c r="A136" s="5" t="str">
        <f>CONCATENATE(Prefix!$B$2,Prefix!$B$3,Prefix!$B$6,"CNR","-",B136,Prefix!$B$10,"-nsg")</f>
        <v>LzPcCNR-MRZ-LOG-nsg</v>
      </c>
      <c r="B136" s="5" t="s">
        <v>365</v>
      </c>
      <c r="C136" s="5" t="str">
        <f t="shared" si="37"/>
        <v>LzPc-Network_Core-rg</v>
      </c>
      <c r="D136" s="5" t="str">
        <f t="shared" si="38"/>
        <v>LzPc-PBMM Core</v>
      </c>
      <c r="E136" s="5" t="s">
        <v>325</v>
      </c>
      <c r="F136" s="5">
        <v>100</v>
      </c>
      <c r="G136" s="5" t="s">
        <v>54</v>
      </c>
      <c r="H136" s="5" t="s">
        <v>56</v>
      </c>
      <c r="I136" s="5" t="s">
        <v>58</v>
      </c>
      <c r="J136" s="5" t="s">
        <v>60</v>
      </c>
      <c r="K136" s="5" t="s">
        <v>380</v>
      </c>
      <c r="L136" s="5" t="s">
        <v>327</v>
      </c>
      <c r="M136" s="5" t="s">
        <v>60</v>
      </c>
      <c r="N136" s="5" t="s">
        <v>377</v>
      </c>
      <c r="O136" s="5" t="s">
        <v>94</v>
      </c>
      <c r="P136" s="4" t="s">
        <v>21</v>
      </c>
      <c r="Q136" s="5" t="s">
        <v>376</v>
      </c>
    </row>
    <row r="137" spans="1:17" s="4" customFormat="1" ht="26" x14ac:dyDescent="0.35">
      <c r="A137" s="5" t="str">
        <f>CONCATENATE(Prefix!$B$2,Prefix!$B$3,Prefix!$B$6,"CNR","-",B137,Prefix!$B$10,"-nsg")</f>
        <v>LzPcCNR-MRZ-MAZ-nsg</v>
      </c>
      <c r="B137" s="5" t="s">
        <v>359</v>
      </c>
      <c r="C137" s="5" t="str">
        <f t="shared" si="37"/>
        <v>LzPc-Network_Core-rg</v>
      </c>
      <c r="D137" s="5" t="str">
        <f t="shared" si="38"/>
        <v>LzPc-PBMM Core</v>
      </c>
      <c r="E137" s="5" t="s">
        <v>325</v>
      </c>
      <c r="F137" s="5">
        <v>100</v>
      </c>
      <c r="G137" s="5" t="s">
        <v>54</v>
      </c>
      <c r="H137" s="5" t="s">
        <v>56</v>
      </c>
      <c r="I137" s="5" t="s">
        <v>58</v>
      </c>
      <c r="J137" s="5" t="s">
        <v>60</v>
      </c>
      <c r="K137" s="5" t="s">
        <v>380</v>
      </c>
      <c r="L137" s="5" t="s">
        <v>327</v>
      </c>
      <c r="M137" s="5" t="s">
        <v>60</v>
      </c>
      <c r="N137" s="5" t="s">
        <v>377</v>
      </c>
      <c r="O137" s="5" t="s">
        <v>94</v>
      </c>
      <c r="P137" s="4" t="s">
        <v>21</v>
      </c>
      <c r="Q137" s="5" t="s">
        <v>376</v>
      </c>
    </row>
    <row r="138" spans="1:17" s="4" customFormat="1" ht="26" x14ac:dyDescent="0.35">
      <c r="A138" s="5" t="str">
        <f>CONCATENATE(Prefix!$B$2,Prefix!$B$3,Prefix!$B$6,"CNR","-",B138,Prefix!$B$10,"-nsg")</f>
        <v>LzPcCNR-MRZ-SEC-nsg</v>
      </c>
      <c r="B138" s="5" t="s">
        <v>366</v>
      </c>
      <c r="C138" s="5" t="str">
        <f t="shared" si="37"/>
        <v>LzPc-Network_Core-rg</v>
      </c>
      <c r="D138" s="5" t="str">
        <f t="shared" si="38"/>
        <v>LzPc-PBMM Core</v>
      </c>
      <c r="E138" s="5" t="s">
        <v>325</v>
      </c>
      <c r="F138" s="5">
        <v>100</v>
      </c>
      <c r="G138" s="5" t="s">
        <v>54</v>
      </c>
      <c r="H138" s="5" t="s">
        <v>56</v>
      </c>
      <c r="I138" s="5" t="s">
        <v>58</v>
      </c>
      <c r="J138" s="5" t="s">
        <v>60</v>
      </c>
      <c r="K138" s="5" t="s">
        <v>380</v>
      </c>
      <c r="L138" s="5" t="s">
        <v>327</v>
      </c>
      <c r="M138" s="5" t="s">
        <v>60</v>
      </c>
      <c r="N138" s="5" t="s">
        <v>377</v>
      </c>
      <c r="O138" s="5" t="s">
        <v>94</v>
      </c>
      <c r="P138" s="4" t="s">
        <v>21</v>
      </c>
      <c r="Q138" s="5" t="s">
        <v>376</v>
      </c>
    </row>
    <row r="139" spans="1:17" s="4" customFormat="1" ht="26" x14ac:dyDescent="0.35">
      <c r="A139" s="5" t="str">
        <f>CONCATENATE(Prefix!$B$2,Prefix!$B$3,Prefix!$B$6,"CNR","-",B139,Prefix!$B$10,"-nsg")</f>
        <v>LzPcCNR-Prod_PAZ-App-nsg</v>
      </c>
      <c r="B139" s="5" t="s">
        <v>476</v>
      </c>
      <c r="C139" s="5" t="str">
        <f t="shared" ref="C139:C144" si="39">$A$31</f>
        <v>LzPc-Network_Prod-rg</v>
      </c>
      <c r="D139" s="5" t="str">
        <f t="shared" ref="D139:D144" si="40">$B$17</f>
        <v>LzPc-PBMM Production</v>
      </c>
      <c r="E139" s="5" t="s">
        <v>325</v>
      </c>
      <c r="F139" s="5">
        <v>100</v>
      </c>
      <c r="G139" s="5" t="s">
        <v>54</v>
      </c>
      <c r="H139" s="5" t="s">
        <v>56</v>
      </c>
      <c r="I139" s="5" t="s">
        <v>58</v>
      </c>
      <c r="J139" s="5" t="s">
        <v>60</v>
      </c>
      <c r="K139" s="5" t="s">
        <v>380</v>
      </c>
      <c r="L139" s="5" t="s">
        <v>327</v>
      </c>
      <c r="M139" s="5" t="s">
        <v>60</v>
      </c>
      <c r="N139" s="5" t="s">
        <v>377</v>
      </c>
      <c r="O139" s="5" t="s">
        <v>94</v>
      </c>
      <c r="P139" s="4" t="s">
        <v>21</v>
      </c>
      <c r="Q139" s="5" t="s">
        <v>376</v>
      </c>
    </row>
    <row r="140" spans="1:17" s="4" customFormat="1" ht="26" x14ac:dyDescent="0.35">
      <c r="A140" s="5" t="str">
        <f>CONCATENATE(Prefix!$B$2,Prefix!$B$3,Prefix!$B$6,"CNR","-",B140,Prefix!$B$10,"-nsg")</f>
        <v>LzPcCNR-Prod_PAZ-FE-nsg</v>
      </c>
      <c r="B140" s="5" t="s">
        <v>470</v>
      </c>
      <c r="C140" s="5" t="str">
        <f t="shared" si="39"/>
        <v>LzPc-Network_Prod-rg</v>
      </c>
      <c r="D140" s="5" t="str">
        <f t="shared" si="40"/>
        <v>LzPc-PBMM Production</v>
      </c>
      <c r="E140" s="5" t="s">
        <v>325</v>
      </c>
      <c r="F140" s="5">
        <v>100</v>
      </c>
      <c r="G140" s="5" t="s">
        <v>54</v>
      </c>
      <c r="H140" s="5" t="s">
        <v>56</v>
      </c>
      <c r="I140" s="5" t="s">
        <v>58</v>
      </c>
      <c r="J140" s="5" t="s">
        <v>60</v>
      </c>
      <c r="K140" s="5" t="s">
        <v>380</v>
      </c>
      <c r="L140" s="5" t="s">
        <v>327</v>
      </c>
      <c r="M140" s="5" t="s">
        <v>60</v>
      </c>
      <c r="N140" s="5" t="s">
        <v>377</v>
      </c>
      <c r="O140" s="5" t="s">
        <v>94</v>
      </c>
      <c r="P140" s="4" t="s">
        <v>21</v>
      </c>
      <c r="Q140" s="5" t="s">
        <v>376</v>
      </c>
    </row>
    <row r="141" spans="1:17" s="4" customFormat="1" ht="26" x14ac:dyDescent="0.35">
      <c r="A141" s="5" t="str">
        <f>CONCATENATE(Prefix!$B$2,Prefix!$B$3,Prefix!$B$6,"CNR","-",B141,Prefix!$B$10,"-nsg")</f>
        <v>LzPcCNR-Prod-App-nsg</v>
      </c>
      <c r="B141" s="5" t="s">
        <v>471</v>
      </c>
      <c r="C141" s="5" t="str">
        <f t="shared" si="39"/>
        <v>LzPc-Network_Prod-rg</v>
      </c>
      <c r="D141" s="5" t="str">
        <f t="shared" si="40"/>
        <v>LzPc-PBMM Production</v>
      </c>
      <c r="E141" s="5" t="s">
        <v>325</v>
      </c>
      <c r="F141" s="5">
        <v>100</v>
      </c>
      <c r="G141" s="5" t="s">
        <v>54</v>
      </c>
      <c r="H141" s="5" t="s">
        <v>56</v>
      </c>
      <c r="I141" s="5" t="s">
        <v>58</v>
      </c>
      <c r="J141" s="5" t="s">
        <v>60</v>
      </c>
      <c r="K141" s="5" t="s">
        <v>380</v>
      </c>
      <c r="L141" s="5" t="s">
        <v>327</v>
      </c>
      <c r="M141" s="5" t="s">
        <v>60</v>
      </c>
      <c r="N141" s="5" t="s">
        <v>377</v>
      </c>
      <c r="O141" s="5" t="s">
        <v>94</v>
      </c>
      <c r="P141" s="4" t="s">
        <v>21</v>
      </c>
      <c r="Q141" s="5" t="s">
        <v>376</v>
      </c>
    </row>
    <row r="142" spans="1:17" s="4" customFormat="1" ht="26" x14ac:dyDescent="0.35">
      <c r="A142" s="5" t="str">
        <f>CONCATENATE(Prefix!$B$2,Prefix!$B$3,Prefix!$B$6,"CNR","-",B142,Prefix!$B$10,"-nsg")</f>
        <v>LzPcCNR-Prod-Data-nsg</v>
      </c>
      <c r="B142" s="5" t="s">
        <v>472</v>
      </c>
      <c r="C142" s="5" t="str">
        <f t="shared" si="39"/>
        <v>LzPc-Network_Prod-rg</v>
      </c>
      <c r="D142" s="5" t="str">
        <f t="shared" si="40"/>
        <v>LzPc-PBMM Production</v>
      </c>
      <c r="E142" s="5" t="s">
        <v>325</v>
      </c>
      <c r="F142" s="5">
        <v>100</v>
      </c>
      <c r="G142" s="5" t="s">
        <v>54</v>
      </c>
      <c r="H142" s="5" t="s">
        <v>56</v>
      </c>
      <c r="I142" s="5" t="s">
        <v>58</v>
      </c>
      <c r="J142" s="5" t="s">
        <v>60</v>
      </c>
      <c r="K142" s="5" t="s">
        <v>380</v>
      </c>
      <c r="L142" s="5" t="s">
        <v>327</v>
      </c>
      <c r="M142" s="5" t="s">
        <v>60</v>
      </c>
      <c r="N142" s="5" t="s">
        <v>377</v>
      </c>
      <c r="O142" s="5" t="s">
        <v>94</v>
      </c>
      <c r="P142" s="4" t="s">
        <v>21</v>
      </c>
      <c r="Q142" s="5" t="s">
        <v>376</v>
      </c>
    </row>
    <row r="143" spans="1:17" s="4" customFormat="1" ht="26" x14ac:dyDescent="0.35">
      <c r="A143" s="5" t="str">
        <f>CONCATENATE(Prefix!$B$2,Prefix!$B$3,Prefix!$B$6,"CNR","-",B143,Prefix!$B$10,"-nsg")</f>
        <v>LzPcCNR-Prod-FE-nsg</v>
      </c>
      <c r="B143" s="5" t="s">
        <v>473</v>
      </c>
      <c r="C143" s="5" t="str">
        <f t="shared" si="39"/>
        <v>LzPc-Network_Prod-rg</v>
      </c>
      <c r="D143" s="5" t="str">
        <f t="shared" si="40"/>
        <v>LzPc-PBMM Production</v>
      </c>
      <c r="E143" s="5" t="s">
        <v>325</v>
      </c>
      <c r="F143" s="5">
        <v>100</v>
      </c>
      <c r="G143" s="5" t="s">
        <v>54</v>
      </c>
      <c r="H143" s="5" t="s">
        <v>56</v>
      </c>
      <c r="I143" s="5" t="s">
        <v>58</v>
      </c>
      <c r="J143" s="5" t="s">
        <v>60</v>
      </c>
      <c r="K143" s="5" t="s">
        <v>380</v>
      </c>
      <c r="L143" s="5" t="s">
        <v>327</v>
      </c>
      <c r="M143" s="5" t="s">
        <v>60</v>
      </c>
      <c r="N143" s="5" t="s">
        <v>377</v>
      </c>
      <c r="O143" s="5" t="s">
        <v>94</v>
      </c>
      <c r="P143" s="4" t="s">
        <v>21</v>
      </c>
      <c r="Q143" s="5" t="s">
        <v>376</v>
      </c>
    </row>
    <row r="144" spans="1:17" s="4" customFormat="1" ht="26" x14ac:dyDescent="0.35">
      <c r="A144" s="5" t="str">
        <f>CONCATENATE(Prefix!$B$2,Prefix!$B$3,Prefix!$B$6,"CNR","-",B144,Prefix!$B$10,"-nsg")</f>
        <v>LzPcCNR-Prod-Pres-nsg</v>
      </c>
      <c r="B144" s="5" t="s">
        <v>477</v>
      </c>
      <c r="C144" s="5" t="str">
        <f t="shared" si="39"/>
        <v>LzPc-Network_Prod-rg</v>
      </c>
      <c r="D144" s="5" t="str">
        <f t="shared" si="40"/>
        <v>LzPc-PBMM Production</v>
      </c>
      <c r="E144" s="5" t="s">
        <v>325</v>
      </c>
      <c r="F144" s="5">
        <v>100</v>
      </c>
      <c r="G144" s="5" t="s">
        <v>54</v>
      </c>
      <c r="H144" s="5" t="s">
        <v>56</v>
      </c>
      <c r="I144" s="5" t="s">
        <v>58</v>
      </c>
      <c r="J144" s="5" t="s">
        <v>60</v>
      </c>
      <c r="K144" s="5" t="s">
        <v>380</v>
      </c>
      <c r="L144" s="5" t="s">
        <v>327</v>
      </c>
      <c r="M144" s="5" t="s">
        <v>60</v>
      </c>
      <c r="N144" s="5" t="s">
        <v>377</v>
      </c>
      <c r="O144" s="5" t="s">
        <v>94</v>
      </c>
      <c r="P144" s="4" t="s">
        <v>21</v>
      </c>
      <c r="Q144" s="5" t="s">
        <v>376</v>
      </c>
    </row>
    <row r="145" spans="1:22" x14ac:dyDescent="0.35">
      <c r="A145" s="4" t="s">
        <v>21</v>
      </c>
      <c r="B145" s="5" t="str">
        <f>CONCATENATE(Prefix!$B$2,Prefix!$B$3,Prefix!$B$6,"CNR","-",C145,Prefix!$B$10,"-nsg")</f>
        <v>LzPcCNR-ADDS-nsg</v>
      </c>
      <c r="C145" s="5" t="s">
        <v>190</v>
      </c>
      <c r="D145" s="5" t="str">
        <f t="shared" ref="D145:D153" si="41">$A$22</f>
        <v>LzPc-Network_Core-rg</v>
      </c>
      <c r="E145" s="5" t="str">
        <f t="shared" ref="E145:E153" si="42">$B$22</f>
        <v>LzPc-PBMM Core</v>
      </c>
      <c r="F145" s="5" t="s">
        <v>88</v>
      </c>
      <c r="G145" s="5">
        <v>100</v>
      </c>
      <c r="H145" s="5" t="s">
        <v>54</v>
      </c>
      <c r="I145" s="5" t="s">
        <v>56</v>
      </c>
      <c r="J145" s="5" t="s">
        <v>60</v>
      </c>
      <c r="K145" s="5" t="s">
        <v>60</v>
      </c>
      <c r="L145" s="5" t="s">
        <v>60</v>
      </c>
      <c r="M145" s="5" t="s">
        <v>60</v>
      </c>
      <c r="N145" s="5" t="s">
        <v>60</v>
      </c>
      <c r="O145" s="5" t="s">
        <v>90</v>
      </c>
      <c r="P145" s="5" t="s">
        <v>37</v>
      </c>
    </row>
    <row r="146" spans="1:22" x14ac:dyDescent="0.35">
      <c r="A146" s="4" t="s">
        <v>21</v>
      </c>
      <c r="B146" s="5" t="str">
        <f>CONCATENATE(Prefix!$B$2,Prefix!$B$3,Prefix!$B$6,"CNR","-",C146,Prefix!$B$10,"-nsg")</f>
        <v>LzPcCNR-ADDS-nsg</v>
      </c>
      <c r="C146" s="5" t="s">
        <v>190</v>
      </c>
      <c r="D146" s="5" t="str">
        <f t="shared" si="41"/>
        <v>LzPc-Network_Core-rg</v>
      </c>
      <c r="E146" s="5" t="str">
        <f t="shared" si="42"/>
        <v>LzPc-PBMM Core</v>
      </c>
      <c r="F146" s="5" t="s">
        <v>91</v>
      </c>
      <c r="G146" s="5">
        <v>105</v>
      </c>
      <c r="H146" s="5" t="s">
        <v>93</v>
      </c>
      <c r="I146" s="5" t="s">
        <v>56</v>
      </c>
      <c r="J146" s="5" t="s">
        <v>60</v>
      </c>
      <c r="K146" s="5" t="s">
        <v>60</v>
      </c>
      <c r="L146" s="5" t="s">
        <v>60</v>
      </c>
      <c r="M146" s="5" t="s">
        <v>60</v>
      </c>
      <c r="N146" s="5" t="s">
        <v>60</v>
      </c>
      <c r="O146" s="5" t="s">
        <v>92</v>
      </c>
      <c r="P146" s="5" t="s">
        <v>94</v>
      </c>
    </row>
    <row r="147" spans="1:22" x14ac:dyDescent="0.35">
      <c r="A147" s="4" t="s">
        <v>21</v>
      </c>
      <c r="B147" s="5" t="str">
        <f>CONCATENATE(Prefix!$B$2,Prefix!$B$3,Prefix!$B$6,"CNR","-",C147,Prefix!$B$10,"-nsg")</f>
        <v>LzPcCNR-FGVM-nsg</v>
      </c>
      <c r="C147" s="5" t="s">
        <v>192</v>
      </c>
      <c r="D147" s="5" t="str">
        <f t="shared" si="41"/>
        <v>LzPc-Network_Core-rg</v>
      </c>
      <c r="E147" s="5" t="str">
        <f t="shared" si="42"/>
        <v>LzPc-PBMM Core</v>
      </c>
      <c r="F147" s="5" t="s">
        <v>88</v>
      </c>
      <c r="G147" s="5">
        <v>100</v>
      </c>
      <c r="H147" s="5" t="s">
        <v>54</v>
      </c>
      <c r="I147" s="5" t="s">
        <v>56</v>
      </c>
      <c r="J147" s="5" t="s">
        <v>60</v>
      </c>
      <c r="K147" s="5" t="s">
        <v>60</v>
      </c>
      <c r="L147" s="5" t="s">
        <v>60</v>
      </c>
      <c r="M147" s="5" t="s">
        <v>60</v>
      </c>
      <c r="N147" s="5" t="s">
        <v>60</v>
      </c>
      <c r="O147" s="5" t="s">
        <v>90</v>
      </c>
      <c r="P147" s="5" t="s">
        <v>37</v>
      </c>
    </row>
    <row r="148" spans="1:22" x14ac:dyDescent="0.35">
      <c r="A148" s="4" t="s">
        <v>21</v>
      </c>
      <c r="B148" s="5" t="str">
        <f>CONCATENATE(Prefix!$B$2,Prefix!$B$3,Prefix!$B$6,"CNR","-",C148,Prefix!$B$10,"-nsg")</f>
        <v>LzPcCNR-FGVM-nsg</v>
      </c>
      <c r="C148" s="5" t="s">
        <v>192</v>
      </c>
      <c r="D148" s="5" t="str">
        <f t="shared" si="41"/>
        <v>LzPc-Network_Core-rg</v>
      </c>
      <c r="E148" s="5" t="str">
        <f t="shared" si="42"/>
        <v>LzPc-PBMM Core</v>
      </c>
      <c r="F148" s="5" t="s">
        <v>91</v>
      </c>
      <c r="G148" s="5">
        <v>105</v>
      </c>
      <c r="H148" s="5" t="s">
        <v>93</v>
      </c>
      <c r="I148" s="5" t="s">
        <v>56</v>
      </c>
      <c r="J148" s="5" t="s">
        <v>60</v>
      </c>
      <c r="K148" s="5" t="s">
        <v>60</v>
      </c>
      <c r="L148" s="5" t="s">
        <v>60</v>
      </c>
      <c r="M148" s="5" t="s">
        <v>60</v>
      </c>
      <c r="N148" s="5" t="s">
        <v>60</v>
      </c>
      <c r="O148" s="5" t="s">
        <v>92</v>
      </c>
      <c r="P148" s="5" t="s">
        <v>94</v>
      </c>
    </row>
    <row r="149" spans="1:22" x14ac:dyDescent="0.35">
      <c r="A149" s="4" t="s">
        <v>21</v>
      </c>
      <c r="B149" s="5" t="str">
        <f>CONCATENATE(Prefix!$B$2,Prefix!$B$3,Prefix!$B$6,"CNR","-",C149,Prefix!$B$10,"-nsg")</f>
        <v>LzPcCNR-F5VM-nsg</v>
      </c>
      <c r="C149" s="5" t="s">
        <v>191</v>
      </c>
      <c r="D149" s="5" t="str">
        <f t="shared" si="41"/>
        <v>LzPc-Network_Core-rg</v>
      </c>
      <c r="E149" s="5" t="str">
        <f t="shared" si="42"/>
        <v>LzPc-PBMM Core</v>
      </c>
      <c r="F149" s="5" t="s">
        <v>163</v>
      </c>
      <c r="G149" s="5">
        <v>100</v>
      </c>
      <c r="H149" s="5" t="s">
        <v>54</v>
      </c>
      <c r="I149" s="5" t="s">
        <v>56</v>
      </c>
      <c r="J149" s="5" t="s">
        <v>58</v>
      </c>
      <c r="K149" s="5" t="s">
        <v>60</v>
      </c>
      <c r="L149" s="5">
        <v>22</v>
      </c>
      <c r="M149" s="5" t="s">
        <v>60</v>
      </c>
      <c r="N149" s="5" t="s">
        <v>60</v>
      </c>
      <c r="O149" s="5" t="s">
        <v>164</v>
      </c>
      <c r="P149" s="5" t="s">
        <v>37</v>
      </c>
    </row>
    <row r="150" spans="1:22" x14ac:dyDescent="0.35">
      <c r="A150" s="4" t="s">
        <v>21</v>
      </c>
      <c r="B150" s="5" t="str">
        <f>CONCATENATE(Prefix!$B$2,Prefix!$B$3,Prefix!$B$6,"CNR","-",C150,Prefix!$B$10,"-nsg")</f>
        <v>LzPcCNR-F5VM-nsg</v>
      </c>
      <c r="C150" s="5" t="s">
        <v>191</v>
      </c>
      <c r="D150" s="5" t="str">
        <f t="shared" si="41"/>
        <v>LzPc-Network_Core-rg</v>
      </c>
      <c r="E150" s="5" t="str">
        <f t="shared" si="42"/>
        <v>LzPc-PBMM Core</v>
      </c>
      <c r="F150" s="5" t="s">
        <v>165</v>
      </c>
      <c r="G150" s="5">
        <v>110</v>
      </c>
      <c r="H150" s="5" t="s">
        <v>54</v>
      </c>
      <c r="I150" s="5" t="s">
        <v>56</v>
      </c>
      <c r="J150" s="5" t="s">
        <v>58</v>
      </c>
      <c r="K150" s="5" t="s">
        <v>60</v>
      </c>
      <c r="L150" s="5">
        <v>80</v>
      </c>
      <c r="M150" s="5" t="s">
        <v>60</v>
      </c>
      <c r="N150" s="5" t="s">
        <v>60</v>
      </c>
      <c r="O150" s="5" t="s">
        <v>166</v>
      </c>
      <c r="P150" s="5" t="s">
        <v>37</v>
      </c>
    </row>
    <row r="151" spans="1:22" x14ac:dyDescent="0.35">
      <c r="A151" s="4" t="s">
        <v>21</v>
      </c>
      <c r="B151" s="5" t="str">
        <f>CONCATENATE(Prefix!$B$2,Prefix!$B$3,Prefix!$B$6,"CNR","-",C151,Prefix!$B$10,"-nsg")</f>
        <v>LzPcCNR-F5VM-nsg</v>
      </c>
      <c r="C151" s="5" t="s">
        <v>191</v>
      </c>
      <c r="D151" s="5" t="str">
        <f t="shared" si="41"/>
        <v>LzPc-Network_Core-rg</v>
      </c>
      <c r="E151" s="5" t="str">
        <f t="shared" si="42"/>
        <v>LzPc-PBMM Core</v>
      </c>
      <c r="F151" s="5" t="s">
        <v>167</v>
      </c>
      <c r="G151" s="5">
        <v>120</v>
      </c>
      <c r="H151" s="5" t="s">
        <v>54</v>
      </c>
      <c r="I151" s="5" t="s">
        <v>56</v>
      </c>
      <c r="J151" s="5" t="s">
        <v>58</v>
      </c>
      <c r="K151" s="5" t="s">
        <v>60</v>
      </c>
      <c r="L151" s="5">
        <v>443</v>
      </c>
      <c r="M151" s="5" t="s">
        <v>60</v>
      </c>
      <c r="N151" s="5" t="s">
        <v>60</v>
      </c>
      <c r="O151" s="5" t="s">
        <v>168</v>
      </c>
      <c r="P151" s="5" t="s">
        <v>37</v>
      </c>
    </row>
    <row r="152" spans="1:22" x14ac:dyDescent="0.35">
      <c r="A152" s="4" t="s">
        <v>21</v>
      </c>
      <c r="B152" s="5" t="str">
        <f>CONCATENATE(Prefix!$B$2,Prefix!$B$3,Prefix!$B$6,"CNR","-",C152,Prefix!$B$10,"-nsg")</f>
        <v>LzPcCNR-F5VM-nsg</v>
      </c>
      <c r="C152" s="5" t="s">
        <v>191</v>
      </c>
      <c r="D152" s="5" t="str">
        <f t="shared" si="41"/>
        <v>LzPc-Network_Core-rg</v>
      </c>
      <c r="E152" s="5" t="str">
        <f t="shared" si="42"/>
        <v>LzPc-PBMM Core</v>
      </c>
      <c r="F152" s="5" t="s">
        <v>169</v>
      </c>
      <c r="G152" s="5">
        <v>130</v>
      </c>
      <c r="H152" s="5" t="s">
        <v>54</v>
      </c>
      <c r="I152" s="5" t="s">
        <v>56</v>
      </c>
      <c r="J152" s="5" t="s">
        <v>58</v>
      </c>
      <c r="K152" s="5" t="s">
        <v>60</v>
      </c>
      <c r="L152" s="5">
        <v>3389</v>
      </c>
      <c r="M152" s="5" t="s">
        <v>60</v>
      </c>
      <c r="N152" s="5" t="s">
        <v>60</v>
      </c>
      <c r="O152" s="5" t="s">
        <v>170</v>
      </c>
      <c r="P152" s="5" t="s">
        <v>37</v>
      </c>
    </row>
    <row r="153" spans="1:22" x14ac:dyDescent="0.35">
      <c r="A153" s="4" t="s">
        <v>21</v>
      </c>
      <c r="B153" s="5" t="str">
        <f>CONCATENATE(Prefix!$B$2,Prefix!$B$3,Prefix!$B$6,"CNR","-",C153,Prefix!$B$10,"-nsg")</f>
        <v>LzPcCNR-F5VM-nsg</v>
      </c>
      <c r="C153" s="5" t="s">
        <v>191</v>
      </c>
      <c r="D153" s="5" t="str">
        <f t="shared" si="41"/>
        <v>LzPc-Network_Core-rg</v>
      </c>
      <c r="E153" s="5" t="str">
        <f t="shared" si="42"/>
        <v>LzPc-PBMM Core</v>
      </c>
      <c r="F153" s="5" t="s">
        <v>171</v>
      </c>
      <c r="G153" s="5">
        <v>140</v>
      </c>
      <c r="H153" s="5" t="s">
        <v>54</v>
      </c>
      <c r="I153" s="5" t="s">
        <v>56</v>
      </c>
      <c r="J153" s="5" t="s">
        <v>58</v>
      </c>
      <c r="K153" s="5" t="s">
        <v>60</v>
      </c>
      <c r="L153" s="5">
        <v>8443</v>
      </c>
      <c r="M153" s="5" t="s">
        <v>60</v>
      </c>
      <c r="N153" s="5" t="s">
        <v>60</v>
      </c>
      <c r="O153" s="5" t="s">
        <v>168</v>
      </c>
      <c r="P153" s="5" t="s">
        <v>94</v>
      </c>
    </row>
    <row r="154" spans="1:22" s="4" customFormat="1" x14ac:dyDescent="0.35">
      <c r="A154" s="14" t="s">
        <v>95</v>
      </c>
      <c r="B154" s="14"/>
      <c r="C154" s="14"/>
      <c r="D154" s="14"/>
      <c r="E154" s="14"/>
      <c r="F154" s="14"/>
    </row>
    <row r="155" spans="1:22" s="4" customFormat="1" ht="12" customHeight="1" x14ac:dyDescent="0.35">
      <c r="A155" s="14" t="s">
        <v>264</v>
      </c>
      <c r="B155" s="14"/>
      <c r="C155" s="14"/>
      <c r="D155" s="14"/>
      <c r="E155" s="14"/>
      <c r="F155" s="14"/>
      <c r="G155" s="14"/>
    </row>
    <row r="156" spans="1:22" s="4" customFormat="1" x14ac:dyDescent="0.35">
      <c r="A156" s="14" t="s">
        <v>79</v>
      </c>
      <c r="B156" s="14"/>
      <c r="C156" s="14"/>
      <c r="D156" s="14"/>
      <c r="E156" s="14"/>
      <c r="F156" s="14"/>
    </row>
    <row r="157" spans="1:22" s="4" customFormat="1" ht="39" x14ac:dyDescent="0.35">
      <c r="A157" s="4" t="s">
        <v>63</v>
      </c>
      <c r="B157" s="4" t="s">
        <v>49</v>
      </c>
      <c r="C157" s="4" t="s">
        <v>36</v>
      </c>
      <c r="D157" s="4" t="s">
        <v>32</v>
      </c>
      <c r="E157" s="4" t="s">
        <v>38</v>
      </c>
      <c r="F157" s="4" t="s">
        <v>50</v>
      </c>
      <c r="G157" s="4" t="s">
        <v>72</v>
      </c>
      <c r="H157" s="4" t="s">
        <v>73</v>
      </c>
      <c r="I157" s="4" t="s">
        <v>74</v>
      </c>
      <c r="J157" s="4" t="s">
        <v>75</v>
      </c>
      <c r="K157" s="4" t="s">
        <v>76</v>
      </c>
      <c r="L157" s="4" t="s">
        <v>103</v>
      </c>
      <c r="M157" s="4" t="s">
        <v>107</v>
      </c>
      <c r="N157" s="4" t="s">
        <v>105</v>
      </c>
      <c r="O157" s="4" t="s">
        <v>106</v>
      </c>
      <c r="P157" s="4" t="s">
        <v>132</v>
      </c>
      <c r="Q157" s="4" t="s">
        <v>133</v>
      </c>
      <c r="R157" s="4" t="s">
        <v>182</v>
      </c>
      <c r="S157" s="4" t="s">
        <v>183</v>
      </c>
      <c r="T157" s="4" t="s">
        <v>21</v>
      </c>
      <c r="U157" s="4" t="s">
        <v>292</v>
      </c>
      <c r="V157" s="4" t="s">
        <v>254</v>
      </c>
    </row>
    <row r="158" spans="1:22" ht="26" x14ac:dyDescent="0.35">
      <c r="A158" s="5" t="str">
        <f>CONCATENATE(Prefix!$B$2,Prefix!$B$3,Prefix!$B$6,"SWA","-",B158,Prefix!$B$12)</f>
        <v>LzPcSWA-ADDS01</v>
      </c>
      <c r="B158" s="5" t="s">
        <v>187</v>
      </c>
      <c r="C158" s="5" t="str">
        <f>$A$25</f>
        <v>LzPc-System_Core-rg</v>
      </c>
      <c r="D158" s="5" t="str">
        <f t="shared" ref="D158:D163" si="43">$B$22</f>
        <v>LzPc-PBMM Core</v>
      </c>
      <c r="E158" s="5" t="str">
        <f>CONCATENATE(Prefix!$B$2,Prefix!$B$3,Prefix!$B$6,"CNR-",U158,Prefix!$B$10,"-vnet")</f>
        <v>LzPcCNR-MRZ-vnet</v>
      </c>
      <c r="F158" s="5" t="str">
        <f>CONCATENATE(Prefix!$B$2,Prefix!$B$3,Prefix!$B$6,"CNR-",V158,Prefix!$B$10,"-snet")</f>
        <v>LzPcCNR-MRZ-INF-snet</v>
      </c>
      <c r="G158" s="5" t="str">
        <f>$A$167</f>
        <v>LzPcSWA-ADDS01-nic1</v>
      </c>
      <c r="H158" s="5" t="s">
        <v>197</v>
      </c>
      <c r="I158" s="5" t="str">
        <f>CONCATENATE(Prefix!$B$2,Prefix!$B$3,Prefix!$B$6,"SWA",B158,Prefix!$B$12)</f>
        <v>LzPcSWAADDS01</v>
      </c>
      <c r="J158" s="5" t="s">
        <v>480</v>
      </c>
      <c r="K158" s="5" t="s">
        <v>77</v>
      </c>
      <c r="L158" s="5" t="s">
        <v>104</v>
      </c>
      <c r="M158" s="5" t="str">
        <f t="shared" ref="M158:M165" si="44">CONCATENATE(A158,"-OSdisk1")</f>
        <v>LzPcSWA-ADDS01-OSdisk1</v>
      </c>
      <c r="N158" s="5" t="str">
        <f>A280</f>
        <v>LzPcDSWA-ADDS-as</v>
      </c>
      <c r="O158" s="5" t="str">
        <f t="shared" ref="O158:O165" si="45">CONCATENATE(A158,"-Datadisk1")</f>
        <v>LzPcSWA-ADDS01-Datadisk1</v>
      </c>
      <c r="P158" s="5" t="str">
        <f>$A$167</f>
        <v>LzPcSWA-ADDS01-nic1</v>
      </c>
      <c r="Q158" s="5" t="s">
        <v>96</v>
      </c>
      <c r="R158" s="5" t="s">
        <v>96</v>
      </c>
      <c r="S158" s="5" t="s">
        <v>96</v>
      </c>
      <c r="T158" s="4" t="s">
        <v>21</v>
      </c>
      <c r="U158" s="5" t="s">
        <v>300</v>
      </c>
      <c r="V158" s="5" t="s">
        <v>364</v>
      </c>
    </row>
    <row r="159" spans="1:22" ht="26" x14ac:dyDescent="0.35">
      <c r="A159" s="5" t="str">
        <f>CONCATENATE(Prefix!$B$2,Prefix!$B$3,Prefix!$B$6,"SWA","-",B159,Prefix!$B$12)</f>
        <v>LzPcSWA-ADDS02</v>
      </c>
      <c r="B159" s="5" t="s">
        <v>188</v>
      </c>
      <c r="C159" s="5" t="str">
        <f>$A$25</f>
        <v>LzPc-System_Core-rg</v>
      </c>
      <c r="D159" s="5" t="str">
        <f t="shared" si="43"/>
        <v>LzPc-PBMM Core</v>
      </c>
      <c r="E159" s="5" t="str">
        <f>CONCATENATE(Prefix!$B$2,Prefix!$B$3,Prefix!$B$6,"CNR-",U159,Prefix!$B$10,"-vnet")</f>
        <v>LzPcCNR-MRZ-vnet</v>
      </c>
      <c r="F159" s="5" t="str">
        <f>CONCATENATE(Prefix!$B$2,Prefix!$B$3,Prefix!$B$6,"CNR-",V159,Prefix!$B$10,"-snet")</f>
        <v>LzPcCNR-MRZ-INF-snet</v>
      </c>
      <c r="G159" s="5" t="str">
        <f>$A$168</f>
        <v>LzPcSWA-ADDS02-nic1</v>
      </c>
      <c r="H159" s="5" t="s">
        <v>197</v>
      </c>
      <c r="I159" s="5" t="str">
        <f>CONCATENATE(Prefix!$B$2,Prefix!$B$3,Prefix!$B$6,"SWA",B159,Prefix!$B$12)</f>
        <v>LzPcSWAADDS02</v>
      </c>
      <c r="J159" s="5" t="s">
        <v>480</v>
      </c>
      <c r="K159" s="5" t="s">
        <v>77</v>
      </c>
      <c r="L159" s="5" t="s">
        <v>104</v>
      </c>
      <c r="M159" s="5" t="str">
        <f t="shared" si="44"/>
        <v>LzPcSWA-ADDS02-OSdisk1</v>
      </c>
      <c r="N159" s="5" t="str">
        <f>N158</f>
        <v>LzPcDSWA-ADDS-as</v>
      </c>
      <c r="O159" s="5" t="str">
        <f t="shared" si="45"/>
        <v>LzPcSWA-ADDS02-Datadisk1</v>
      </c>
      <c r="P159" s="5" t="str">
        <f>$A$168</f>
        <v>LzPcSWA-ADDS02-nic1</v>
      </c>
      <c r="Q159" s="5" t="s">
        <v>96</v>
      </c>
      <c r="R159" s="5" t="s">
        <v>96</v>
      </c>
      <c r="S159" s="5" t="s">
        <v>96</v>
      </c>
      <c r="T159" s="4" t="s">
        <v>21</v>
      </c>
      <c r="U159" s="5" t="s">
        <v>300</v>
      </c>
      <c r="V159" s="5" t="s">
        <v>364</v>
      </c>
    </row>
    <row r="160" spans="1:22" ht="26" x14ac:dyDescent="0.35">
      <c r="A160" s="5" t="str">
        <f>CONCATENATE(Prefix!$B$2,Prefix!$B$3,Prefix!$B$6,"SWJ","-",B160,Prefix!$B$12)</f>
        <v>LzPcSWJ-RDSH01</v>
      </c>
      <c r="B160" s="5" t="s">
        <v>213</v>
      </c>
      <c r="C160" s="5" t="str">
        <f>$A$25</f>
        <v>LzPc-System_Core-rg</v>
      </c>
      <c r="D160" s="5" t="str">
        <f t="shared" si="43"/>
        <v>LzPc-PBMM Core</v>
      </c>
      <c r="E160" s="5" t="str">
        <f>CONCATENATE(Prefix!$B$2,Prefix!$B$3,Prefix!$B$6,"CNR-",U160,Prefix!$B$10,"-vnet")</f>
        <v>LzPcCNR-MRZ-vnet</v>
      </c>
      <c r="F160" s="5" t="str">
        <f>CONCATENATE(Prefix!$B$2,Prefix!$B$3,Prefix!$B$6,"CNR-",V160,Prefix!$B$10,"-snet")</f>
        <v>LzPcCNR-MRZ-MAZ -snet</v>
      </c>
      <c r="G160" s="5" t="str">
        <f>$A$169</f>
        <v>LzPcSWJ-RDSH01-nic1</v>
      </c>
      <c r="H160" s="5" t="s">
        <v>197</v>
      </c>
      <c r="I160" s="5" t="str">
        <f>CONCATENATE(Prefix!$B$2,Prefix!$B$3,Prefix!$B$6,"SWA",B160,Prefix!$B$12)</f>
        <v>LzPcSWARDSH01</v>
      </c>
      <c r="J160" s="5" t="s">
        <v>481</v>
      </c>
      <c r="K160" s="5" t="s">
        <v>77</v>
      </c>
      <c r="L160" s="5" t="s">
        <v>104</v>
      </c>
      <c r="M160" s="5" t="str">
        <f t="shared" si="44"/>
        <v>LzPcSWJ-RDSH01-OSdisk1</v>
      </c>
      <c r="N160" s="5" t="str">
        <f>$A$281</f>
        <v>LzPcDSWJ-RDSH-as</v>
      </c>
      <c r="O160" s="5" t="str">
        <f t="shared" si="45"/>
        <v>LzPcSWJ-RDSH01-Datadisk1</v>
      </c>
      <c r="P160" s="5" t="str">
        <f>$A$169</f>
        <v>LzPcSWJ-RDSH01-nic1</v>
      </c>
      <c r="Q160" s="5" t="s">
        <v>96</v>
      </c>
      <c r="R160" s="5" t="s">
        <v>96</v>
      </c>
      <c r="S160" s="5" t="s">
        <v>96</v>
      </c>
      <c r="T160" s="4" t="s">
        <v>21</v>
      </c>
      <c r="U160" s="5" t="s">
        <v>300</v>
      </c>
      <c r="V160" s="5" t="s">
        <v>360</v>
      </c>
    </row>
    <row r="161" spans="1:27" ht="26" x14ac:dyDescent="0.35">
      <c r="A161" s="5" t="str">
        <f>CONCATENATE(Prefix!$B$2,Prefix!$B$3,Prefix!$B$6,"SWJ","-",B161,Prefix!$B$12)</f>
        <v>LzPcSWJ-RDSH02</v>
      </c>
      <c r="B161" s="5" t="s">
        <v>214</v>
      </c>
      <c r="C161" s="5" t="str">
        <f>$A$25</f>
        <v>LzPc-System_Core-rg</v>
      </c>
      <c r="D161" s="5" t="str">
        <f t="shared" si="43"/>
        <v>LzPc-PBMM Core</v>
      </c>
      <c r="E161" s="5" t="str">
        <f>CONCATENATE(Prefix!$B$2,Prefix!$B$3,Prefix!$B$6,"CNR-",U161,Prefix!$B$10,"-vnet")</f>
        <v>LzPcCNR-MRZ-vnet</v>
      </c>
      <c r="F161" s="5" t="str">
        <f>CONCATENATE(Prefix!$B$2,Prefix!$B$3,Prefix!$B$6,"CNR-",V161,Prefix!$B$10,"-snet")</f>
        <v>LzPcCNR-MRZ-MAZ -snet</v>
      </c>
      <c r="G161" s="5" t="str">
        <f>$A$170</f>
        <v>LzPcSWJ-RDSH02-nic1</v>
      </c>
      <c r="H161" s="5" t="s">
        <v>197</v>
      </c>
      <c r="I161" s="5" t="str">
        <f>CONCATENATE(Prefix!$B$2,Prefix!$B$3,Prefix!$B$6,"SWA",B161,Prefix!$B$12)</f>
        <v>LzPcSWARDSH02</v>
      </c>
      <c r="J161" s="5" t="s">
        <v>481</v>
      </c>
      <c r="K161" s="5" t="s">
        <v>77</v>
      </c>
      <c r="L161" s="5" t="s">
        <v>104</v>
      </c>
      <c r="M161" s="5" t="str">
        <f t="shared" si="44"/>
        <v>LzPcSWJ-RDSH02-OSdisk1</v>
      </c>
      <c r="N161" s="5" t="str">
        <f>$A$281</f>
        <v>LzPcDSWJ-RDSH-as</v>
      </c>
      <c r="O161" s="5" t="str">
        <f t="shared" si="45"/>
        <v>LzPcSWJ-RDSH02-Datadisk1</v>
      </c>
      <c r="P161" s="5" t="str">
        <f>$A$170</f>
        <v>LzPcSWJ-RDSH02-nic1</v>
      </c>
      <c r="Q161" s="5" t="s">
        <v>96</v>
      </c>
      <c r="R161" s="5" t="s">
        <v>96</v>
      </c>
      <c r="S161" s="5" t="s">
        <v>96</v>
      </c>
      <c r="T161" s="4" t="s">
        <v>21</v>
      </c>
      <c r="U161" s="5" t="s">
        <v>300</v>
      </c>
      <c r="V161" s="5" t="s">
        <v>360</v>
      </c>
    </row>
    <row r="162" spans="1:27" ht="104" x14ac:dyDescent="0.35">
      <c r="A162" s="5" t="str">
        <f>CONCATENATE(Prefix!$B$2,Prefix!$B$3,Prefix!$B$6,"FWL","-",B162,Prefix!$B$12)</f>
        <v>LzPcFWL-FGVM01</v>
      </c>
      <c r="B162" s="5" t="s">
        <v>193</v>
      </c>
      <c r="C162" s="5" t="str">
        <f>$A$23</f>
        <v>LzPc-Security_Core-rg</v>
      </c>
      <c r="D162" s="5" t="str">
        <f t="shared" si="43"/>
        <v>LzPc-PBMM Core</v>
      </c>
      <c r="E162" s="5" t="str">
        <f>CONCATENATE(Prefix!$B$2,Prefix!$B$3,Prefix!$B$6,"CNR-",U162,Prefix!$B$10,"-vnet")</f>
        <v>LzPcCNR-Core-vnet</v>
      </c>
      <c r="F162" s="5" t="str">
        <f>CONCATENATE(Prefix!$B$2,Prefix!$B$3,Prefix!$B$6,"CNR-",V162,Prefix!$B$10,"-snet")</f>
        <v>LzPcCNR-Core-MRZ -snet</v>
      </c>
      <c r="G162" s="5" t="str">
        <f>CONCATENATE($A$177,";",$A$178,";",$A$179,";",$A$180,";",$A$181,";",$A$182,";",$A$183)</f>
        <v>LzPcFWL-FGVM01-nic1;LzPcFWL-FGVM01-nic2;LzPcFWL-FGVM01-nic3;LzPcFWL-FGVM01-nic4;LzPcFWL-FGVM01-nic5;LzPcFWL-FGVM01-nic6;LzPcFWL-FGVM01-nic7</v>
      </c>
      <c r="H162" s="5" t="s">
        <v>320</v>
      </c>
      <c r="I162" s="5" t="str">
        <f>A162</f>
        <v>LzPcFWL-FGVM01</v>
      </c>
      <c r="J162" s="5" t="s">
        <v>459</v>
      </c>
      <c r="K162" s="5" t="s">
        <v>77</v>
      </c>
      <c r="L162" s="5" t="s">
        <v>131</v>
      </c>
      <c r="M162" s="5" t="str">
        <f t="shared" si="44"/>
        <v>LzPcFWL-FGVM01-OSdisk1</v>
      </c>
      <c r="N162" s="5" t="str">
        <f>$A$282</f>
        <v>LzPcDFWL-FGVM-as</v>
      </c>
      <c r="O162" s="5" t="str">
        <f t="shared" si="45"/>
        <v>LzPcFWL-FGVM01-Datadisk1</v>
      </c>
      <c r="P162" s="5" t="str">
        <f>$A$177</f>
        <v>LzPcFWL-FGVM01-nic1</v>
      </c>
      <c r="Q162" s="5" t="str">
        <f>$A$193</f>
        <v>fg1_custom_data</v>
      </c>
      <c r="R162" s="5" t="s">
        <v>96</v>
      </c>
      <c r="S162" s="5" t="s">
        <v>96</v>
      </c>
      <c r="T162" s="4" t="s">
        <v>21</v>
      </c>
      <c r="U162" s="5" t="s">
        <v>344</v>
      </c>
      <c r="V162" s="5" t="s">
        <v>361</v>
      </c>
    </row>
    <row r="163" spans="1:27" ht="104" x14ac:dyDescent="0.35">
      <c r="A163" s="5" t="str">
        <f>CONCATENATE(Prefix!$B$2,Prefix!$B$3,Prefix!$B$6,"FWL","-",B163,Prefix!$B$12)</f>
        <v>LzPcFWL-FGVM02</v>
      </c>
      <c r="B163" s="5" t="s">
        <v>194</v>
      </c>
      <c r="C163" s="5" t="str">
        <f>$A$23</f>
        <v>LzPc-Security_Core-rg</v>
      </c>
      <c r="D163" s="5" t="str">
        <f t="shared" si="43"/>
        <v>LzPc-PBMM Core</v>
      </c>
      <c r="E163" s="5" t="str">
        <f>CONCATENATE(Prefix!$B$2,Prefix!$B$3,Prefix!$B$6,"CNR-",U163,Prefix!$B$10,"-vnet")</f>
        <v>LzPcCNR-Core-vnet</v>
      </c>
      <c r="F163" s="5" t="str">
        <f>CONCATENATE(Prefix!$B$2,Prefix!$B$3,Prefix!$B$6,"CNR-",V163,Prefix!$B$10,"-snet")</f>
        <v>LzPcCNR-Core-MRZ -snet</v>
      </c>
      <c r="G163" s="5" t="str">
        <f>CONCATENATE($A$184,";",$A$185,";",$A$186,";",$A$187,";",$A$188,";",$A$189,";",$A$190)</f>
        <v>LzPcFWL-FGVM02-nic1;LzPcFWL-FGVM02-nic2;LzPcFWL-FGVM02-nic3;LzPcFWL-FGVM02-nic4;LzPcFWL-FGVM02-nic5;LzPcFWL-FGVM02-nic6;LzPcFWL-FGVM02-nic7</v>
      </c>
      <c r="H163" s="5" t="s">
        <v>320</v>
      </c>
      <c r="I163" s="5" t="str">
        <f>A163</f>
        <v>LzPcFWL-FGVM02</v>
      </c>
      <c r="J163" s="5" t="s">
        <v>459</v>
      </c>
      <c r="K163" s="5" t="s">
        <v>77</v>
      </c>
      <c r="L163" s="5" t="s">
        <v>131</v>
      </c>
      <c r="M163" s="5" t="str">
        <f t="shared" si="44"/>
        <v>LzPcFWL-FGVM02-OSdisk1</v>
      </c>
      <c r="N163" s="5" t="str">
        <f>$A$282</f>
        <v>LzPcDFWL-FGVM-as</v>
      </c>
      <c r="O163" s="5" t="str">
        <f t="shared" si="45"/>
        <v>LzPcFWL-FGVM02-Datadisk1</v>
      </c>
      <c r="P163" s="5" t="str">
        <f>$A$184</f>
        <v>LzPcFWL-FGVM02-nic1</v>
      </c>
      <c r="Q163" s="5" t="str">
        <f>$A$231</f>
        <v>fg2_custom_data</v>
      </c>
      <c r="R163" s="5" t="s">
        <v>96</v>
      </c>
      <c r="S163" s="5" t="s">
        <v>96</v>
      </c>
      <c r="T163" s="4" t="s">
        <v>21</v>
      </c>
      <c r="U163" s="5" t="s">
        <v>344</v>
      </c>
      <c r="V163" s="5" t="s">
        <v>361</v>
      </c>
    </row>
    <row r="164" spans="1:27" ht="52" x14ac:dyDescent="0.35">
      <c r="A164" s="5" t="str">
        <f>CONCATENATE(Prefix!$B$2,Prefix!$B$3,Prefix!$B$6,"ADC","-",B164,Prefix!$B$12)</f>
        <v>LzPcADC-F5VM01</v>
      </c>
      <c r="B164" s="5" t="s">
        <v>189</v>
      </c>
      <c r="C164" s="5" t="str">
        <f t="shared" ref="C164:C165" si="46">$A$24</f>
        <v>LzPc-Security_Core_External-rg</v>
      </c>
      <c r="D164" s="5" t="str">
        <f t="shared" ref="D164:D190" si="47">$B$22</f>
        <v>LzPc-PBMM Core</v>
      </c>
      <c r="E164" s="5" t="str">
        <f>CONCATENATE(Prefix!$B$2,Prefix!$B$3,Prefix!$B$6,"CNR-",U164,Prefix!$B$10,"-vnet")</f>
        <v>LzPcCNR-Core-vnet</v>
      </c>
      <c r="F164" s="5" t="str">
        <f>CONCATENATE(Prefix!$B$2,Prefix!$B$3,Prefix!$B$6,"CNR-",V164,Prefix!$B$10,"-snet")</f>
        <v>LzPcCNR-Core-MRZ -snet</v>
      </c>
      <c r="G164" s="5" t="str">
        <f>CONCATENATE($A$171,";",$A$172,";",$A$173)</f>
        <v>LzPcADC-F5VM01-nic1;LzPcADC-F5VM01-nic2;LzPcADC-F5VM01-nic3</v>
      </c>
      <c r="H164" s="5" t="s">
        <v>320</v>
      </c>
      <c r="I164" s="5" t="str">
        <f>CONCATENATE(Prefix!$B$2,Prefix!$B$3,Prefix!$B$6,"SWA",B164,Prefix!$B$12)</f>
        <v>LzPcSWAF5VM01</v>
      </c>
      <c r="J164" s="5" t="s">
        <v>482</v>
      </c>
      <c r="K164" s="5" t="s">
        <v>77</v>
      </c>
      <c r="L164" s="5" t="s">
        <v>143</v>
      </c>
      <c r="M164" s="5" t="str">
        <f t="shared" si="44"/>
        <v>LzPcADC-F5VM01-OSdisk1</v>
      </c>
      <c r="N164" s="5" t="str">
        <f>$A$283</f>
        <v>LzPcDADC-F5-as</v>
      </c>
      <c r="O164" s="5" t="str">
        <f t="shared" si="45"/>
        <v>LzPcADC-F5VM01-Datadisk1</v>
      </c>
      <c r="P164" s="5" t="str">
        <f>$A$171</f>
        <v>LzPcADC-F5VM01-nic1</v>
      </c>
      <c r="Q164" s="5" t="s">
        <v>96</v>
      </c>
      <c r="R164" s="5" t="str">
        <f>$A$276</f>
        <v>LzPcADS-AZLB-pip1</v>
      </c>
      <c r="S164" s="5" t="str">
        <f>$C$16</f>
        <v>13a2b9b4d8db6b2c243426d5f4807d65</v>
      </c>
      <c r="T164" s="4" t="s">
        <v>21</v>
      </c>
      <c r="U164" s="5" t="s">
        <v>344</v>
      </c>
      <c r="V164" s="5" t="s">
        <v>361</v>
      </c>
    </row>
    <row r="165" spans="1:27" ht="52" x14ac:dyDescent="0.35">
      <c r="A165" s="5" t="str">
        <f>CONCATENATE(Prefix!$B$2,Prefix!$B$3,Prefix!$B$6,"ADC","-",B165,Prefix!$B$12)</f>
        <v>LzPcADC-F5VM02</v>
      </c>
      <c r="B165" s="5" t="s">
        <v>195</v>
      </c>
      <c r="C165" s="5" t="str">
        <f t="shared" si="46"/>
        <v>LzPc-Security_Core_External-rg</v>
      </c>
      <c r="D165" s="5" t="str">
        <f t="shared" si="47"/>
        <v>LzPc-PBMM Core</v>
      </c>
      <c r="E165" s="5" t="str">
        <f>CONCATENATE(Prefix!$B$2,Prefix!$B$3,Prefix!$B$6,"CNR-",U165,Prefix!$B$10,"-vnet")</f>
        <v>LzPcCNR-Core-vnet</v>
      </c>
      <c r="F165" s="5" t="str">
        <f>CONCATENATE(Prefix!$B$2,Prefix!$B$3,Prefix!$B$6,"CNR-",V165,Prefix!$B$10,"-snet")</f>
        <v>LzPcCNR-Core-MRZ -snet</v>
      </c>
      <c r="G165" s="5" t="str">
        <f>CONCATENATE($A$174,";",$A$175,";",$A$176)</f>
        <v>LzPcADC-F5VM02-nic1;LzPcADC-F5VM02-nic2;LzPcADC-F5VM02-nic3</v>
      </c>
      <c r="H165" s="5" t="s">
        <v>320</v>
      </c>
      <c r="I165" s="5" t="str">
        <f>CONCATENATE(Prefix!$B$2,Prefix!$B$3,Prefix!$B$6,"SWA",B165,Prefix!$B$12)</f>
        <v>LzPcSWAF5VM02</v>
      </c>
      <c r="J165" s="5" t="s">
        <v>482</v>
      </c>
      <c r="K165" s="5" t="s">
        <v>77</v>
      </c>
      <c r="L165" s="5" t="s">
        <v>143</v>
      </c>
      <c r="M165" s="5" t="str">
        <f t="shared" si="44"/>
        <v>LzPcADC-F5VM02-OSdisk1</v>
      </c>
      <c r="N165" s="5" t="str">
        <f>$A$283</f>
        <v>LzPcDADC-F5-as</v>
      </c>
      <c r="O165" s="5" t="str">
        <f t="shared" si="45"/>
        <v>LzPcADC-F5VM02-Datadisk1</v>
      </c>
      <c r="P165" s="5" t="str">
        <f>$A$174</f>
        <v>LzPcADC-F5VM02-nic1</v>
      </c>
      <c r="Q165" s="5" t="s">
        <v>96</v>
      </c>
      <c r="R165" s="5" t="str">
        <f>$A$276</f>
        <v>LzPcADS-AZLB-pip1</v>
      </c>
      <c r="S165" s="5" t="str">
        <f>$C$16</f>
        <v>13a2b9b4d8db6b2c243426d5f4807d65</v>
      </c>
      <c r="T165" s="4" t="s">
        <v>21</v>
      </c>
      <c r="U165" s="5" t="s">
        <v>344</v>
      </c>
      <c r="V165" s="5" t="s">
        <v>361</v>
      </c>
    </row>
    <row r="166" spans="1:27" s="4" customFormat="1" ht="52" x14ac:dyDescent="0.35">
      <c r="A166" s="4" t="s">
        <v>68</v>
      </c>
      <c r="B166" s="4" t="s">
        <v>280</v>
      </c>
      <c r="C166" s="4" t="s">
        <v>36</v>
      </c>
      <c r="D166" s="4" t="s">
        <v>32</v>
      </c>
      <c r="E166" s="4" t="s">
        <v>311</v>
      </c>
      <c r="F166" s="4" t="s">
        <v>102</v>
      </c>
      <c r="G166" s="4" t="s">
        <v>69</v>
      </c>
      <c r="H166" s="4" t="s">
        <v>100</v>
      </c>
      <c r="I166" s="4" t="s">
        <v>70</v>
      </c>
      <c r="J166" s="4" t="s">
        <v>71</v>
      </c>
      <c r="K166" s="4" t="s">
        <v>97</v>
      </c>
      <c r="L166" s="4" t="s">
        <v>98</v>
      </c>
      <c r="M166" s="4" t="s">
        <v>99</v>
      </c>
      <c r="N166" s="4" t="s">
        <v>101</v>
      </c>
      <c r="O166" s="4" t="s">
        <v>173</v>
      </c>
      <c r="P166" s="4" t="s">
        <v>174</v>
      </c>
      <c r="Q166" s="4" t="s">
        <v>175</v>
      </c>
      <c r="R166" s="4" t="s">
        <v>176</v>
      </c>
      <c r="S166" s="4" t="s">
        <v>318</v>
      </c>
      <c r="T166" s="4" t="s">
        <v>319</v>
      </c>
      <c r="U166" s="4" t="s">
        <v>317</v>
      </c>
      <c r="V166" s="4" t="s">
        <v>21</v>
      </c>
      <c r="W166" s="4" t="s">
        <v>267</v>
      </c>
      <c r="X166" s="4" t="s">
        <v>254</v>
      </c>
      <c r="Y166" s="4" t="s">
        <v>312</v>
      </c>
      <c r="Z166" s="4" t="s">
        <v>313</v>
      </c>
      <c r="AA166" s="4" t="s">
        <v>390</v>
      </c>
    </row>
    <row r="167" spans="1:27" s="4" customFormat="1" ht="26" x14ac:dyDescent="0.3">
      <c r="A167" s="4" t="str">
        <f>CONCATENATE(B167,"-nic1")</f>
        <v>LzPcSWA-ADDS01-nic1</v>
      </c>
      <c r="B167" s="4" t="str">
        <f>$A$158</f>
        <v>LzPcSWA-ADDS01</v>
      </c>
      <c r="C167" s="4" t="str">
        <f>$A$25</f>
        <v>LzPc-System_Core-rg</v>
      </c>
      <c r="D167" s="4" t="str">
        <f t="shared" si="47"/>
        <v>LzPc-PBMM Core</v>
      </c>
      <c r="E167" s="4" t="s">
        <v>96</v>
      </c>
      <c r="F167" s="4" t="str">
        <f t="shared" ref="F167:F180" si="48">CONCATENATE(A167,"-config")</f>
        <v>LzPcSWA-ADDS01-nic1-config</v>
      </c>
      <c r="G167" s="4" t="str">
        <f>CONCATENATE(Prefix!$B$2,Prefix!$B$3,Prefix!$B$6,"CNR-",X167,Prefix!$B$10,"-snet")</f>
        <v>LzPcCNR-MRZ-INF-snet</v>
      </c>
      <c r="H167" s="11" t="s">
        <v>526</v>
      </c>
      <c r="I167" s="4" t="s">
        <v>178</v>
      </c>
      <c r="J167" s="4" t="s">
        <v>96</v>
      </c>
      <c r="K167" s="4" t="b">
        <v>0</v>
      </c>
      <c r="L167" s="4" t="b">
        <v>0</v>
      </c>
      <c r="M167" s="4" t="s">
        <v>96</v>
      </c>
      <c r="N167" s="4" t="b">
        <v>1</v>
      </c>
      <c r="O167" s="4" t="s">
        <v>96</v>
      </c>
      <c r="P167" s="4" t="s">
        <v>96</v>
      </c>
      <c r="Q167" s="4" t="s">
        <v>96</v>
      </c>
      <c r="R167" s="4" t="s">
        <v>96</v>
      </c>
      <c r="S167" s="4" t="s">
        <v>96</v>
      </c>
      <c r="T167" s="4" t="s">
        <v>96</v>
      </c>
      <c r="U167" s="4" t="s">
        <v>96</v>
      </c>
      <c r="V167" s="4" t="s">
        <v>21</v>
      </c>
      <c r="W167" s="4" t="s">
        <v>265</v>
      </c>
      <c r="X167" s="4" t="s">
        <v>364</v>
      </c>
      <c r="Y167" s="4" t="str">
        <f>$B$145</f>
        <v>LzPcCNR-ADDS-nsg</v>
      </c>
      <c r="Z167" s="4" t="str">
        <f>$B$272</f>
        <v>LzPcSWA-ADDS01-pip1</v>
      </c>
    </row>
    <row r="168" spans="1:27" ht="26" x14ac:dyDescent="0.3">
      <c r="A168" s="5" t="str">
        <f>CONCATENATE(B168,"-nic1")</f>
        <v>LzPcSWA-ADDS02-nic1</v>
      </c>
      <c r="B168" s="5" t="str">
        <f>$A$159</f>
        <v>LzPcSWA-ADDS02</v>
      </c>
      <c r="C168" s="5" t="str">
        <f t="shared" ref="C168:C170" si="49">$A$25</f>
        <v>LzPc-System_Core-rg</v>
      </c>
      <c r="D168" s="5" t="str">
        <f t="shared" si="47"/>
        <v>LzPc-PBMM Core</v>
      </c>
      <c r="E168" s="5" t="s">
        <v>96</v>
      </c>
      <c r="F168" s="5" t="str">
        <f t="shared" si="48"/>
        <v>LzPcSWA-ADDS02-nic1-config</v>
      </c>
      <c r="G168" s="5" t="str">
        <f>CONCATENATE(Prefix!$B$2,Prefix!$B$3,Prefix!$B$6,"CNR-",X168,Prefix!$B$10,"-snet")</f>
        <v>LzPcCNR-MRZ-INF-snet</v>
      </c>
      <c r="H168" s="11" t="s">
        <v>527</v>
      </c>
      <c r="I168" s="5" t="s">
        <v>178</v>
      </c>
      <c r="J168" s="5" t="s">
        <v>96</v>
      </c>
      <c r="K168" s="5" t="b">
        <v>0</v>
      </c>
      <c r="L168" s="5" t="b">
        <v>0</v>
      </c>
      <c r="M168" s="5" t="s">
        <v>96</v>
      </c>
      <c r="N168" s="5" t="b">
        <v>1</v>
      </c>
      <c r="O168" s="5" t="s">
        <v>96</v>
      </c>
      <c r="P168" s="5" t="s">
        <v>96</v>
      </c>
      <c r="Q168" s="5" t="s">
        <v>96</v>
      </c>
      <c r="R168" s="5" t="s">
        <v>96</v>
      </c>
      <c r="S168" s="5" t="s">
        <v>96</v>
      </c>
      <c r="T168" s="5" t="s">
        <v>96</v>
      </c>
      <c r="U168" s="5" t="s">
        <v>96</v>
      </c>
      <c r="V168" s="5" t="s">
        <v>21</v>
      </c>
      <c r="W168" s="5" t="s">
        <v>266</v>
      </c>
      <c r="X168" s="5" t="s">
        <v>364</v>
      </c>
      <c r="Y168" s="5" t="str">
        <f>$B$145</f>
        <v>LzPcCNR-ADDS-nsg</v>
      </c>
      <c r="Z168" s="5" t="str">
        <f>$B$273</f>
        <v>LzPcSWA-ADDS02-pip1</v>
      </c>
    </row>
    <row r="169" spans="1:27" s="4" customFormat="1" ht="26" x14ac:dyDescent="0.3">
      <c r="A169" s="4" t="str">
        <f t="shared" ref="A169:A174" si="50">CONCATENATE(B169,"-nic1")</f>
        <v>LzPcSWJ-RDSH01-nic1</v>
      </c>
      <c r="B169" s="4" t="str">
        <f>$A$160</f>
        <v>LzPcSWJ-RDSH01</v>
      </c>
      <c r="C169" s="4" t="str">
        <f t="shared" si="49"/>
        <v>LzPc-System_Core-rg</v>
      </c>
      <c r="D169" s="4" t="str">
        <f t="shared" si="47"/>
        <v>LzPc-PBMM Core</v>
      </c>
      <c r="E169" s="4" t="s">
        <v>96</v>
      </c>
      <c r="F169" s="4" t="str">
        <f t="shared" ref="F169:F170" si="51">CONCATENATE(A169,"-config")</f>
        <v>LzPcSWJ-RDSH01-nic1-config</v>
      </c>
      <c r="G169" s="4" t="str">
        <f>CONCATENATE(Prefix!$B$2,Prefix!$B$3,Prefix!$B$6,"CNR-",X169,Prefix!$B$10,"-snet")</f>
        <v>LzPcCNR-MRZ-MAZ-snet</v>
      </c>
      <c r="H169" s="11" t="s">
        <v>528</v>
      </c>
      <c r="I169" s="4" t="s">
        <v>178</v>
      </c>
      <c r="J169" s="4" t="s">
        <v>96</v>
      </c>
      <c r="K169" s="4" t="b">
        <v>0</v>
      </c>
      <c r="L169" s="4" t="b">
        <v>0</v>
      </c>
      <c r="M169" s="4" t="s">
        <v>96</v>
      </c>
      <c r="N169" s="4" t="b">
        <v>1</v>
      </c>
      <c r="O169" s="4" t="s">
        <v>96</v>
      </c>
      <c r="P169" s="4" t="s">
        <v>96</v>
      </c>
      <c r="Q169" s="4" t="s">
        <v>96</v>
      </c>
      <c r="R169" s="4" t="s">
        <v>96</v>
      </c>
      <c r="S169" s="4" t="s">
        <v>96</v>
      </c>
      <c r="T169" s="4" t="s">
        <v>96</v>
      </c>
      <c r="U169" s="4" t="s">
        <v>96</v>
      </c>
      <c r="V169" s="4" t="s">
        <v>21</v>
      </c>
      <c r="W169" s="4" t="s">
        <v>268</v>
      </c>
      <c r="X169" s="4" t="s">
        <v>359</v>
      </c>
      <c r="Y169" s="4" t="str">
        <f>$B$145</f>
        <v>LzPcCNR-ADDS-nsg</v>
      </c>
      <c r="Z169" s="4" t="s">
        <v>96</v>
      </c>
    </row>
    <row r="170" spans="1:27" ht="26" x14ac:dyDescent="0.3">
      <c r="A170" s="5" t="str">
        <f t="shared" si="50"/>
        <v>LzPcSWJ-RDSH02-nic1</v>
      </c>
      <c r="B170" s="5" t="str">
        <f>$A$161</f>
        <v>LzPcSWJ-RDSH02</v>
      </c>
      <c r="C170" s="5" t="str">
        <f t="shared" si="49"/>
        <v>LzPc-System_Core-rg</v>
      </c>
      <c r="D170" s="5" t="str">
        <f t="shared" si="47"/>
        <v>LzPc-PBMM Core</v>
      </c>
      <c r="E170" s="5" t="s">
        <v>96</v>
      </c>
      <c r="F170" s="5" t="str">
        <f t="shared" si="51"/>
        <v>LzPcSWJ-RDSH02-nic1-config</v>
      </c>
      <c r="G170" s="5" t="str">
        <f>CONCATENATE(Prefix!$B$2,Prefix!$B$3,Prefix!$B$6,"CNR-",X170,Prefix!$B$10,"-snet")</f>
        <v>LzPcCNR-MRZ-MAZ-snet</v>
      </c>
      <c r="H170" s="11" t="s">
        <v>529</v>
      </c>
      <c r="I170" s="5" t="s">
        <v>178</v>
      </c>
      <c r="J170" s="5" t="s">
        <v>96</v>
      </c>
      <c r="K170" s="5" t="b">
        <v>0</v>
      </c>
      <c r="L170" s="5" t="b">
        <v>0</v>
      </c>
      <c r="M170" s="5" t="s">
        <v>96</v>
      </c>
      <c r="N170" s="5" t="b">
        <v>1</v>
      </c>
      <c r="O170" s="5" t="s">
        <v>96</v>
      </c>
      <c r="P170" s="5" t="s">
        <v>96</v>
      </c>
      <c r="Q170" s="5" t="s">
        <v>96</v>
      </c>
      <c r="R170" s="5" t="s">
        <v>96</v>
      </c>
      <c r="S170" s="5" t="s">
        <v>96</v>
      </c>
      <c r="T170" s="5" t="s">
        <v>96</v>
      </c>
      <c r="U170" s="5" t="s">
        <v>96</v>
      </c>
      <c r="V170" s="5" t="s">
        <v>21</v>
      </c>
      <c r="W170" s="5" t="s">
        <v>268</v>
      </c>
      <c r="X170" s="5" t="s">
        <v>359</v>
      </c>
      <c r="Y170" s="5" t="str">
        <f>$B$145</f>
        <v>LzPcCNR-ADDS-nsg</v>
      </c>
      <c r="Z170" s="5" t="s">
        <v>96</v>
      </c>
    </row>
    <row r="171" spans="1:27" s="4" customFormat="1" ht="39" x14ac:dyDescent="0.3">
      <c r="A171" s="4" t="str">
        <f t="shared" si="50"/>
        <v>LzPcADC-F5VM01-nic1</v>
      </c>
      <c r="B171" s="4" t="str">
        <f>$A$164</f>
        <v>LzPcADC-F5VM01</v>
      </c>
      <c r="C171" s="4" t="str">
        <f>$A$24</f>
        <v>LzPc-Security_Core_External-rg</v>
      </c>
      <c r="D171" s="4" t="str">
        <f t="shared" si="47"/>
        <v>LzPc-PBMM Core</v>
      </c>
      <c r="E171" s="4" t="s">
        <v>96</v>
      </c>
      <c r="F171" s="4" t="str">
        <f t="shared" ref="F171" si="52">CONCATENATE(A171,"-config")</f>
        <v>LzPcADC-F5VM01-nic1-config</v>
      </c>
      <c r="G171" s="4" t="str">
        <f>CONCATENATE(Prefix!$B$2,Prefix!$B$3,Prefix!$B$6,"CNR-",X171,Prefix!$B$10,"-snet")</f>
        <v>LzPcCNR-Core-MGMT-snet</v>
      </c>
      <c r="H171" s="11" t="s">
        <v>530</v>
      </c>
      <c r="I171" s="4" t="s">
        <v>178</v>
      </c>
      <c r="J171" s="4" t="s">
        <v>96</v>
      </c>
      <c r="K171" s="4" t="b">
        <v>0</v>
      </c>
      <c r="L171" s="4" t="b">
        <v>0</v>
      </c>
      <c r="M171" s="4" t="s">
        <v>96</v>
      </c>
      <c r="N171" s="4" t="b">
        <v>1</v>
      </c>
      <c r="O171" s="4" t="s">
        <v>96</v>
      </c>
      <c r="P171" s="4" t="s">
        <v>96</v>
      </c>
      <c r="Q171" s="4" t="s">
        <v>96</v>
      </c>
      <c r="R171" s="4" t="s">
        <v>96</v>
      </c>
      <c r="S171" s="4" t="s">
        <v>96</v>
      </c>
      <c r="T171" s="4" t="s">
        <v>96</v>
      </c>
      <c r="U171" s="4" t="s">
        <v>96</v>
      </c>
      <c r="V171" s="4" t="s">
        <v>21</v>
      </c>
      <c r="W171" s="4" t="s">
        <v>269</v>
      </c>
      <c r="X171" s="4" t="s">
        <v>474</v>
      </c>
      <c r="Y171" s="4" t="str">
        <f t="shared" ref="Y171:Y176" si="53">$B$149</f>
        <v>LzPcCNR-F5VM-nsg</v>
      </c>
      <c r="Z171" s="4" t="str">
        <f>$A$277</f>
        <v>LzPcADC-F5VM01-pip1</v>
      </c>
    </row>
    <row r="172" spans="1:27" ht="39" x14ac:dyDescent="0.3">
      <c r="A172" s="5" t="str">
        <f>CONCATENATE(B172,"-nic2")</f>
        <v>LzPcADC-F5VM01-nic2</v>
      </c>
      <c r="B172" s="5" t="str">
        <f t="shared" ref="B172:B173" si="54">$A$164</f>
        <v>LzPcADC-F5VM01</v>
      </c>
      <c r="C172" s="5" t="str">
        <f t="shared" ref="C172:C176" si="55">$A$24</f>
        <v>LzPc-Security_Core_External-rg</v>
      </c>
      <c r="D172" s="5" t="str">
        <f t="shared" si="47"/>
        <v>LzPc-PBMM Core</v>
      </c>
      <c r="E172" s="5" t="s">
        <v>96</v>
      </c>
      <c r="F172" s="5" t="str">
        <f t="shared" ref="F172" si="56">CONCATENATE(A172,"-config")</f>
        <v>LzPcADC-F5VM01-nic2-config</v>
      </c>
      <c r="G172" s="5" t="str">
        <f>CONCATENATE(Prefix!$B$2,Prefix!$B$3,Prefix!$B$6,"CNR-",X172,Prefix!$B$10,"-snet")</f>
        <v>LzPcCNR-Core-External-snet</v>
      </c>
      <c r="H172" s="11" t="s">
        <v>531</v>
      </c>
      <c r="I172" s="5" t="s">
        <v>178</v>
      </c>
      <c r="J172" s="5" t="str">
        <f>$A$277</f>
        <v>LzPcADC-F5VM01-pip1</v>
      </c>
      <c r="K172" s="5" t="b">
        <v>1</v>
      </c>
      <c r="L172" s="5" t="b">
        <v>0</v>
      </c>
      <c r="M172" s="5" t="s">
        <v>96</v>
      </c>
      <c r="N172" s="5" t="b">
        <v>1</v>
      </c>
      <c r="O172" s="5" t="s">
        <v>96</v>
      </c>
      <c r="P172" s="5" t="s">
        <v>96</v>
      </c>
      <c r="Q172" s="5" t="s">
        <v>96</v>
      </c>
      <c r="R172" s="5" t="s">
        <v>96</v>
      </c>
      <c r="S172" s="5" t="str">
        <f>CONCATENATE(B172,"-",T172)</f>
        <v>LzPcADC-F5VM01-nic2-config2</v>
      </c>
      <c r="T172" s="5" t="s">
        <v>378</v>
      </c>
      <c r="U172" s="11" t="s">
        <v>550</v>
      </c>
      <c r="V172" s="5" t="s">
        <v>21</v>
      </c>
      <c r="W172" s="5" t="s">
        <v>270</v>
      </c>
      <c r="X172" s="5" t="s">
        <v>354</v>
      </c>
      <c r="Y172" s="5" t="str">
        <f t="shared" si="53"/>
        <v>LzPcCNR-F5VM-nsg</v>
      </c>
      <c r="Z172" s="5" t="s">
        <v>96</v>
      </c>
    </row>
    <row r="173" spans="1:27" ht="39" x14ac:dyDescent="0.3">
      <c r="A173" s="5" t="str">
        <f>CONCATENATE(B173,"-nic3")</f>
        <v>LzPcADC-F5VM01-nic3</v>
      </c>
      <c r="B173" s="5" t="str">
        <f t="shared" si="54"/>
        <v>LzPcADC-F5VM01</v>
      </c>
      <c r="C173" s="5" t="str">
        <f t="shared" si="55"/>
        <v>LzPc-Security_Core_External-rg</v>
      </c>
      <c r="D173" s="5" t="str">
        <f t="shared" si="47"/>
        <v>LzPc-PBMM Core</v>
      </c>
      <c r="E173" s="5" t="s">
        <v>96</v>
      </c>
      <c r="F173" s="5" t="str">
        <f t="shared" ref="F173:F175" si="57">CONCATENATE(A173,"-config")</f>
        <v>LzPcADC-F5VM01-nic3-config</v>
      </c>
      <c r="G173" s="5" t="str">
        <f>CONCATENATE(Prefix!$B$2,Prefix!$B$3,Prefix!$B$6,"CNR-",X173,Prefix!$B$10,"-snet")</f>
        <v>LzPcCNR-Core-Transit-snet</v>
      </c>
      <c r="H173" s="11" t="s">
        <v>532</v>
      </c>
      <c r="I173" s="5" t="s">
        <v>178</v>
      </c>
      <c r="J173" s="5" t="s">
        <v>96</v>
      </c>
      <c r="K173" s="5" t="b">
        <v>1</v>
      </c>
      <c r="L173" s="5" t="b">
        <v>0</v>
      </c>
      <c r="M173" s="5" t="s">
        <v>96</v>
      </c>
      <c r="N173" s="5" t="b">
        <v>1</v>
      </c>
      <c r="O173" s="5" t="s">
        <v>96</v>
      </c>
      <c r="P173" s="5" t="s">
        <v>96</v>
      </c>
      <c r="Q173" s="5" t="s">
        <v>96</v>
      </c>
      <c r="R173" s="5" t="s">
        <v>96</v>
      </c>
      <c r="S173" s="5" t="str">
        <f>CONCATENATE(B173,"-",T173)</f>
        <v>LzPcADC-F5VM01-nic3-config2</v>
      </c>
      <c r="T173" s="5" t="s">
        <v>379</v>
      </c>
      <c r="U173" s="11" t="s">
        <v>551</v>
      </c>
      <c r="V173" s="5" t="s">
        <v>21</v>
      </c>
      <c r="W173" s="5" t="s">
        <v>271</v>
      </c>
      <c r="X173" s="5" t="s">
        <v>358</v>
      </c>
      <c r="Y173" s="5" t="str">
        <f t="shared" si="53"/>
        <v>LzPcCNR-F5VM-nsg</v>
      </c>
      <c r="Z173" s="5" t="s">
        <v>96</v>
      </c>
    </row>
    <row r="174" spans="1:27" s="4" customFormat="1" ht="39" x14ac:dyDescent="0.3">
      <c r="A174" s="4" t="str">
        <f t="shared" si="50"/>
        <v>LzPcADC-F5VM02-nic1</v>
      </c>
      <c r="B174" s="4" t="str">
        <f>$A$165</f>
        <v>LzPcADC-F5VM02</v>
      </c>
      <c r="C174" s="4" t="str">
        <f t="shared" si="55"/>
        <v>LzPc-Security_Core_External-rg</v>
      </c>
      <c r="D174" s="4" t="str">
        <f t="shared" si="47"/>
        <v>LzPc-PBMM Core</v>
      </c>
      <c r="E174" s="4" t="s">
        <v>96</v>
      </c>
      <c r="F174" s="4" t="str">
        <f t="shared" si="57"/>
        <v>LzPcADC-F5VM02-nic1-config</v>
      </c>
      <c r="G174" s="4" t="str">
        <f>CONCATENATE(Prefix!$B$2,Prefix!$B$3,Prefix!$B$6,"CNR-",X174,Prefix!$B$10,"-snet")</f>
        <v>LzPcCNR-Core-MGMT-snet</v>
      </c>
      <c r="H174" s="11" t="s">
        <v>533</v>
      </c>
      <c r="I174" s="4" t="s">
        <v>178</v>
      </c>
      <c r="J174" s="4" t="s">
        <v>96</v>
      </c>
      <c r="K174" s="4" t="b">
        <v>0</v>
      </c>
      <c r="L174" s="4" t="b">
        <v>0</v>
      </c>
      <c r="M174" s="4" t="s">
        <v>96</v>
      </c>
      <c r="N174" s="4" t="b">
        <v>1</v>
      </c>
      <c r="O174" s="4" t="s">
        <v>96</v>
      </c>
      <c r="P174" s="4" t="s">
        <v>96</v>
      </c>
      <c r="Q174" s="4" t="s">
        <v>96</v>
      </c>
      <c r="R174" s="4" t="s">
        <v>96</v>
      </c>
      <c r="S174" s="4" t="s">
        <v>96</v>
      </c>
      <c r="T174" s="4" t="s">
        <v>96</v>
      </c>
      <c r="U174" s="4" t="s">
        <v>96</v>
      </c>
      <c r="V174" s="4" t="s">
        <v>21</v>
      </c>
      <c r="W174" s="4" t="s">
        <v>269</v>
      </c>
      <c r="X174" s="4" t="s">
        <v>474</v>
      </c>
      <c r="Y174" s="4" t="str">
        <f t="shared" si="53"/>
        <v>LzPcCNR-F5VM-nsg</v>
      </c>
      <c r="Z174" s="4" t="str">
        <f>$A$278</f>
        <v>LzPcADC-F5VM02-pip1</v>
      </c>
    </row>
    <row r="175" spans="1:27" ht="39" x14ac:dyDescent="0.3">
      <c r="A175" s="5" t="str">
        <f>CONCATENATE(B175,"-nic2")</f>
        <v>LzPcADC-F5VM02-nic2</v>
      </c>
      <c r="B175" s="5" t="str">
        <f t="shared" ref="B175:B176" si="58">$A$165</f>
        <v>LzPcADC-F5VM02</v>
      </c>
      <c r="C175" s="5" t="str">
        <f t="shared" si="55"/>
        <v>LzPc-Security_Core_External-rg</v>
      </c>
      <c r="D175" s="5" t="str">
        <f t="shared" si="47"/>
        <v>LzPc-PBMM Core</v>
      </c>
      <c r="E175" s="5" t="s">
        <v>96</v>
      </c>
      <c r="F175" s="5" t="str">
        <f t="shared" si="57"/>
        <v>LzPcADC-F5VM02-nic2-config</v>
      </c>
      <c r="G175" s="5" t="str">
        <f>CONCATENATE(Prefix!$B$2,Prefix!$B$3,Prefix!$B$6,"CNR-",X175,Prefix!$B$10,"-snet")</f>
        <v>LzPcCNR-Core-External-snet</v>
      </c>
      <c r="H175" s="11" t="s">
        <v>534</v>
      </c>
      <c r="I175" s="5" t="s">
        <v>178</v>
      </c>
      <c r="J175" s="5" t="str">
        <f>$A$278</f>
        <v>LzPcADC-F5VM02-pip1</v>
      </c>
      <c r="K175" s="5" t="b">
        <v>1</v>
      </c>
      <c r="L175" s="5" t="b">
        <v>0</v>
      </c>
      <c r="M175" s="5" t="s">
        <v>96</v>
      </c>
      <c r="N175" s="5" t="b">
        <v>1</v>
      </c>
      <c r="O175" s="5" t="s">
        <v>96</v>
      </c>
      <c r="P175" s="5" t="s">
        <v>96</v>
      </c>
      <c r="Q175" s="5" t="s">
        <v>96</v>
      </c>
      <c r="R175" s="5" t="s">
        <v>96</v>
      </c>
      <c r="S175" s="5" t="str">
        <f>CONCATENATE(B175,"-",T175)</f>
        <v>LzPcADC-F5VM02-nic2-config2</v>
      </c>
      <c r="T175" s="5" t="s">
        <v>378</v>
      </c>
      <c r="U175" s="11" t="s">
        <v>552</v>
      </c>
      <c r="V175" s="5" t="s">
        <v>21</v>
      </c>
      <c r="W175" s="5" t="s">
        <v>270</v>
      </c>
      <c r="X175" s="5" t="s">
        <v>354</v>
      </c>
      <c r="Y175" s="5" t="str">
        <f t="shared" si="53"/>
        <v>LzPcCNR-F5VM-nsg</v>
      </c>
      <c r="Z175" s="5" t="s">
        <v>96</v>
      </c>
    </row>
    <row r="176" spans="1:27" ht="39" x14ac:dyDescent="0.3">
      <c r="A176" s="5" t="str">
        <f>CONCATENATE(B176,"-nic3")</f>
        <v>LzPcADC-F5VM02-nic3</v>
      </c>
      <c r="B176" s="5" t="str">
        <f t="shared" si="58"/>
        <v>LzPcADC-F5VM02</v>
      </c>
      <c r="C176" s="5" t="str">
        <f t="shared" si="55"/>
        <v>LzPc-Security_Core_External-rg</v>
      </c>
      <c r="D176" s="5" t="str">
        <f t="shared" si="47"/>
        <v>LzPc-PBMM Core</v>
      </c>
      <c r="E176" s="5" t="s">
        <v>96</v>
      </c>
      <c r="F176" s="5" t="str">
        <f t="shared" ref="F176" si="59">CONCATENATE(A176,"-config")</f>
        <v>LzPcADC-F5VM02-nic3-config</v>
      </c>
      <c r="G176" s="5" t="str">
        <f>CONCATENATE(Prefix!$B$2,Prefix!$B$3,Prefix!$B$6,"CNR-",X176,Prefix!$B$10,"-snet")</f>
        <v>LzPcCNR-Core-Transit-snet</v>
      </c>
      <c r="H176" s="11" t="s">
        <v>535</v>
      </c>
      <c r="I176" s="5" t="s">
        <v>178</v>
      </c>
      <c r="J176" s="5" t="s">
        <v>96</v>
      </c>
      <c r="K176" s="5" t="b">
        <v>1</v>
      </c>
      <c r="L176" s="5" t="b">
        <v>0</v>
      </c>
      <c r="M176" s="5" t="s">
        <v>96</v>
      </c>
      <c r="N176" s="5" t="b">
        <v>1</v>
      </c>
      <c r="O176" s="5" t="s">
        <v>96</v>
      </c>
      <c r="P176" s="5" t="s">
        <v>96</v>
      </c>
      <c r="Q176" s="5" t="s">
        <v>96</v>
      </c>
      <c r="R176" s="5" t="s">
        <v>96</v>
      </c>
      <c r="S176" s="5" t="str">
        <f>CONCATENATE(B176,"-",T176)</f>
        <v>LzPcADC-F5VM02-nic3-config2</v>
      </c>
      <c r="T176" s="5" t="s">
        <v>379</v>
      </c>
      <c r="U176" s="11" t="s">
        <v>553</v>
      </c>
      <c r="V176" s="5" t="s">
        <v>21</v>
      </c>
      <c r="W176" s="5" t="s">
        <v>271</v>
      </c>
      <c r="X176" s="5" t="s">
        <v>358</v>
      </c>
      <c r="Y176" s="5" t="str">
        <f t="shared" si="53"/>
        <v>LzPcCNR-F5VM-nsg</v>
      </c>
      <c r="Z176" s="5" t="s">
        <v>96</v>
      </c>
    </row>
    <row r="177" spans="1:26" s="4" customFormat="1" ht="26" x14ac:dyDescent="0.3">
      <c r="A177" s="4" t="str">
        <f t="shared" ref="A177" si="60">CONCATENATE(B177,"-nic1")</f>
        <v>LzPcFWL-FGVM01-nic1</v>
      </c>
      <c r="B177" s="4" t="str">
        <f>$A$162</f>
        <v>LzPcFWL-FGVM01</v>
      </c>
      <c r="C177" s="4" t="str">
        <f>$A$23</f>
        <v>LzPc-Security_Core-rg</v>
      </c>
      <c r="D177" s="4" t="str">
        <f t="shared" si="47"/>
        <v>LzPc-PBMM Core</v>
      </c>
      <c r="E177" s="4" t="s">
        <v>96</v>
      </c>
      <c r="F177" s="4" t="str">
        <f t="shared" si="48"/>
        <v>LzPcFWL-FGVM01-nic1-config</v>
      </c>
      <c r="G177" s="4" t="str">
        <f>CONCATENATE(Prefix!$B$2,Prefix!$B$3,Prefix!$B$6,"CNR-",X177,Prefix!$B$10,"-snet")</f>
        <v>LzPcCNR-Core-Transit-snet</v>
      </c>
      <c r="H177" s="11" t="s">
        <v>536</v>
      </c>
      <c r="I177" s="4" t="s">
        <v>178</v>
      </c>
      <c r="J177" s="4" t="s">
        <v>96</v>
      </c>
      <c r="K177" s="4" t="b">
        <v>1</v>
      </c>
      <c r="L177" s="4" t="b">
        <v>0</v>
      </c>
      <c r="M177" s="4" t="s">
        <v>96</v>
      </c>
      <c r="N177" s="4" t="b">
        <v>1</v>
      </c>
      <c r="O177" s="4" t="s">
        <v>96</v>
      </c>
      <c r="P177" s="5" t="s">
        <v>96</v>
      </c>
      <c r="Q177" s="5" t="s">
        <v>96</v>
      </c>
      <c r="R177" s="5" t="s">
        <v>96</v>
      </c>
      <c r="S177" s="4" t="s">
        <v>96</v>
      </c>
      <c r="T177" s="4" t="s">
        <v>96</v>
      </c>
      <c r="U177" s="4" t="s">
        <v>96</v>
      </c>
      <c r="V177" s="4" t="s">
        <v>21</v>
      </c>
      <c r="W177" s="4" t="s">
        <v>272</v>
      </c>
      <c r="X177" s="4" t="s">
        <v>358</v>
      </c>
      <c r="Y177" s="4" t="str">
        <f t="shared" ref="Y177:Y190" si="61">$B$147</f>
        <v>LzPcCNR-FGVM-nsg</v>
      </c>
      <c r="Z177" s="4" t="s">
        <v>96</v>
      </c>
    </row>
    <row r="178" spans="1:26" ht="26" x14ac:dyDescent="0.3">
      <c r="A178" s="5" t="str">
        <f>CONCATENATE(B178,"-nic2")</f>
        <v>LzPcFWL-FGVM01-nic2</v>
      </c>
      <c r="B178" s="5" t="str">
        <f t="shared" ref="B178:B183" si="62">$A$162</f>
        <v>LzPcFWL-FGVM01</v>
      </c>
      <c r="C178" s="5" t="str">
        <f t="shared" ref="C178:C183" si="63">$A$23</f>
        <v>LzPc-Security_Core-rg</v>
      </c>
      <c r="D178" s="5" t="str">
        <f t="shared" si="47"/>
        <v>LzPc-PBMM Core</v>
      </c>
      <c r="E178" s="5" t="s">
        <v>96</v>
      </c>
      <c r="F178" s="5" t="str">
        <f t="shared" si="48"/>
        <v>LzPcFWL-FGVM01-nic2-config</v>
      </c>
      <c r="G178" s="5" t="str">
        <f>CONCATENATE(Prefix!$B$2,Prefix!$B$3,Prefix!$B$6,"CNR-",X178,Prefix!$B$10,"-snet")</f>
        <v>LzPcCNR-Core-HA-snet</v>
      </c>
      <c r="H178" s="11" t="s">
        <v>537</v>
      </c>
      <c r="I178" s="5" t="s">
        <v>178</v>
      </c>
      <c r="J178" s="5" t="s">
        <v>96</v>
      </c>
      <c r="K178" s="5" t="b">
        <v>0</v>
      </c>
      <c r="L178" s="5" t="b">
        <v>0</v>
      </c>
      <c r="M178" s="5" t="s">
        <v>96</v>
      </c>
      <c r="N178" s="5" t="b">
        <v>1</v>
      </c>
      <c r="O178" s="5" t="s">
        <v>96</v>
      </c>
      <c r="P178" s="5" t="s">
        <v>96</v>
      </c>
      <c r="Q178" s="5" t="s">
        <v>96</v>
      </c>
      <c r="R178" s="5" t="s">
        <v>96</v>
      </c>
      <c r="S178" s="5" t="s">
        <v>96</v>
      </c>
      <c r="T178" s="5" t="s">
        <v>96</v>
      </c>
      <c r="U178" s="5" t="s">
        <v>96</v>
      </c>
      <c r="V178" s="5" t="s">
        <v>21</v>
      </c>
      <c r="W178" s="5" t="s">
        <v>273</v>
      </c>
      <c r="X178" s="5" t="s">
        <v>355</v>
      </c>
      <c r="Y178" s="5" t="str">
        <f t="shared" si="61"/>
        <v>LzPcCNR-FGVM-nsg</v>
      </c>
      <c r="Z178" s="5" t="s">
        <v>96</v>
      </c>
    </row>
    <row r="179" spans="1:26" ht="26" x14ac:dyDescent="0.3">
      <c r="A179" s="5" t="str">
        <f>CONCATENATE(B179,"-nic3")</f>
        <v>LzPcFWL-FGVM01-nic3</v>
      </c>
      <c r="B179" s="5" t="str">
        <f t="shared" si="62"/>
        <v>LzPcFWL-FGVM01</v>
      </c>
      <c r="C179" s="5" t="str">
        <f t="shared" si="63"/>
        <v>LzPc-Security_Core-rg</v>
      </c>
      <c r="D179" s="5" t="str">
        <f t="shared" si="47"/>
        <v>LzPc-PBMM Core</v>
      </c>
      <c r="E179" s="5" t="s">
        <v>96</v>
      </c>
      <c r="F179" s="5" t="str">
        <f t="shared" si="48"/>
        <v>LzPcFWL-FGVM01-nic3-config</v>
      </c>
      <c r="G179" s="5" t="str">
        <f>CONCATENATE(Prefix!$B$2,Prefix!$B$3,Prefix!$B$6,"CNR-",X179,Prefix!$B$10,"-snet")</f>
        <v>LzPcCNR-Core-MGMT-snet</v>
      </c>
      <c r="H179" s="11" t="s">
        <v>538</v>
      </c>
      <c r="I179" s="5" t="s">
        <v>178</v>
      </c>
      <c r="J179" s="5" t="s">
        <v>96</v>
      </c>
      <c r="K179" s="5" t="b">
        <v>0</v>
      </c>
      <c r="L179" s="5" t="b">
        <v>0</v>
      </c>
      <c r="M179" s="5" t="s">
        <v>96</v>
      </c>
      <c r="N179" s="5" t="b">
        <v>1</v>
      </c>
      <c r="O179" s="5" t="s">
        <v>96</v>
      </c>
      <c r="P179" s="5" t="s">
        <v>96</v>
      </c>
      <c r="Q179" s="5" t="s">
        <v>96</v>
      </c>
      <c r="R179" s="5" t="s">
        <v>96</v>
      </c>
      <c r="S179" s="5" t="s">
        <v>96</v>
      </c>
      <c r="T179" s="5" t="s">
        <v>96</v>
      </c>
      <c r="U179" s="5" t="s">
        <v>96</v>
      </c>
      <c r="V179" s="5" t="s">
        <v>21</v>
      </c>
      <c r="W179" s="5" t="s">
        <v>274</v>
      </c>
      <c r="X179" s="5" t="s">
        <v>474</v>
      </c>
      <c r="Y179" s="5" t="str">
        <f t="shared" si="61"/>
        <v>LzPcCNR-FGVM-nsg</v>
      </c>
      <c r="Z179" s="5" t="s">
        <v>96</v>
      </c>
    </row>
    <row r="180" spans="1:26" ht="26" x14ac:dyDescent="0.3">
      <c r="A180" s="5" t="str">
        <f>CONCATENATE(B180,"-nic4")</f>
        <v>LzPcFWL-FGVM01-nic4</v>
      </c>
      <c r="B180" s="5" t="str">
        <f t="shared" si="62"/>
        <v>LzPcFWL-FGVM01</v>
      </c>
      <c r="C180" s="5" t="str">
        <f t="shared" si="63"/>
        <v>LzPc-Security_Core-rg</v>
      </c>
      <c r="D180" s="5" t="str">
        <f t="shared" si="47"/>
        <v>LzPc-PBMM Core</v>
      </c>
      <c r="E180" s="5" t="s">
        <v>96</v>
      </c>
      <c r="F180" s="5" t="str">
        <f t="shared" si="48"/>
        <v>LzPcFWL-FGVM01-nic4-config</v>
      </c>
      <c r="G180" s="5" t="str">
        <f>CONCATENATE(Prefix!$B$2,Prefix!$B$3,Prefix!$B$6,"CNR-",X180,Prefix!$B$10,"-snet")</f>
        <v>LzPcCNR-Core-Int_Prod-snet</v>
      </c>
      <c r="H180" s="11" t="s">
        <v>539</v>
      </c>
      <c r="I180" s="5" t="s">
        <v>178</v>
      </c>
      <c r="J180" s="5" t="s">
        <v>96</v>
      </c>
      <c r="K180" s="5" t="b">
        <v>1</v>
      </c>
      <c r="L180" s="5" t="b">
        <v>0</v>
      </c>
      <c r="M180" s="5" t="s">
        <v>96</v>
      </c>
      <c r="N180" s="5" t="b">
        <v>1</v>
      </c>
      <c r="O180" s="5" t="s">
        <v>96</v>
      </c>
      <c r="P180" s="5" t="s">
        <v>96</v>
      </c>
      <c r="Q180" s="5" t="s">
        <v>96</v>
      </c>
      <c r="R180" s="5" t="s">
        <v>96</v>
      </c>
      <c r="S180" s="5" t="s">
        <v>96</v>
      </c>
      <c r="T180" s="5" t="s">
        <v>96</v>
      </c>
      <c r="U180" s="5" t="s">
        <v>96</v>
      </c>
      <c r="V180" s="5" t="s">
        <v>21</v>
      </c>
      <c r="W180" s="5" t="s">
        <v>275</v>
      </c>
      <c r="X180" s="5" t="s">
        <v>363</v>
      </c>
      <c r="Y180" s="5" t="str">
        <f t="shared" si="61"/>
        <v>LzPcCNR-FGVM-nsg</v>
      </c>
      <c r="Z180" s="5" t="s">
        <v>96</v>
      </c>
    </row>
    <row r="181" spans="1:26" ht="26" x14ac:dyDescent="0.3">
      <c r="A181" s="5" t="str">
        <f>CONCATENATE(B181,"-nic5")</f>
        <v>LzPcFWL-FGVM01-nic5</v>
      </c>
      <c r="B181" s="5" t="str">
        <f t="shared" si="62"/>
        <v>LzPcFWL-FGVM01</v>
      </c>
      <c r="C181" s="5" t="str">
        <f t="shared" si="63"/>
        <v>LzPc-Security_Core-rg</v>
      </c>
      <c r="D181" s="5" t="str">
        <f t="shared" si="47"/>
        <v>LzPc-PBMM Core</v>
      </c>
      <c r="E181" s="5" t="s">
        <v>96</v>
      </c>
      <c r="F181" s="5" t="str">
        <f t="shared" ref="F181:F183" si="64">CONCATENATE(A181,"-config")</f>
        <v>LzPcFWL-FGVM01-nic5-config</v>
      </c>
      <c r="G181" s="5" t="str">
        <f>CONCATENATE(Prefix!$B$2,Prefix!$B$3,Prefix!$B$6,"CNR-",X181,Prefix!$B$10,"-snet")</f>
        <v>LzPcCNR-Core-MRZ-snet</v>
      </c>
      <c r="H181" s="11" t="s">
        <v>540</v>
      </c>
      <c r="I181" s="5" t="s">
        <v>178</v>
      </c>
      <c r="J181" s="5" t="s">
        <v>96</v>
      </c>
      <c r="K181" s="5" t="b">
        <v>1</v>
      </c>
      <c r="L181" s="5" t="b">
        <v>0</v>
      </c>
      <c r="M181" s="5" t="s">
        <v>96</v>
      </c>
      <c r="N181" s="5" t="b">
        <v>1</v>
      </c>
      <c r="O181" s="5" t="s">
        <v>96</v>
      </c>
      <c r="P181" s="5" t="s">
        <v>96</v>
      </c>
      <c r="Q181" s="5" t="s">
        <v>96</v>
      </c>
      <c r="R181" s="5" t="s">
        <v>96</v>
      </c>
      <c r="S181" s="5" t="s">
        <v>96</v>
      </c>
      <c r="T181" s="5" t="s">
        <v>96</v>
      </c>
      <c r="U181" s="5" t="s">
        <v>96</v>
      </c>
      <c r="V181" s="5" t="s">
        <v>21</v>
      </c>
      <c r="W181" s="5" t="s">
        <v>276</v>
      </c>
      <c r="X181" s="5" t="s">
        <v>357</v>
      </c>
      <c r="Y181" s="5" t="str">
        <f t="shared" si="61"/>
        <v>LzPcCNR-FGVM-nsg</v>
      </c>
      <c r="Z181" s="5" t="str">
        <f>$B$274</f>
        <v>LzPcFWL-FGVM01-pip1</v>
      </c>
    </row>
    <row r="182" spans="1:26" ht="26" x14ac:dyDescent="0.3">
      <c r="A182" s="5" t="str">
        <f>CONCATENATE(B182,"-nic6")</f>
        <v>LzPcFWL-FGVM01-nic6</v>
      </c>
      <c r="B182" s="5" t="str">
        <f t="shared" si="62"/>
        <v>LzPcFWL-FGVM01</v>
      </c>
      <c r="C182" s="5" t="str">
        <f t="shared" si="63"/>
        <v>LzPc-Security_Core-rg</v>
      </c>
      <c r="D182" s="5" t="str">
        <f t="shared" si="47"/>
        <v>LzPc-PBMM Core</v>
      </c>
      <c r="E182" s="5" t="s">
        <v>96</v>
      </c>
      <c r="F182" s="5" t="str">
        <f t="shared" si="64"/>
        <v>LzPcFWL-FGVM01-nic6-config</v>
      </c>
      <c r="G182" s="5" t="str">
        <f>CONCATENATE(Prefix!$B$2,Prefix!$B$3,Prefix!$B$6,"CNR-",X182,Prefix!$B$10,"-snet")</f>
        <v>LzPcCNR-Core-Transit-snet</v>
      </c>
      <c r="H182" s="11" t="s">
        <v>541</v>
      </c>
      <c r="I182" s="5" t="s">
        <v>178</v>
      </c>
      <c r="J182" s="5" t="s">
        <v>96</v>
      </c>
      <c r="K182" s="5" t="b">
        <v>1</v>
      </c>
      <c r="L182" s="5" t="b">
        <v>0</v>
      </c>
      <c r="M182" s="5" t="s">
        <v>96</v>
      </c>
      <c r="N182" s="5" t="b">
        <v>1</v>
      </c>
      <c r="O182" s="5" t="s">
        <v>96</v>
      </c>
      <c r="P182" s="5" t="s">
        <v>96</v>
      </c>
      <c r="Q182" s="5" t="s">
        <v>96</v>
      </c>
      <c r="R182" s="5" t="s">
        <v>96</v>
      </c>
      <c r="S182" s="5" t="s">
        <v>96</v>
      </c>
      <c r="T182" s="5" t="s">
        <v>96</v>
      </c>
      <c r="U182" s="5" t="s">
        <v>96</v>
      </c>
      <c r="V182" s="5" t="s">
        <v>21</v>
      </c>
      <c r="W182" s="5" t="s">
        <v>277</v>
      </c>
      <c r="X182" s="5" t="s">
        <v>358</v>
      </c>
      <c r="Y182" s="5" t="str">
        <f t="shared" si="61"/>
        <v>LzPcCNR-FGVM-nsg</v>
      </c>
      <c r="Z182" s="5" t="s">
        <v>96</v>
      </c>
    </row>
    <row r="183" spans="1:26" ht="26" x14ac:dyDescent="0.3">
      <c r="A183" s="5" t="str">
        <f>CONCATENATE(B183,"-nic7")</f>
        <v>LzPcFWL-FGVM01-nic7</v>
      </c>
      <c r="B183" s="5" t="str">
        <f t="shared" si="62"/>
        <v>LzPcFWL-FGVM01</v>
      </c>
      <c r="C183" s="5" t="str">
        <f t="shared" si="63"/>
        <v>LzPc-Security_Core-rg</v>
      </c>
      <c r="D183" s="5" t="str">
        <f t="shared" si="47"/>
        <v>LzPc-PBMM Core</v>
      </c>
      <c r="E183" s="5" t="s">
        <v>96</v>
      </c>
      <c r="F183" s="5" t="str">
        <f t="shared" si="64"/>
        <v>LzPcFWL-FGVM01-nic7-config</v>
      </c>
      <c r="G183" s="5" t="str">
        <f>CONCATENATE(Prefix!$B$2,Prefix!$B$3,Prefix!$B$6,"CNR-",X183,Prefix!$B$10,"-snet")</f>
        <v>LzPcCNR-Core-Int_Dev-snet</v>
      </c>
      <c r="H183" s="11" t="s">
        <v>542</v>
      </c>
      <c r="I183" s="5" t="s">
        <v>178</v>
      </c>
      <c r="J183" s="5" t="s">
        <v>96</v>
      </c>
      <c r="K183" s="5" t="b">
        <v>1</v>
      </c>
      <c r="L183" s="5" t="b">
        <v>0</v>
      </c>
      <c r="M183" s="5" t="s">
        <v>96</v>
      </c>
      <c r="N183" s="5" t="b">
        <v>1</v>
      </c>
      <c r="O183" s="5" t="s">
        <v>96</v>
      </c>
      <c r="P183" s="5" t="s">
        <v>96</v>
      </c>
      <c r="Q183" s="5" t="s">
        <v>96</v>
      </c>
      <c r="R183" s="5" t="s">
        <v>96</v>
      </c>
      <c r="S183" s="5" t="s">
        <v>96</v>
      </c>
      <c r="T183" s="5" t="s">
        <v>96</v>
      </c>
      <c r="U183" s="5" t="s">
        <v>96</v>
      </c>
      <c r="V183" s="5" t="s">
        <v>21</v>
      </c>
      <c r="W183" s="5" t="s">
        <v>278</v>
      </c>
      <c r="X183" s="5" t="s">
        <v>362</v>
      </c>
      <c r="Y183" s="5" t="str">
        <f t="shared" si="61"/>
        <v>LzPcCNR-FGVM-nsg</v>
      </c>
      <c r="Z183" s="5" t="s">
        <v>96</v>
      </c>
    </row>
    <row r="184" spans="1:26" s="4" customFormat="1" ht="26" x14ac:dyDescent="0.3">
      <c r="A184" s="4" t="str">
        <f t="shared" ref="A184" si="65">CONCATENATE(B184,"-nic1")</f>
        <v>LzPcFWL-FGVM02-nic1</v>
      </c>
      <c r="B184" s="4" t="str">
        <f>$A$163</f>
        <v>LzPcFWL-FGVM02</v>
      </c>
      <c r="C184" s="4" t="str">
        <f>$A$23</f>
        <v>LzPc-Security_Core-rg</v>
      </c>
      <c r="D184" s="4" t="str">
        <f t="shared" si="47"/>
        <v>LzPc-PBMM Core</v>
      </c>
      <c r="E184" s="4" t="s">
        <v>96</v>
      </c>
      <c r="F184" s="4" t="str">
        <f t="shared" ref="F184:F190" si="66">CONCATENATE(A184,"-config")</f>
        <v>LzPcFWL-FGVM02-nic1-config</v>
      </c>
      <c r="G184" s="4" t="str">
        <f>CONCATENATE(Prefix!$B$2,Prefix!$B$3,Prefix!$B$6,"CNR-",X184,Prefix!$B$10,"-snet")</f>
        <v>LzPcCNR-Core-Transit-snet</v>
      </c>
      <c r="H184" s="11" t="s">
        <v>543</v>
      </c>
      <c r="I184" s="4" t="s">
        <v>178</v>
      </c>
      <c r="J184" s="4" t="s">
        <v>96</v>
      </c>
      <c r="K184" s="4" t="b">
        <v>1</v>
      </c>
      <c r="L184" s="4" t="b">
        <v>0</v>
      </c>
      <c r="M184" s="4" t="s">
        <v>96</v>
      </c>
      <c r="N184" s="4" t="b">
        <v>1</v>
      </c>
      <c r="O184" s="4" t="s">
        <v>96</v>
      </c>
      <c r="P184" s="5" t="s">
        <v>96</v>
      </c>
      <c r="Q184" s="5" t="s">
        <v>96</v>
      </c>
      <c r="R184" s="5" t="s">
        <v>96</v>
      </c>
      <c r="S184" s="4" t="s">
        <v>96</v>
      </c>
      <c r="T184" s="4" t="s">
        <v>96</v>
      </c>
      <c r="U184" s="4" t="s">
        <v>96</v>
      </c>
      <c r="V184" s="4" t="s">
        <v>21</v>
      </c>
      <c r="W184" s="4" t="s">
        <v>272</v>
      </c>
      <c r="X184" s="4" t="s">
        <v>358</v>
      </c>
      <c r="Y184" s="4" t="str">
        <f t="shared" si="61"/>
        <v>LzPcCNR-FGVM-nsg</v>
      </c>
      <c r="Z184" s="4" t="s">
        <v>96</v>
      </c>
    </row>
    <row r="185" spans="1:26" ht="26" x14ac:dyDescent="0.3">
      <c r="A185" s="5" t="str">
        <f>CONCATENATE(B185,"-nic2")</f>
        <v>LzPcFWL-FGVM02-nic2</v>
      </c>
      <c r="B185" s="5" t="str">
        <f t="shared" ref="B185:B190" si="67">$A$163</f>
        <v>LzPcFWL-FGVM02</v>
      </c>
      <c r="C185" s="5" t="str">
        <f t="shared" ref="C185:C190" si="68">$A$23</f>
        <v>LzPc-Security_Core-rg</v>
      </c>
      <c r="D185" s="5" t="str">
        <f t="shared" si="47"/>
        <v>LzPc-PBMM Core</v>
      </c>
      <c r="E185" s="5" t="s">
        <v>96</v>
      </c>
      <c r="F185" s="5" t="str">
        <f t="shared" si="66"/>
        <v>LzPcFWL-FGVM02-nic2-config</v>
      </c>
      <c r="G185" s="5" t="str">
        <f>CONCATENATE(Prefix!$B$2,Prefix!$B$3,Prefix!$B$6,"CNR-",X185,Prefix!$B$10,"-snet")</f>
        <v>LzPcCNR-Core-HA-snet</v>
      </c>
      <c r="H185" s="11" t="s">
        <v>544</v>
      </c>
      <c r="I185" s="5" t="s">
        <v>178</v>
      </c>
      <c r="J185" s="5" t="s">
        <v>96</v>
      </c>
      <c r="K185" s="5" t="b">
        <v>0</v>
      </c>
      <c r="L185" s="5" t="b">
        <v>0</v>
      </c>
      <c r="M185" s="5" t="s">
        <v>96</v>
      </c>
      <c r="N185" s="5" t="b">
        <v>1</v>
      </c>
      <c r="O185" s="5" t="s">
        <v>96</v>
      </c>
      <c r="P185" s="5" t="s">
        <v>96</v>
      </c>
      <c r="Q185" s="5" t="s">
        <v>96</v>
      </c>
      <c r="R185" s="5" t="s">
        <v>96</v>
      </c>
      <c r="S185" s="5" t="s">
        <v>96</v>
      </c>
      <c r="T185" s="5" t="s">
        <v>96</v>
      </c>
      <c r="U185" s="5" t="s">
        <v>96</v>
      </c>
      <c r="V185" s="5" t="s">
        <v>21</v>
      </c>
      <c r="W185" s="5" t="s">
        <v>273</v>
      </c>
      <c r="X185" s="5" t="s">
        <v>355</v>
      </c>
      <c r="Y185" s="5" t="str">
        <f t="shared" si="61"/>
        <v>LzPcCNR-FGVM-nsg</v>
      </c>
      <c r="Z185" s="5" t="s">
        <v>96</v>
      </c>
    </row>
    <row r="186" spans="1:26" ht="26" x14ac:dyDescent="0.3">
      <c r="A186" s="5" t="str">
        <f>CONCATENATE(B186,"-nic3")</f>
        <v>LzPcFWL-FGVM02-nic3</v>
      </c>
      <c r="B186" s="5" t="str">
        <f t="shared" si="67"/>
        <v>LzPcFWL-FGVM02</v>
      </c>
      <c r="C186" s="5" t="str">
        <f t="shared" si="68"/>
        <v>LzPc-Security_Core-rg</v>
      </c>
      <c r="D186" s="5" t="str">
        <f t="shared" si="47"/>
        <v>LzPc-PBMM Core</v>
      </c>
      <c r="E186" s="5" t="s">
        <v>96</v>
      </c>
      <c r="F186" s="5" t="str">
        <f t="shared" si="66"/>
        <v>LzPcFWL-FGVM02-nic3-config</v>
      </c>
      <c r="G186" s="5" t="str">
        <f>CONCATENATE(Prefix!$B$2,Prefix!$B$3,Prefix!$B$6,"CNR-",X186,Prefix!$B$10,"-snet")</f>
        <v>LzPcCNR-Core-MGMT-snet</v>
      </c>
      <c r="H186" s="11" t="s">
        <v>545</v>
      </c>
      <c r="I186" s="5" t="s">
        <v>178</v>
      </c>
      <c r="J186" s="5" t="s">
        <v>96</v>
      </c>
      <c r="K186" s="5" t="b">
        <v>0</v>
      </c>
      <c r="L186" s="5" t="b">
        <v>0</v>
      </c>
      <c r="M186" s="5" t="s">
        <v>96</v>
      </c>
      <c r="N186" s="5" t="b">
        <v>1</v>
      </c>
      <c r="O186" s="5" t="s">
        <v>96</v>
      </c>
      <c r="P186" s="5" t="s">
        <v>96</v>
      </c>
      <c r="Q186" s="5" t="s">
        <v>96</v>
      </c>
      <c r="R186" s="5" t="s">
        <v>96</v>
      </c>
      <c r="S186" s="5" t="s">
        <v>96</v>
      </c>
      <c r="T186" s="5" t="s">
        <v>96</v>
      </c>
      <c r="U186" s="5" t="s">
        <v>96</v>
      </c>
      <c r="V186" s="5" t="s">
        <v>21</v>
      </c>
      <c r="W186" s="5" t="s">
        <v>274</v>
      </c>
      <c r="X186" s="5" t="s">
        <v>474</v>
      </c>
      <c r="Y186" s="5" t="str">
        <f t="shared" si="61"/>
        <v>LzPcCNR-FGVM-nsg</v>
      </c>
      <c r="Z186" s="5" t="s">
        <v>96</v>
      </c>
    </row>
    <row r="187" spans="1:26" ht="26" x14ac:dyDescent="0.3">
      <c r="A187" s="5" t="str">
        <f>CONCATENATE(B187,"-nic4")</f>
        <v>LzPcFWL-FGVM02-nic4</v>
      </c>
      <c r="B187" s="5" t="str">
        <f t="shared" si="67"/>
        <v>LzPcFWL-FGVM02</v>
      </c>
      <c r="C187" s="5" t="str">
        <f t="shared" si="68"/>
        <v>LzPc-Security_Core-rg</v>
      </c>
      <c r="D187" s="5" t="str">
        <f t="shared" si="47"/>
        <v>LzPc-PBMM Core</v>
      </c>
      <c r="E187" s="5" t="s">
        <v>96</v>
      </c>
      <c r="F187" s="5" t="str">
        <f t="shared" si="66"/>
        <v>LzPcFWL-FGVM02-nic4-config</v>
      </c>
      <c r="G187" s="5" t="str">
        <f>CONCATENATE(Prefix!$B$2,Prefix!$B$3,Prefix!$B$6,"CNR-",X187,Prefix!$B$10,"-snet")</f>
        <v>LzPcCNR-Core-Int_Prod-snet</v>
      </c>
      <c r="H187" s="11" t="s">
        <v>546</v>
      </c>
      <c r="I187" s="5" t="s">
        <v>178</v>
      </c>
      <c r="J187" s="5" t="s">
        <v>96</v>
      </c>
      <c r="K187" s="5" t="b">
        <v>1</v>
      </c>
      <c r="L187" s="5" t="b">
        <v>0</v>
      </c>
      <c r="M187" s="5" t="s">
        <v>96</v>
      </c>
      <c r="N187" s="5" t="b">
        <v>1</v>
      </c>
      <c r="O187" s="5" t="s">
        <v>96</v>
      </c>
      <c r="P187" s="5" t="s">
        <v>96</v>
      </c>
      <c r="Q187" s="5" t="s">
        <v>96</v>
      </c>
      <c r="R187" s="5" t="s">
        <v>96</v>
      </c>
      <c r="S187" s="5" t="s">
        <v>96</v>
      </c>
      <c r="T187" s="5" t="s">
        <v>96</v>
      </c>
      <c r="U187" s="5" t="s">
        <v>96</v>
      </c>
      <c r="V187" s="5" t="s">
        <v>21</v>
      </c>
      <c r="W187" s="5" t="s">
        <v>275</v>
      </c>
      <c r="X187" s="5" t="s">
        <v>363</v>
      </c>
      <c r="Y187" s="5" t="str">
        <f t="shared" si="61"/>
        <v>LzPcCNR-FGVM-nsg</v>
      </c>
      <c r="Z187" s="5" t="s">
        <v>96</v>
      </c>
    </row>
    <row r="188" spans="1:26" ht="26" x14ac:dyDescent="0.3">
      <c r="A188" s="5" t="str">
        <f>CONCATENATE(B188,"-nic5")</f>
        <v>LzPcFWL-FGVM02-nic5</v>
      </c>
      <c r="B188" s="5" t="str">
        <f t="shared" si="67"/>
        <v>LzPcFWL-FGVM02</v>
      </c>
      <c r="C188" s="5" t="str">
        <f t="shared" si="68"/>
        <v>LzPc-Security_Core-rg</v>
      </c>
      <c r="D188" s="5" t="str">
        <f t="shared" si="47"/>
        <v>LzPc-PBMM Core</v>
      </c>
      <c r="E188" s="5" t="s">
        <v>96</v>
      </c>
      <c r="F188" s="5" t="str">
        <f t="shared" si="66"/>
        <v>LzPcFWL-FGVM02-nic5-config</v>
      </c>
      <c r="G188" s="5" t="str">
        <f>CONCATENATE(Prefix!$B$2,Prefix!$B$3,Prefix!$B$6,"CNR-",X188,Prefix!$B$10,"-snet")</f>
        <v>LzPcCNR-Core-MRZ-snet</v>
      </c>
      <c r="H188" s="11" t="s">
        <v>547</v>
      </c>
      <c r="I188" s="5" t="s">
        <v>178</v>
      </c>
      <c r="J188" s="5" t="s">
        <v>96</v>
      </c>
      <c r="K188" s="5" t="b">
        <v>1</v>
      </c>
      <c r="L188" s="5" t="b">
        <v>0</v>
      </c>
      <c r="M188" s="5" t="s">
        <v>96</v>
      </c>
      <c r="N188" s="5" t="b">
        <v>1</v>
      </c>
      <c r="O188" s="5" t="s">
        <v>96</v>
      </c>
      <c r="P188" s="5" t="s">
        <v>96</v>
      </c>
      <c r="Q188" s="5" t="s">
        <v>96</v>
      </c>
      <c r="R188" s="5" t="s">
        <v>96</v>
      </c>
      <c r="S188" s="5" t="s">
        <v>96</v>
      </c>
      <c r="T188" s="5" t="s">
        <v>96</v>
      </c>
      <c r="U188" s="5" t="s">
        <v>96</v>
      </c>
      <c r="V188" s="5" t="s">
        <v>21</v>
      </c>
      <c r="W188" s="5" t="s">
        <v>276</v>
      </c>
      <c r="X188" s="5" t="s">
        <v>357</v>
      </c>
      <c r="Y188" s="5" t="str">
        <f t="shared" si="61"/>
        <v>LzPcCNR-FGVM-nsg</v>
      </c>
      <c r="Z188" s="5" t="str">
        <f>$B$275</f>
        <v>LzPcFWL-FGVM02-pip1</v>
      </c>
    </row>
    <row r="189" spans="1:26" ht="26" x14ac:dyDescent="0.3">
      <c r="A189" s="5" t="str">
        <f>CONCATENATE(B189,"-nic6")</f>
        <v>LzPcFWL-FGVM02-nic6</v>
      </c>
      <c r="B189" s="5" t="str">
        <f t="shared" si="67"/>
        <v>LzPcFWL-FGVM02</v>
      </c>
      <c r="C189" s="5" t="str">
        <f t="shared" si="68"/>
        <v>LzPc-Security_Core-rg</v>
      </c>
      <c r="D189" s="5" t="str">
        <f t="shared" si="47"/>
        <v>LzPc-PBMM Core</v>
      </c>
      <c r="E189" s="5" t="s">
        <v>96</v>
      </c>
      <c r="F189" s="5" t="str">
        <f t="shared" si="66"/>
        <v>LzPcFWL-FGVM02-nic6-config</v>
      </c>
      <c r="G189" s="5" t="str">
        <f>CONCATENATE(Prefix!$B$2,Prefix!$B$3,Prefix!$B$6,"CNR-",X189,Prefix!$B$10,"-snet")</f>
        <v>LzPcCNR-Core-Transit-snet</v>
      </c>
      <c r="H189" s="11" t="s">
        <v>548</v>
      </c>
      <c r="I189" s="5" t="s">
        <v>178</v>
      </c>
      <c r="J189" s="5" t="s">
        <v>96</v>
      </c>
      <c r="K189" s="5" t="b">
        <v>1</v>
      </c>
      <c r="L189" s="5" t="b">
        <v>0</v>
      </c>
      <c r="M189" s="5" t="s">
        <v>96</v>
      </c>
      <c r="N189" s="5" t="b">
        <v>1</v>
      </c>
      <c r="O189" s="5" t="s">
        <v>96</v>
      </c>
      <c r="P189" s="5" t="s">
        <v>96</v>
      </c>
      <c r="Q189" s="5" t="s">
        <v>96</v>
      </c>
      <c r="R189" s="5" t="s">
        <v>96</v>
      </c>
      <c r="S189" s="5" t="s">
        <v>96</v>
      </c>
      <c r="T189" s="5" t="s">
        <v>96</v>
      </c>
      <c r="U189" s="5" t="s">
        <v>96</v>
      </c>
      <c r="V189" s="5" t="s">
        <v>21</v>
      </c>
      <c r="W189" s="5" t="s">
        <v>277</v>
      </c>
      <c r="X189" s="5" t="s">
        <v>358</v>
      </c>
      <c r="Y189" s="5" t="str">
        <f t="shared" si="61"/>
        <v>LzPcCNR-FGVM-nsg</v>
      </c>
      <c r="Z189" s="5" t="s">
        <v>96</v>
      </c>
    </row>
    <row r="190" spans="1:26" ht="26" x14ac:dyDescent="0.3">
      <c r="A190" s="5" t="str">
        <f>CONCATENATE(B190,"-nic7")</f>
        <v>LzPcFWL-FGVM02-nic7</v>
      </c>
      <c r="B190" s="5" t="str">
        <f t="shared" si="67"/>
        <v>LzPcFWL-FGVM02</v>
      </c>
      <c r="C190" s="5" t="str">
        <f t="shared" si="68"/>
        <v>LzPc-Security_Core-rg</v>
      </c>
      <c r="D190" s="5" t="str">
        <f t="shared" si="47"/>
        <v>LzPc-PBMM Core</v>
      </c>
      <c r="E190" s="5" t="s">
        <v>96</v>
      </c>
      <c r="F190" s="5" t="str">
        <f t="shared" si="66"/>
        <v>LzPcFWL-FGVM02-nic7-config</v>
      </c>
      <c r="G190" s="5" t="str">
        <f>CONCATENATE(Prefix!$B$2,Prefix!$B$3,Prefix!$B$6,"CNR-",X190,Prefix!$B$10,"-snet")</f>
        <v>LzPcCNR-Core-Int_Dev-snet</v>
      </c>
      <c r="H190" s="11" t="s">
        <v>549</v>
      </c>
      <c r="I190" s="5" t="s">
        <v>178</v>
      </c>
      <c r="J190" s="5" t="s">
        <v>96</v>
      </c>
      <c r="K190" s="5" t="b">
        <v>1</v>
      </c>
      <c r="L190" s="5" t="b">
        <v>0</v>
      </c>
      <c r="M190" s="5" t="s">
        <v>96</v>
      </c>
      <c r="N190" s="5" t="b">
        <v>1</v>
      </c>
      <c r="O190" s="5" t="s">
        <v>96</v>
      </c>
      <c r="P190" s="5" t="s">
        <v>96</v>
      </c>
      <c r="Q190" s="5" t="s">
        <v>96</v>
      </c>
      <c r="R190" s="5" t="s">
        <v>96</v>
      </c>
      <c r="S190" s="5" t="s">
        <v>96</v>
      </c>
      <c r="T190" s="5" t="s">
        <v>96</v>
      </c>
      <c r="U190" s="5" t="s">
        <v>96</v>
      </c>
      <c r="V190" s="5" t="s">
        <v>21</v>
      </c>
      <c r="W190" s="5" t="s">
        <v>278</v>
      </c>
      <c r="X190" s="5" t="s">
        <v>362</v>
      </c>
      <c r="Y190" s="5" t="str">
        <f t="shared" si="61"/>
        <v>LzPcCNR-FGVM-nsg</v>
      </c>
      <c r="Z190" s="5" t="s">
        <v>96</v>
      </c>
    </row>
    <row r="191" spans="1:26" s="4" customFormat="1" x14ac:dyDescent="0.35">
      <c r="A191" s="14" t="s">
        <v>404</v>
      </c>
      <c r="B191" s="14"/>
      <c r="C191" s="14"/>
      <c r="D191" s="14"/>
      <c r="E191" s="14"/>
      <c r="F191" s="14"/>
    </row>
    <row r="192" spans="1:26" s="4" customFormat="1" x14ac:dyDescent="0.35">
      <c r="A192" s="4" t="s">
        <v>409</v>
      </c>
      <c r="B192" s="4" t="s">
        <v>405</v>
      </c>
      <c r="C192" s="4" t="s">
        <v>406</v>
      </c>
      <c r="D192" s="4" t="s">
        <v>407</v>
      </c>
    </row>
    <row r="193" spans="1:5" x14ac:dyDescent="0.35">
      <c r="A193" s="5" t="s">
        <v>408</v>
      </c>
      <c r="B193" s="5" t="s">
        <v>410</v>
      </c>
      <c r="C193" s="5" t="str">
        <f>$A$162</f>
        <v>LzPcFWL-FGVM01</v>
      </c>
      <c r="D193" s="5" t="s">
        <v>37</v>
      </c>
      <c r="E193" s="5" t="s">
        <v>461</v>
      </c>
    </row>
    <row r="194" spans="1:5" ht="39" x14ac:dyDescent="0.35">
      <c r="A194" s="5" t="s">
        <v>408</v>
      </c>
      <c r="B194" s="5" t="s">
        <v>411</v>
      </c>
      <c r="C194" s="5" t="s">
        <v>456</v>
      </c>
      <c r="D194" s="5" t="s">
        <v>37</v>
      </c>
      <c r="E194" s="5" t="s">
        <v>460</v>
      </c>
    </row>
    <row r="195" spans="1:5" ht="52" x14ac:dyDescent="0.35">
      <c r="A195" s="5" t="s">
        <v>408</v>
      </c>
      <c r="B195" s="5" t="s">
        <v>412</v>
      </c>
      <c r="C195" s="5" t="str">
        <f>CONCATENATE("azurerm_network_interface.",$A$178,".ip_configuration[0].private_ip_address")</f>
        <v>azurerm_network_interface.LzPcFWL-FGVM01-nic2.ip_configuration[0].private_ip_address</v>
      </c>
      <c r="D195" s="5" t="s">
        <v>37</v>
      </c>
      <c r="E195" s="5" t="s">
        <v>461</v>
      </c>
    </row>
    <row r="196" spans="1:5" ht="39" x14ac:dyDescent="0.35">
      <c r="A196" s="5" t="s">
        <v>408</v>
      </c>
      <c r="B196" s="5" t="s">
        <v>413</v>
      </c>
      <c r="C196" s="5" t="str">
        <f>CONCATENATE("azurerm_virtual_network.",$A$40,".address_space[0]")</f>
        <v>azurerm_virtual_network.LzPcCNR-Core-vnet.address_space[0]</v>
      </c>
      <c r="D196" s="5" t="s">
        <v>37</v>
      </c>
      <c r="E196" s="5" t="s">
        <v>461</v>
      </c>
    </row>
    <row r="197" spans="1:5" ht="26" x14ac:dyDescent="0.35">
      <c r="A197" s="5" t="s">
        <v>408</v>
      </c>
      <c r="B197" s="5" t="s">
        <v>458</v>
      </c>
      <c r="C197" s="5" t="s">
        <v>537</v>
      </c>
      <c r="D197" s="5" t="s">
        <v>37</v>
      </c>
      <c r="E197" s="5" t="s">
        <v>460</v>
      </c>
    </row>
    <row r="198" spans="1:5" ht="26" x14ac:dyDescent="0.35">
      <c r="A198" s="5" t="s">
        <v>408</v>
      </c>
      <c r="B198" s="5" t="s">
        <v>414</v>
      </c>
      <c r="C198" s="12" t="s">
        <v>486</v>
      </c>
      <c r="D198" s="5" t="s">
        <v>37</v>
      </c>
      <c r="E198" s="5" t="s">
        <v>460</v>
      </c>
    </row>
    <row r="199" spans="1:5" ht="26" x14ac:dyDescent="0.3">
      <c r="A199" s="5" t="s">
        <v>408</v>
      </c>
      <c r="B199" s="5" t="s">
        <v>415</v>
      </c>
      <c r="C199" s="9" t="s">
        <v>544</v>
      </c>
      <c r="D199" s="5" t="s">
        <v>37</v>
      </c>
      <c r="E199" s="5" t="s">
        <v>460</v>
      </c>
    </row>
    <row r="200" spans="1:5" ht="26" x14ac:dyDescent="0.35">
      <c r="A200" s="5" t="s">
        <v>408</v>
      </c>
      <c r="B200" s="5" t="s">
        <v>416</v>
      </c>
      <c r="C200" s="5" t="s">
        <v>486</v>
      </c>
      <c r="D200" s="5" t="s">
        <v>37</v>
      </c>
      <c r="E200" s="5" t="s">
        <v>460</v>
      </c>
    </row>
    <row r="201" spans="1:5" x14ac:dyDescent="0.35">
      <c r="A201" s="5" t="s">
        <v>408</v>
      </c>
      <c r="B201" s="5" t="s">
        <v>417</v>
      </c>
      <c r="C201" s="5" t="str">
        <f>$A$43</f>
        <v>LzPcCNR-Prod-vnet</v>
      </c>
      <c r="D201" s="5" t="s">
        <v>37</v>
      </c>
      <c r="E201" s="5" t="s">
        <v>461</v>
      </c>
    </row>
    <row r="202" spans="1:5" ht="26" x14ac:dyDescent="0.35">
      <c r="A202" s="5" t="s">
        <v>408</v>
      </c>
      <c r="B202" s="5" t="s">
        <v>418</v>
      </c>
      <c r="C202" s="5" t="str">
        <f>LEFT($B$43,LEN($B$43)-3)</f>
        <v>172.16.64.0</v>
      </c>
      <c r="D202" s="5" t="s">
        <v>37</v>
      </c>
      <c r="E202" s="5" t="s">
        <v>461</v>
      </c>
    </row>
    <row r="203" spans="1:5" x14ac:dyDescent="0.3">
      <c r="A203" s="5" t="s">
        <v>408</v>
      </c>
      <c r="B203" s="5" t="s">
        <v>419</v>
      </c>
      <c r="C203" s="9" t="s">
        <v>420</v>
      </c>
      <c r="D203" s="5" t="s">
        <v>37</v>
      </c>
      <c r="E203" s="5" t="s">
        <v>460</v>
      </c>
    </row>
    <row r="204" spans="1:5" x14ac:dyDescent="0.35">
      <c r="A204" s="5" t="s">
        <v>408</v>
      </c>
      <c r="B204" s="5" t="s">
        <v>421</v>
      </c>
      <c r="C204" s="5" t="str">
        <f>$A$41</f>
        <v>LzPcCNR-MRZ-vnet</v>
      </c>
      <c r="D204" s="5" t="s">
        <v>37</v>
      </c>
      <c r="E204" s="5" t="s">
        <v>461</v>
      </c>
    </row>
    <row r="205" spans="1:5" x14ac:dyDescent="0.35">
      <c r="A205" s="5" t="s">
        <v>408</v>
      </c>
      <c r="B205" s="5" t="s">
        <v>422</v>
      </c>
      <c r="C205" s="5" t="str">
        <f>LEFT($B$41,LEN($B$41)-3)</f>
        <v>172.16.32.0</v>
      </c>
      <c r="D205" s="5" t="s">
        <v>37</v>
      </c>
      <c r="E205" s="5" t="s">
        <v>461</v>
      </c>
    </row>
    <row r="206" spans="1:5" x14ac:dyDescent="0.3">
      <c r="A206" s="5" t="s">
        <v>408</v>
      </c>
      <c r="B206" s="5" t="s">
        <v>423</v>
      </c>
      <c r="C206" s="9" t="s">
        <v>420</v>
      </c>
      <c r="D206" s="5" t="s">
        <v>37</v>
      </c>
      <c r="E206" s="5" t="s">
        <v>460</v>
      </c>
    </row>
    <row r="207" spans="1:5" x14ac:dyDescent="0.35">
      <c r="A207" s="5" t="s">
        <v>408</v>
      </c>
      <c r="B207" s="5" t="s">
        <v>424</v>
      </c>
      <c r="C207" s="5" t="str">
        <f>$A$39</f>
        <v>LzDcCNR-Dev-vnet</v>
      </c>
      <c r="D207" s="5" t="s">
        <v>37</v>
      </c>
      <c r="E207" s="5" t="s">
        <v>461</v>
      </c>
    </row>
    <row r="208" spans="1:5" x14ac:dyDescent="0.35">
      <c r="A208" s="5" t="s">
        <v>408</v>
      </c>
      <c r="B208" s="5" t="s">
        <v>425</v>
      </c>
      <c r="C208" s="5" t="str">
        <f>LEFT($B$39,LEN($B$39)-3)</f>
        <v>172.17.64.0</v>
      </c>
      <c r="D208" s="5" t="s">
        <v>37</v>
      </c>
      <c r="E208" s="5" t="s">
        <v>461</v>
      </c>
    </row>
    <row r="209" spans="1:6" x14ac:dyDescent="0.3">
      <c r="A209" s="5" t="s">
        <v>408</v>
      </c>
      <c r="B209" s="5" t="s">
        <v>426</v>
      </c>
      <c r="C209" s="9" t="s">
        <v>420</v>
      </c>
      <c r="D209" s="5" t="s">
        <v>37</v>
      </c>
      <c r="E209" s="5" t="s">
        <v>460</v>
      </c>
    </row>
    <row r="210" spans="1:6" ht="52" x14ac:dyDescent="0.35">
      <c r="A210" s="5" t="s">
        <v>408</v>
      </c>
      <c r="B210" s="5" t="s">
        <v>433</v>
      </c>
      <c r="C210" s="5" t="str">
        <f>CONCATENATE("azurerm_network_interface.",$A$177,".ip_configuration[0].private_ip_address")</f>
        <v>azurerm_network_interface.LzPcFWL-FGVM01-nic1.ip_configuration[0].private_ip_address</v>
      </c>
      <c r="D210" s="5" t="s">
        <v>37</v>
      </c>
      <c r="E210" s="5" t="s">
        <v>461</v>
      </c>
    </row>
    <row r="211" spans="1:6" ht="65" x14ac:dyDescent="0.35">
      <c r="A211" s="5" t="s">
        <v>408</v>
      </c>
      <c r="B211" s="5" t="s">
        <v>434</v>
      </c>
      <c r="C211" s="5" t="str">
        <f>CONCATENATE("${element(split(""/"" ; azurerm_subnet.",$A$58,".address_prefix); 1)}")</f>
        <v>${element(split("/" ; azurerm_subnet.LzPcCNR-Core-Transit-snet.address_prefix); 1)}</v>
      </c>
      <c r="D211" s="5" t="s">
        <v>37</v>
      </c>
      <c r="E211" s="5" t="s">
        <v>461</v>
      </c>
    </row>
    <row r="212" spans="1:6" ht="52" x14ac:dyDescent="0.35">
      <c r="A212" s="5" t="s">
        <v>408</v>
      </c>
      <c r="B212" s="5" t="s">
        <v>435</v>
      </c>
      <c r="C212" s="5" t="str">
        <f>CONCATENATE("cidrhost(azurerm_subnet.",$A$58,".address_prefix; 1)")</f>
        <v>cidrhost(azurerm_subnet.LzPcCNR-Core-Transit-snet.address_prefix; 1)</v>
      </c>
      <c r="D212" s="5" t="s">
        <v>37</v>
      </c>
      <c r="E212" s="5" t="s">
        <v>461</v>
      </c>
    </row>
    <row r="213" spans="1:6" ht="52" x14ac:dyDescent="0.35">
      <c r="A213" s="5" t="s">
        <v>408</v>
      </c>
      <c r="B213" s="5" t="s">
        <v>436</v>
      </c>
      <c r="C213" s="5" t="str">
        <f>CONCATENATE("azurerm_network_interface.",$A$180,".ip_configuration[0].private_ip_address")</f>
        <v>azurerm_network_interface.LzPcFWL-FGVM01-nic4.ip_configuration[0].private_ip_address</v>
      </c>
      <c r="D213" s="5" t="s">
        <v>37</v>
      </c>
      <c r="E213" s="5" t="s">
        <v>461</v>
      </c>
      <c r="F213" s="5" t="s">
        <v>427</v>
      </c>
    </row>
    <row r="214" spans="1:6" ht="65" x14ac:dyDescent="0.35">
      <c r="A214" s="5" t="s">
        <v>408</v>
      </c>
      <c r="B214" s="5" t="s">
        <v>437</v>
      </c>
      <c r="C214" s="5" t="str">
        <f>CONCATENATE("${element(split(""/""; azurerm_subnet.",$A$54,".address_prefix); 1)}")</f>
        <v>${element(split("/"; azurerm_subnet.LzPcCNR-Core-Int_Prod-snet.address_prefix); 1)}</v>
      </c>
      <c r="D214" s="5" t="s">
        <v>37</v>
      </c>
      <c r="E214" s="5" t="s">
        <v>461</v>
      </c>
    </row>
    <row r="215" spans="1:6" ht="52" x14ac:dyDescent="0.35">
      <c r="A215" s="5" t="s">
        <v>408</v>
      </c>
      <c r="B215" s="5" t="s">
        <v>438</v>
      </c>
      <c r="C215" s="5" t="str">
        <f>CONCATENATE("cidrhost(azurerm_subnet.",$A$54,".address_prefix; 1)")</f>
        <v>cidrhost(azurerm_subnet.LzPcCNR-Core-Int_Prod-snet.address_prefix; 1)</v>
      </c>
      <c r="D215" s="5" t="s">
        <v>37</v>
      </c>
      <c r="E215" s="5" t="s">
        <v>461</v>
      </c>
    </row>
    <row r="216" spans="1:6" ht="52" x14ac:dyDescent="0.35">
      <c r="A216" s="5" t="s">
        <v>408</v>
      </c>
      <c r="B216" s="5" t="s">
        <v>439</v>
      </c>
      <c r="C216" s="5" t="str">
        <f>CONCATENATE("azurerm_network_interface.",$A$182,".ip_configuration[0].private_ip_address")</f>
        <v>azurerm_network_interface.LzPcFWL-FGVM01-nic6.ip_configuration[0].private_ip_address</v>
      </c>
      <c r="D216" s="5" t="s">
        <v>37</v>
      </c>
      <c r="E216" s="5" t="s">
        <v>461</v>
      </c>
      <c r="F216" s="5" t="s">
        <v>428</v>
      </c>
    </row>
    <row r="217" spans="1:6" ht="65" x14ac:dyDescent="0.35">
      <c r="A217" s="5" t="s">
        <v>408</v>
      </c>
      <c r="B217" s="5" t="s">
        <v>440</v>
      </c>
      <c r="C217" s="5" t="str">
        <f>CONCATENATE("${element(split(""/""; azurerm_subnet.",$A$58,".address_prefix); 1)}")</f>
        <v>${element(split("/"; azurerm_subnet.LzPcCNR-Core-Transit-snet.address_prefix); 1)}</v>
      </c>
      <c r="D217" s="5" t="s">
        <v>37</v>
      </c>
      <c r="E217" s="5" t="s">
        <v>461</v>
      </c>
    </row>
    <row r="218" spans="1:6" ht="52" x14ac:dyDescent="0.35">
      <c r="A218" s="5" t="s">
        <v>408</v>
      </c>
      <c r="B218" s="5" t="s">
        <v>441</v>
      </c>
      <c r="C218" s="5" t="str">
        <f>CONCATENATE("cidrhost(azurerm_subnet.",$A$58,".address_prefix; 1)")</f>
        <v>cidrhost(azurerm_subnet.LzPcCNR-Core-Transit-snet.address_prefix; 1)</v>
      </c>
      <c r="D218" s="5" t="s">
        <v>37</v>
      </c>
      <c r="E218" s="5" t="s">
        <v>461</v>
      </c>
    </row>
    <row r="219" spans="1:6" ht="52" x14ac:dyDescent="0.35">
      <c r="A219" s="5" t="s">
        <v>408</v>
      </c>
      <c r="B219" s="5" t="s">
        <v>442</v>
      </c>
      <c r="C219" s="5" t="str">
        <f>CONCATENATE("azurerm_network_interface.",$A$183,".ip_configuration[0].private_ip_address")</f>
        <v>azurerm_network_interface.LzPcFWL-FGVM01-nic7.ip_configuration[0].private_ip_address</v>
      </c>
      <c r="D219" s="5" t="s">
        <v>37</v>
      </c>
      <c r="E219" s="5" t="s">
        <v>461</v>
      </c>
      <c r="F219" s="5" t="s">
        <v>429</v>
      </c>
    </row>
    <row r="220" spans="1:6" ht="65" x14ac:dyDescent="0.35">
      <c r="A220" s="5" t="s">
        <v>408</v>
      </c>
      <c r="B220" s="5" t="s">
        <v>443</v>
      </c>
      <c r="C220" s="5" t="str">
        <f>CONCATENATE("${element(split(""/""; azurerm_subnet.",$A$53,".address_prefix); 1)}")</f>
        <v>${element(split("/"; azurerm_subnet.LzPcCNR-Core-Int_Dev-snet.address_prefix); 1)}</v>
      </c>
      <c r="D220" s="5" t="s">
        <v>37</v>
      </c>
      <c r="E220" s="5" t="s">
        <v>461</v>
      </c>
    </row>
    <row r="221" spans="1:6" ht="52" x14ac:dyDescent="0.35">
      <c r="A221" s="5" t="s">
        <v>408</v>
      </c>
      <c r="B221" s="5" t="s">
        <v>444</v>
      </c>
      <c r="C221" s="5" t="str">
        <f>CONCATENATE("cidrhost(azurerm_subnet.",$A$53,".address_prefix; 1)")</f>
        <v>cidrhost(azurerm_subnet.LzPcCNR-Core-Int_Dev-snet.address_prefix; 1)</v>
      </c>
      <c r="D221" s="5" t="s">
        <v>37</v>
      </c>
      <c r="E221" s="5" t="s">
        <v>461</v>
      </c>
    </row>
    <row r="222" spans="1:6" ht="52" x14ac:dyDescent="0.35">
      <c r="A222" s="5" t="s">
        <v>408</v>
      </c>
      <c r="B222" s="5" t="s">
        <v>445</v>
      </c>
      <c r="C222" s="5" t="str">
        <f>CONCATENATE("azurerm_network_interface.",$A$178,".ip_configuration[0].private_ip_address")</f>
        <v>azurerm_network_interface.LzPcFWL-FGVM01-nic2.ip_configuration[0].private_ip_address</v>
      </c>
      <c r="D222" s="5" t="s">
        <v>37</v>
      </c>
      <c r="E222" s="5" t="s">
        <v>461</v>
      </c>
      <c r="F222" s="5" t="s">
        <v>430</v>
      </c>
    </row>
    <row r="223" spans="1:6" ht="65" x14ac:dyDescent="0.35">
      <c r="A223" s="5" t="s">
        <v>408</v>
      </c>
      <c r="B223" s="5" t="s">
        <v>446</v>
      </c>
      <c r="C223" s="5" t="str">
        <f>CONCATENATE("${element(split(""/""; azurerm_subnet.",$A$52,".address_prefix); 1)}")</f>
        <v>${element(split("/"; azurerm_subnet.LzPcCNR-Core-HA-snet.address_prefix); 1)}</v>
      </c>
      <c r="D223" s="5" t="s">
        <v>37</v>
      </c>
      <c r="E223" s="5" t="s">
        <v>461</v>
      </c>
    </row>
    <row r="224" spans="1:6" ht="39" x14ac:dyDescent="0.35">
      <c r="A224" s="5" t="s">
        <v>408</v>
      </c>
      <c r="B224" s="5" t="s">
        <v>447</v>
      </c>
      <c r="C224" s="5" t="str">
        <f>CONCATENATE("cidrhost(azurerm_subnet.",$A$52,".address_prefix; 1)")</f>
        <v>cidrhost(azurerm_subnet.LzPcCNR-Core-HA-snet.address_prefix; 1)</v>
      </c>
      <c r="D224" s="5" t="s">
        <v>37</v>
      </c>
      <c r="E224" s="5" t="s">
        <v>461</v>
      </c>
    </row>
    <row r="225" spans="1:6" ht="52" x14ac:dyDescent="0.35">
      <c r="A225" s="5" t="s">
        <v>408</v>
      </c>
      <c r="B225" s="5" t="s">
        <v>448</v>
      </c>
      <c r="C225" s="5" t="str">
        <f>CONCATENATE("azurerm_network_interface.",$A$181,".ip_configuration[0].private_ip_address")</f>
        <v>azurerm_network_interface.LzPcFWL-FGVM01-nic5.ip_configuration[0].private_ip_address</v>
      </c>
      <c r="D225" s="5" t="s">
        <v>37</v>
      </c>
      <c r="E225" s="5" t="s">
        <v>461</v>
      </c>
      <c r="F225" s="5" t="s">
        <v>431</v>
      </c>
    </row>
    <row r="226" spans="1:6" ht="65" x14ac:dyDescent="0.35">
      <c r="A226" s="5" t="s">
        <v>408</v>
      </c>
      <c r="B226" s="5" t="s">
        <v>449</v>
      </c>
      <c r="C226" s="5" t="str">
        <f>CONCATENATE("${element(split(""/""; azurerm_subnet.",$A$56,".address_prefix); 1)}")</f>
        <v>${element(split("/"; azurerm_subnet.LzPcCNR-Core-MRZ-snet.address_prefix); 1)}</v>
      </c>
      <c r="D226" s="5" t="s">
        <v>37</v>
      </c>
      <c r="E226" s="5" t="s">
        <v>461</v>
      </c>
    </row>
    <row r="227" spans="1:6" ht="39" x14ac:dyDescent="0.35">
      <c r="A227" s="5" t="s">
        <v>408</v>
      </c>
      <c r="B227" s="5" t="s">
        <v>450</v>
      </c>
      <c r="C227" s="5" t="str">
        <f>CONCATENATE("cidrhost(azurerm_subnet.",$A$56,".address_prefix; 1)")</f>
        <v>cidrhost(azurerm_subnet.LzPcCNR-Core-MRZ-snet.address_prefix; 1)</v>
      </c>
      <c r="D227" s="5" t="s">
        <v>37</v>
      </c>
      <c r="E227" s="5" t="s">
        <v>461</v>
      </c>
    </row>
    <row r="228" spans="1:6" ht="52" x14ac:dyDescent="0.35">
      <c r="A228" s="5" t="s">
        <v>408</v>
      </c>
      <c r="B228" s="5" t="s">
        <v>451</v>
      </c>
      <c r="C228" s="5" t="str">
        <f>CONCATENATE("azurerm_network_interface.",$A$179,".ip_configuration[0].private_ip_address")</f>
        <v>azurerm_network_interface.LzPcFWL-FGVM01-nic3.ip_configuration[0].private_ip_address</v>
      </c>
      <c r="D228" s="5" t="s">
        <v>37</v>
      </c>
      <c r="E228" s="5" t="s">
        <v>461</v>
      </c>
      <c r="F228" s="5" t="s">
        <v>432</v>
      </c>
    </row>
    <row r="229" spans="1:6" ht="65" x14ac:dyDescent="0.35">
      <c r="A229" s="5" t="s">
        <v>408</v>
      </c>
      <c r="B229" s="5" t="s">
        <v>452</v>
      </c>
      <c r="C229" s="5" t="str">
        <f>CONCATENATE("${element(split(""/""; azurerm_subnet.",$A$57,".address_prefix); 1)})")</f>
        <v>${element(split("/"; azurerm_subnet.LzPcCNR-Core-MGMT-snet.address_prefix); 1)})</v>
      </c>
      <c r="D229" s="5" t="s">
        <v>37</v>
      </c>
      <c r="E229" s="5" t="s">
        <v>461</v>
      </c>
    </row>
    <row r="230" spans="1:6" ht="52" x14ac:dyDescent="0.35">
      <c r="A230" s="5" t="s">
        <v>408</v>
      </c>
      <c r="B230" s="5" t="s">
        <v>453</v>
      </c>
      <c r="C230" s="5" t="str">
        <f>CONCATENATE("cidrhost(azurerm_subnet.",$A$57,".address_prefix; 1)")</f>
        <v>cidrhost(azurerm_subnet.LzPcCNR-Core-MGMT-snet.address_prefix; 1)</v>
      </c>
      <c r="D230" s="5" t="s">
        <v>94</v>
      </c>
      <c r="E230" s="5" t="s">
        <v>461</v>
      </c>
      <c r="F230" s="5" t="s">
        <v>454</v>
      </c>
    </row>
    <row r="231" spans="1:6" x14ac:dyDescent="0.35">
      <c r="A231" s="5" t="s">
        <v>455</v>
      </c>
      <c r="B231" s="5" t="s">
        <v>410</v>
      </c>
      <c r="C231" s="5" t="str">
        <f>$A$163</f>
        <v>LzPcFWL-FGVM02</v>
      </c>
      <c r="D231" s="5" t="s">
        <v>37</v>
      </c>
      <c r="E231" s="5" t="s">
        <v>461</v>
      </c>
    </row>
    <row r="232" spans="1:6" ht="39" x14ac:dyDescent="0.35">
      <c r="A232" s="5" t="s">
        <v>455</v>
      </c>
      <c r="B232" s="5" t="s">
        <v>411</v>
      </c>
      <c r="C232" s="5" t="s">
        <v>457</v>
      </c>
      <c r="D232" s="5" t="s">
        <v>37</v>
      </c>
      <c r="E232" s="5" t="s">
        <v>460</v>
      </c>
    </row>
    <row r="233" spans="1:6" ht="52" x14ac:dyDescent="0.35">
      <c r="A233" s="5" t="s">
        <v>455</v>
      </c>
      <c r="B233" s="5" t="s">
        <v>412</v>
      </c>
      <c r="C233" s="5" t="str">
        <f>CONCATENATE("azurerm_network_interface.",$A$185,".ip_configuration[0].private_ip_address")</f>
        <v>azurerm_network_interface.LzPcFWL-FGVM02-nic2.ip_configuration[0].private_ip_address</v>
      </c>
      <c r="D233" s="5" t="s">
        <v>37</v>
      </c>
      <c r="E233" s="5" t="s">
        <v>461</v>
      </c>
    </row>
    <row r="234" spans="1:6" ht="39" x14ac:dyDescent="0.35">
      <c r="A234" s="5" t="s">
        <v>455</v>
      </c>
      <c r="B234" s="5" t="s">
        <v>413</v>
      </c>
      <c r="C234" s="5" t="str">
        <f>CONCATENATE("azurerm_virtual_network.",$A$40,".address_space[0]")</f>
        <v>azurerm_virtual_network.LzPcCNR-Core-vnet.address_space[0]</v>
      </c>
      <c r="D234" s="5" t="s">
        <v>37</v>
      </c>
      <c r="E234" s="5" t="s">
        <v>461</v>
      </c>
    </row>
    <row r="235" spans="1:6" ht="26" x14ac:dyDescent="0.3">
      <c r="A235" s="5" t="s">
        <v>455</v>
      </c>
      <c r="B235" s="5" t="s">
        <v>458</v>
      </c>
      <c r="C235" s="9" t="s">
        <v>537</v>
      </c>
      <c r="D235" s="5" t="s">
        <v>37</v>
      </c>
      <c r="E235" s="5" t="s">
        <v>460</v>
      </c>
    </row>
    <row r="236" spans="1:6" ht="26" x14ac:dyDescent="0.3">
      <c r="A236" s="5" t="s">
        <v>455</v>
      </c>
      <c r="B236" s="5" t="s">
        <v>414</v>
      </c>
      <c r="C236" s="9" t="s">
        <v>486</v>
      </c>
      <c r="D236" s="5" t="s">
        <v>37</v>
      </c>
      <c r="E236" s="5" t="s">
        <v>460</v>
      </c>
    </row>
    <row r="237" spans="1:6" ht="26" x14ac:dyDescent="0.3">
      <c r="A237" s="5" t="s">
        <v>455</v>
      </c>
      <c r="B237" s="5" t="s">
        <v>415</v>
      </c>
      <c r="C237" s="9" t="s">
        <v>554</v>
      </c>
      <c r="D237" s="5" t="s">
        <v>37</v>
      </c>
      <c r="E237" s="5" t="s">
        <v>460</v>
      </c>
    </row>
    <row r="238" spans="1:6" ht="26" x14ac:dyDescent="0.3">
      <c r="A238" s="5" t="s">
        <v>455</v>
      </c>
      <c r="B238" s="5" t="s">
        <v>416</v>
      </c>
      <c r="C238" s="9" t="s">
        <v>486</v>
      </c>
      <c r="D238" s="5" t="s">
        <v>37</v>
      </c>
      <c r="E238" s="5" t="s">
        <v>460</v>
      </c>
    </row>
    <row r="239" spans="1:6" ht="26" x14ac:dyDescent="0.35">
      <c r="A239" s="5" t="s">
        <v>455</v>
      </c>
      <c r="B239" s="5" t="s">
        <v>418</v>
      </c>
      <c r="C239" s="5" t="str">
        <f>LEFT($B$43,LEN($B$43)-3)</f>
        <v>172.16.64.0</v>
      </c>
      <c r="D239" s="5" t="s">
        <v>37</v>
      </c>
      <c r="E239" s="5" t="s">
        <v>461</v>
      </c>
    </row>
    <row r="240" spans="1:6" x14ac:dyDescent="0.3">
      <c r="A240" s="5" t="s">
        <v>455</v>
      </c>
      <c r="B240" s="5" t="s">
        <v>419</v>
      </c>
      <c r="C240" s="9" t="s">
        <v>420</v>
      </c>
      <c r="D240" s="5" t="s">
        <v>37</v>
      </c>
      <c r="E240" s="5" t="s">
        <v>460</v>
      </c>
    </row>
    <row r="241" spans="1:6" x14ac:dyDescent="0.35">
      <c r="A241" s="5" t="s">
        <v>455</v>
      </c>
      <c r="B241" s="5" t="s">
        <v>422</v>
      </c>
      <c r="C241" s="5" t="str">
        <f>LEFT($B$41,LEN($B$41)-3)</f>
        <v>172.16.32.0</v>
      </c>
      <c r="D241" s="5" t="s">
        <v>37</v>
      </c>
      <c r="E241" s="5" t="s">
        <v>461</v>
      </c>
    </row>
    <row r="242" spans="1:6" x14ac:dyDescent="0.3">
      <c r="A242" s="5" t="s">
        <v>455</v>
      </c>
      <c r="B242" s="5" t="s">
        <v>423</v>
      </c>
      <c r="C242" s="9" t="s">
        <v>420</v>
      </c>
      <c r="D242" s="5" t="s">
        <v>37</v>
      </c>
      <c r="E242" s="5" t="s">
        <v>460</v>
      </c>
    </row>
    <row r="243" spans="1:6" x14ac:dyDescent="0.35">
      <c r="A243" s="5" t="s">
        <v>455</v>
      </c>
      <c r="B243" s="5" t="s">
        <v>425</v>
      </c>
      <c r="C243" s="5" t="str">
        <f>LEFT($B$39,LEN($B$39)-3)</f>
        <v>172.17.64.0</v>
      </c>
      <c r="D243" s="5" t="s">
        <v>37</v>
      </c>
      <c r="E243" s="5" t="s">
        <v>461</v>
      </c>
    </row>
    <row r="244" spans="1:6" x14ac:dyDescent="0.3">
      <c r="A244" s="5" t="s">
        <v>455</v>
      </c>
      <c r="B244" s="5" t="s">
        <v>426</v>
      </c>
      <c r="C244" s="9" t="s">
        <v>420</v>
      </c>
      <c r="D244" s="5" t="s">
        <v>37</v>
      </c>
      <c r="E244" s="5" t="s">
        <v>460</v>
      </c>
    </row>
    <row r="245" spans="1:6" x14ac:dyDescent="0.35">
      <c r="A245" s="5" t="s">
        <v>455</v>
      </c>
      <c r="B245" s="5" t="s">
        <v>417</v>
      </c>
      <c r="C245" s="5" t="str">
        <f>$A$43</f>
        <v>LzPcCNR-Prod-vnet</v>
      </c>
      <c r="D245" s="5" t="s">
        <v>37</v>
      </c>
      <c r="E245" s="5" t="s">
        <v>461</v>
      </c>
    </row>
    <row r="246" spans="1:6" x14ac:dyDescent="0.35">
      <c r="A246" s="5" t="s">
        <v>455</v>
      </c>
      <c r="B246" s="5" t="s">
        <v>421</v>
      </c>
      <c r="C246" s="5" t="str">
        <f>$A$41</f>
        <v>LzPcCNR-MRZ-vnet</v>
      </c>
      <c r="D246" s="5" t="s">
        <v>37</v>
      </c>
      <c r="E246" s="5" t="s">
        <v>461</v>
      </c>
    </row>
    <row r="247" spans="1:6" x14ac:dyDescent="0.35">
      <c r="A247" s="5" t="s">
        <v>455</v>
      </c>
      <c r="B247" s="5" t="s">
        <v>424</v>
      </c>
      <c r="C247" s="5" t="str">
        <f>$A$39</f>
        <v>LzDcCNR-Dev-vnet</v>
      </c>
      <c r="D247" s="5" t="s">
        <v>37</v>
      </c>
      <c r="E247" s="5" t="s">
        <v>461</v>
      </c>
    </row>
    <row r="248" spans="1:6" ht="52" x14ac:dyDescent="0.35">
      <c r="A248" s="5" t="s">
        <v>455</v>
      </c>
      <c r="B248" s="5" t="s">
        <v>433</v>
      </c>
      <c r="C248" s="5" t="str">
        <f>CONCATENATE("azurerm_network_interface.",$A$184,".ip_configuration[0].private_ip_address")</f>
        <v>azurerm_network_interface.LzPcFWL-FGVM02-nic1.ip_configuration[0].private_ip_address</v>
      </c>
      <c r="D248" s="5" t="s">
        <v>37</v>
      </c>
      <c r="E248" s="5" t="s">
        <v>461</v>
      </c>
    </row>
    <row r="249" spans="1:6" ht="65" x14ac:dyDescent="0.35">
      <c r="A249" s="5" t="s">
        <v>455</v>
      </c>
      <c r="B249" s="5" t="s">
        <v>434</v>
      </c>
      <c r="C249" s="5" t="str">
        <f>CONCATENATE("${element(split(""/"" ; azurerm_subnet.",$A$58,".address_prefix); 1)}")</f>
        <v>${element(split("/" ; azurerm_subnet.LzPcCNR-Core-Transit-snet.address_prefix); 1)}</v>
      </c>
      <c r="D249" s="5" t="s">
        <v>37</v>
      </c>
      <c r="E249" s="5" t="s">
        <v>461</v>
      </c>
    </row>
    <row r="250" spans="1:6" ht="52" x14ac:dyDescent="0.35">
      <c r="A250" s="5" t="s">
        <v>455</v>
      </c>
      <c r="B250" s="5" t="s">
        <v>435</v>
      </c>
      <c r="C250" s="5" t="str">
        <f>CONCATENATE("cidrhost(azurerm_subnet.",$A$58,".address_prefix; 1)")</f>
        <v>cidrhost(azurerm_subnet.LzPcCNR-Core-Transit-snet.address_prefix; 1)</v>
      </c>
      <c r="D250" s="5" t="s">
        <v>37</v>
      </c>
      <c r="E250" s="5" t="s">
        <v>461</v>
      </c>
    </row>
    <row r="251" spans="1:6" ht="52" x14ac:dyDescent="0.35">
      <c r="A251" s="5" t="s">
        <v>455</v>
      </c>
      <c r="B251" s="5" t="s">
        <v>436</v>
      </c>
      <c r="C251" s="5" t="str">
        <f>CONCATENATE("azurerm_network_interface.",$A$187,".ip_configuration[0].private_ip_address")</f>
        <v>azurerm_network_interface.LzPcFWL-FGVM02-nic4.ip_configuration[0].private_ip_address</v>
      </c>
      <c r="D251" s="5" t="s">
        <v>37</v>
      </c>
      <c r="E251" s="5" t="s">
        <v>461</v>
      </c>
      <c r="F251" s="5" t="s">
        <v>427</v>
      </c>
    </row>
    <row r="252" spans="1:6" ht="65" x14ac:dyDescent="0.35">
      <c r="A252" s="5" t="s">
        <v>455</v>
      </c>
      <c r="B252" s="5" t="s">
        <v>437</v>
      </c>
      <c r="C252" s="5" t="str">
        <f>CONCATENATE("${element(split(""/""; azurerm_subnet.",$A$54,".address_prefix); 1)}")</f>
        <v>${element(split("/"; azurerm_subnet.LzPcCNR-Core-Int_Prod-snet.address_prefix); 1)}</v>
      </c>
      <c r="D252" s="5" t="s">
        <v>37</v>
      </c>
      <c r="E252" s="5" t="s">
        <v>461</v>
      </c>
    </row>
    <row r="253" spans="1:6" ht="52" x14ac:dyDescent="0.35">
      <c r="A253" s="5" t="s">
        <v>455</v>
      </c>
      <c r="B253" s="5" t="s">
        <v>438</v>
      </c>
      <c r="C253" s="5" t="str">
        <f>CONCATENATE("cidrhost(azurerm_subnet.",$A$54,".address_prefix; 1)")</f>
        <v>cidrhost(azurerm_subnet.LzPcCNR-Core-Int_Prod-snet.address_prefix; 1)</v>
      </c>
      <c r="D253" s="5" t="s">
        <v>37</v>
      </c>
      <c r="E253" s="5" t="s">
        <v>461</v>
      </c>
    </row>
    <row r="254" spans="1:6" ht="52" x14ac:dyDescent="0.35">
      <c r="A254" s="5" t="s">
        <v>455</v>
      </c>
      <c r="B254" s="5" t="s">
        <v>439</v>
      </c>
      <c r="C254" s="5" t="str">
        <f>CONCATENATE("azurerm_network_interface.",$A$189,".ip_configuration[0].private_ip_address")</f>
        <v>azurerm_network_interface.LzPcFWL-FGVM02-nic6.ip_configuration[0].private_ip_address</v>
      </c>
      <c r="D254" s="5" t="s">
        <v>37</v>
      </c>
      <c r="E254" s="5" t="s">
        <v>461</v>
      </c>
      <c r="F254" s="5" t="s">
        <v>428</v>
      </c>
    </row>
    <row r="255" spans="1:6" ht="65" x14ac:dyDescent="0.35">
      <c r="A255" s="5" t="s">
        <v>455</v>
      </c>
      <c r="B255" s="5" t="s">
        <v>440</v>
      </c>
      <c r="C255" s="5" t="str">
        <f>CONCATENATE("${element(split(""/""; azurerm_subnet.",$A$58,".address_prefix); 1)}")</f>
        <v>${element(split("/"; azurerm_subnet.LzPcCNR-Core-Transit-snet.address_prefix); 1)}</v>
      </c>
      <c r="D255" s="5" t="s">
        <v>37</v>
      </c>
      <c r="E255" s="5" t="s">
        <v>461</v>
      </c>
    </row>
    <row r="256" spans="1:6" ht="52" x14ac:dyDescent="0.35">
      <c r="A256" s="5" t="s">
        <v>455</v>
      </c>
      <c r="B256" s="5" t="s">
        <v>441</v>
      </c>
      <c r="C256" s="5" t="str">
        <f>CONCATENATE("cidrhost(azurerm_subnet.",$A$58,".address_prefix; 1)")</f>
        <v>cidrhost(azurerm_subnet.LzPcCNR-Core-Transit-snet.address_prefix; 1)</v>
      </c>
      <c r="D256" s="5" t="s">
        <v>37</v>
      </c>
      <c r="E256" s="5" t="s">
        <v>461</v>
      </c>
    </row>
    <row r="257" spans="1:7" ht="52" x14ac:dyDescent="0.35">
      <c r="A257" s="5" t="s">
        <v>455</v>
      </c>
      <c r="B257" s="5" t="s">
        <v>442</v>
      </c>
      <c r="C257" s="5" t="str">
        <f>CONCATENATE("azurerm_network_interface.",$A$190,".ip_configuration[0].private_ip_address")</f>
        <v>azurerm_network_interface.LzPcFWL-FGVM02-nic7.ip_configuration[0].private_ip_address</v>
      </c>
      <c r="D257" s="5" t="s">
        <v>37</v>
      </c>
      <c r="E257" s="5" t="s">
        <v>461</v>
      </c>
      <c r="F257" s="5" t="s">
        <v>429</v>
      </c>
    </row>
    <row r="258" spans="1:7" ht="65" x14ac:dyDescent="0.35">
      <c r="A258" s="5" t="s">
        <v>455</v>
      </c>
      <c r="B258" s="5" t="s">
        <v>443</v>
      </c>
      <c r="C258" s="5" t="str">
        <f>CONCATENATE("${element(split(""/""; azurerm_subnet.",$A$53,".address_prefix); 1)}")</f>
        <v>${element(split("/"; azurerm_subnet.LzPcCNR-Core-Int_Dev-snet.address_prefix); 1)}</v>
      </c>
      <c r="D258" s="5" t="s">
        <v>37</v>
      </c>
      <c r="E258" s="5" t="s">
        <v>461</v>
      </c>
    </row>
    <row r="259" spans="1:7" ht="52" x14ac:dyDescent="0.35">
      <c r="A259" s="5" t="s">
        <v>455</v>
      </c>
      <c r="B259" s="5" t="s">
        <v>444</v>
      </c>
      <c r="C259" s="5" t="str">
        <f>CONCATENATE("cidrhost(azurerm_subnet.",$A$53,".address_prefix; 1)")</f>
        <v>cidrhost(azurerm_subnet.LzPcCNR-Core-Int_Dev-snet.address_prefix; 1)</v>
      </c>
      <c r="D259" s="5" t="s">
        <v>37</v>
      </c>
      <c r="E259" s="5" t="s">
        <v>461</v>
      </c>
    </row>
    <row r="260" spans="1:7" ht="52" x14ac:dyDescent="0.35">
      <c r="A260" s="5" t="s">
        <v>455</v>
      </c>
      <c r="B260" s="5" t="s">
        <v>445</v>
      </c>
      <c r="C260" s="5" t="str">
        <f>CONCATENATE("azurerm_network_interface.",$A$185,".ip_configuration[0].private_ip_address")</f>
        <v>azurerm_network_interface.LzPcFWL-FGVM02-nic2.ip_configuration[0].private_ip_address</v>
      </c>
      <c r="D260" s="5" t="s">
        <v>37</v>
      </c>
      <c r="E260" s="5" t="s">
        <v>461</v>
      </c>
      <c r="F260" s="5" t="s">
        <v>430</v>
      </c>
    </row>
    <row r="261" spans="1:7" ht="65" x14ac:dyDescent="0.35">
      <c r="A261" s="5" t="s">
        <v>455</v>
      </c>
      <c r="B261" s="5" t="s">
        <v>446</v>
      </c>
      <c r="C261" s="5" t="str">
        <f>CONCATENATE("${element(split(""/""; azurerm_subnet.",$A$52,".address_prefix); 1)}")</f>
        <v>${element(split("/"; azurerm_subnet.LzPcCNR-Core-HA-snet.address_prefix); 1)}</v>
      </c>
      <c r="D261" s="5" t="s">
        <v>37</v>
      </c>
      <c r="E261" s="5" t="s">
        <v>461</v>
      </c>
    </row>
    <row r="262" spans="1:7" ht="39" x14ac:dyDescent="0.35">
      <c r="A262" s="5" t="s">
        <v>455</v>
      </c>
      <c r="B262" s="5" t="s">
        <v>447</v>
      </c>
      <c r="C262" s="5" t="str">
        <f>CONCATENATE("cidrhost(azurerm_subnet.",$A$52,".address_prefix; 1)")</f>
        <v>cidrhost(azurerm_subnet.LzPcCNR-Core-HA-snet.address_prefix; 1)</v>
      </c>
      <c r="D262" s="5" t="s">
        <v>37</v>
      </c>
      <c r="E262" s="5" t="s">
        <v>461</v>
      </c>
    </row>
    <row r="263" spans="1:7" ht="52" x14ac:dyDescent="0.35">
      <c r="A263" s="5" t="s">
        <v>455</v>
      </c>
      <c r="B263" s="5" t="s">
        <v>448</v>
      </c>
      <c r="C263" s="5" t="str">
        <f>CONCATENATE("azurerm_network_interface.",$A$188,".ip_configuration[0].private_ip_address")</f>
        <v>azurerm_network_interface.LzPcFWL-FGVM02-nic5.ip_configuration[0].private_ip_address</v>
      </c>
      <c r="D263" s="5" t="s">
        <v>37</v>
      </c>
      <c r="E263" s="5" t="s">
        <v>461</v>
      </c>
      <c r="F263" s="5" t="s">
        <v>431</v>
      </c>
    </row>
    <row r="264" spans="1:7" ht="65" x14ac:dyDescent="0.35">
      <c r="A264" s="5" t="s">
        <v>455</v>
      </c>
      <c r="B264" s="5" t="s">
        <v>449</v>
      </c>
      <c r="C264" s="5" t="str">
        <f>CONCATENATE("${element(split(""/""; azurerm_subnet.",$A$56,".address_prefix); 1)}")</f>
        <v>${element(split("/"; azurerm_subnet.LzPcCNR-Core-MRZ-snet.address_prefix); 1)}</v>
      </c>
      <c r="D264" s="5" t="s">
        <v>37</v>
      </c>
      <c r="E264" s="5" t="s">
        <v>461</v>
      </c>
    </row>
    <row r="265" spans="1:7" ht="39" x14ac:dyDescent="0.35">
      <c r="A265" s="5" t="s">
        <v>455</v>
      </c>
      <c r="B265" s="5" t="s">
        <v>450</v>
      </c>
      <c r="C265" s="5" t="str">
        <f>CONCATENATE("cidrhost(azurerm_subnet.",$A$56,".address_prefix; 1)")</f>
        <v>cidrhost(azurerm_subnet.LzPcCNR-Core-MRZ-snet.address_prefix; 1)</v>
      </c>
      <c r="D265" s="5" t="s">
        <v>37</v>
      </c>
      <c r="E265" s="5" t="s">
        <v>461</v>
      </c>
    </row>
    <row r="266" spans="1:7" ht="52" x14ac:dyDescent="0.35">
      <c r="A266" s="5" t="s">
        <v>455</v>
      </c>
      <c r="B266" s="5" t="s">
        <v>451</v>
      </c>
      <c r="C266" s="5" t="str">
        <f>CONCATENATE("azurerm_network_interface.",$A$186,".ip_configuration[0].private_ip_address")</f>
        <v>azurerm_network_interface.LzPcFWL-FGVM02-nic3.ip_configuration[0].private_ip_address</v>
      </c>
      <c r="D266" s="5" t="s">
        <v>37</v>
      </c>
      <c r="E266" s="5" t="s">
        <v>461</v>
      </c>
      <c r="F266" s="5" t="s">
        <v>432</v>
      </c>
    </row>
    <row r="267" spans="1:7" ht="65" x14ac:dyDescent="0.35">
      <c r="A267" s="5" t="s">
        <v>455</v>
      </c>
      <c r="B267" s="5" t="s">
        <v>452</v>
      </c>
      <c r="C267" s="5" t="str">
        <f>CONCATENATE("${element(split(""/""; azurerm_subnet.",$A$57,".address_prefix); 1)}")</f>
        <v>${element(split("/"; azurerm_subnet.LzPcCNR-Core-MGMT-snet.address_prefix); 1)}</v>
      </c>
      <c r="D267" s="5" t="s">
        <v>37</v>
      </c>
      <c r="E267" s="5" t="s">
        <v>461</v>
      </c>
    </row>
    <row r="268" spans="1:7" ht="52" x14ac:dyDescent="0.35">
      <c r="A268" s="5" t="s">
        <v>455</v>
      </c>
      <c r="B268" s="5" t="s">
        <v>453</v>
      </c>
      <c r="C268" s="5" t="str">
        <f>CONCATENATE("cidrhost(azurerm_subnet.",$A$57,".address_prefix; 1)")</f>
        <v>cidrhost(azurerm_subnet.LzPcCNR-Core-MGMT-snet.address_prefix; 1)</v>
      </c>
      <c r="D268" s="5" t="s">
        <v>94</v>
      </c>
      <c r="E268" s="5" t="s">
        <v>461</v>
      </c>
      <c r="F268" s="5" t="s">
        <v>454</v>
      </c>
    </row>
    <row r="269" spans="1:7" s="4" customFormat="1" x14ac:dyDescent="0.35">
      <c r="A269" s="14" t="s">
        <v>123</v>
      </c>
      <c r="B269" s="14"/>
      <c r="C269" s="14"/>
      <c r="D269" s="14"/>
      <c r="E269" s="14"/>
      <c r="F269" s="14"/>
      <c r="G269" s="14"/>
    </row>
    <row r="270" spans="1:7" s="4" customFormat="1" x14ac:dyDescent="0.35">
      <c r="A270" s="14" t="s">
        <v>314</v>
      </c>
      <c r="B270" s="14"/>
      <c r="C270" s="14"/>
      <c r="D270" s="14"/>
      <c r="E270" s="14"/>
      <c r="F270" s="14"/>
      <c r="G270" s="14"/>
    </row>
    <row r="271" spans="1:7" s="4" customFormat="1" ht="39" x14ac:dyDescent="0.35">
      <c r="A271" s="4" t="s">
        <v>279</v>
      </c>
      <c r="B271" s="4" t="s">
        <v>280</v>
      </c>
      <c r="C271" s="4" t="s">
        <v>36</v>
      </c>
      <c r="D271" s="4" t="s">
        <v>32</v>
      </c>
      <c r="E271" s="4" t="s">
        <v>67</v>
      </c>
      <c r="F271" s="4" t="s">
        <v>141</v>
      </c>
    </row>
    <row r="272" spans="1:7" x14ac:dyDescent="0.35">
      <c r="A272" s="4" t="s">
        <v>21</v>
      </c>
      <c r="B272" s="5" t="str">
        <f>CONCATENATE(C272,"-pip1")</f>
        <v>LzPcSWA-ADDS01-pip1</v>
      </c>
      <c r="C272" s="5" t="str">
        <f>$A$158</f>
        <v>LzPcSWA-ADDS01</v>
      </c>
      <c r="D272" s="5" t="str">
        <f t="shared" ref="D272:D275" si="69">$A$22</f>
        <v>LzPc-Network_Core-rg</v>
      </c>
      <c r="E272" s="5" t="str">
        <f t="shared" ref="D272:E278" si="70">$B$22</f>
        <v>LzPc-PBMM Core</v>
      </c>
      <c r="F272" s="5" t="s">
        <v>140</v>
      </c>
      <c r="G272" s="5" t="s">
        <v>142</v>
      </c>
    </row>
    <row r="273" spans="1:7" x14ac:dyDescent="0.35">
      <c r="A273" s="4" t="s">
        <v>21</v>
      </c>
      <c r="B273" s="5" t="str">
        <f t="shared" ref="B273:B275" si="71">CONCATENATE(C273,"-pip1")</f>
        <v>LzPcSWA-ADDS02-pip1</v>
      </c>
      <c r="C273" s="5" t="str">
        <f>$A$159</f>
        <v>LzPcSWA-ADDS02</v>
      </c>
      <c r="D273" s="5" t="str">
        <f t="shared" si="69"/>
        <v>LzPc-Network_Core-rg</v>
      </c>
      <c r="E273" s="5" t="str">
        <f t="shared" si="70"/>
        <v>LzPc-PBMM Core</v>
      </c>
      <c r="F273" s="5" t="s">
        <v>140</v>
      </c>
      <c r="G273" s="5" t="s">
        <v>142</v>
      </c>
    </row>
    <row r="274" spans="1:7" x14ac:dyDescent="0.35">
      <c r="A274" s="4" t="s">
        <v>21</v>
      </c>
      <c r="B274" s="5" t="str">
        <f t="shared" si="71"/>
        <v>LzPcFWL-FGVM01-pip1</v>
      </c>
      <c r="C274" s="5" t="str">
        <f>$A$162</f>
        <v>LzPcFWL-FGVM01</v>
      </c>
      <c r="D274" s="5" t="str">
        <f t="shared" si="69"/>
        <v>LzPc-Network_Core-rg</v>
      </c>
      <c r="E274" s="5" t="str">
        <f t="shared" si="70"/>
        <v>LzPc-PBMM Core</v>
      </c>
      <c r="F274" s="5" t="s">
        <v>140</v>
      </c>
      <c r="G274" s="5" t="s">
        <v>142</v>
      </c>
    </row>
    <row r="275" spans="1:7" x14ac:dyDescent="0.35">
      <c r="A275" s="4" t="s">
        <v>21</v>
      </c>
      <c r="B275" s="5" t="str">
        <f t="shared" si="71"/>
        <v>LzPcFWL-FGVM02-pip1</v>
      </c>
      <c r="C275" s="5" t="str">
        <f>$A$163</f>
        <v>LzPcFWL-FGVM02</v>
      </c>
      <c r="D275" s="5" t="str">
        <f t="shared" si="69"/>
        <v>LzPc-Network_Core-rg</v>
      </c>
      <c r="E275" s="5" t="str">
        <f t="shared" si="70"/>
        <v>LzPc-PBMM Core</v>
      </c>
      <c r="F275" s="5" t="s">
        <v>140</v>
      </c>
      <c r="G275" s="5" t="s">
        <v>142</v>
      </c>
    </row>
    <row r="276" spans="1:7" ht="39" x14ac:dyDescent="0.35">
      <c r="A276" s="5" t="str">
        <f>CONCATENATE(Prefix!$B$2,Prefix!$B$3,Prefix!$B$6,"ADS","-",B276,Prefix!$B$10,"-pip1")</f>
        <v>LzPcADS-AZLB-pip1</v>
      </c>
      <c r="B276" s="5" t="s">
        <v>316</v>
      </c>
      <c r="C276" s="5" t="str">
        <f>$A$24</f>
        <v>LzPc-Security_Core_External-rg</v>
      </c>
      <c r="D276" s="5" t="str">
        <f t="shared" si="70"/>
        <v>LzPc-PBMM Core</v>
      </c>
      <c r="E276" s="5" t="s">
        <v>140</v>
      </c>
      <c r="F276" s="5" t="str">
        <f>CONCATENATE(B276,"lbpip")</f>
        <v>AZLBlbpip</v>
      </c>
    </row>
    <row r="277" spans="1:7" ht="39" x14ac:dyDescent="0.35">
      <c r="A277" s="5" t="str">
        <f>CONCATENATE(B277,"-pip1")</f>
        <v>LzPcADC-F5VM01-pip1</v>
      </c>
      <c r="B277" s="5" t="str">
        <f>$A$164</f>
        <v>LzPcADC-F5VM01</v>
      </c>
      <c r="C277" s="5" t="str">
        <f t="shared" ref="C277:C278" si="72">$A$24</f>
        <v>LzPc-Security_Core_External-rg</v>
      </c>
      <c r="D277" s="5" t="str">
        <f t="shared" si="70"/>
        <v>LzPc-PBMM Core</v>
      </c>
      <c r="E277" s="5" t="s">
        <v>140</v>
      </c>
      <c r="F277" s="5" t="s">
        <v>142</v>
      </c>
    </row>
    <row r="278" spans="1:7" ht="39" x14ac:dyDescent="0.35">
      <c r="A278" s="5" t="str">
        <f>CONCATENATE(B278,"-pip1")</f>
        <v>LzPcADC-F5VM02-pip1</v>
      </c>
      <c r="B278" s="5" t="str">
        <f>$A$165</f>
        <v>LzPcADC-F5VM02</v>
      </c>
      <c r="C278" s="5" t="str">
        <f t="shared" si="72"/>
        <v>LzPc-Security_Core_External-rg</v>
      </c>
      <c r="D278" s="5" t="str">
        <f t="shared" si="70"/>
        <v>LzPc-PBMM Core</v>
      </c>
      <c r="E278" s="5" t="s">
        <v>140</v>
      </c>
      <c r="F278" s="5" t="s">
        <v>142</v>
      </c>
    </row>
    <row r="279" spans="1:7" s="4" customFormat="1" ht="39" x14ac:dyDescent="0.35">
      <c r="A279" s="4" t="s">
        <v>83</v>
      </c>
      <c r="B279" s="4" t="s">
        <v>84</v>
      </c>
      <c r="C279" s="4" t="s">
        <v>36</v>
      </c>
      <c r="D279" s="4" t="s">
        <v>32</v>
      </c>
      <c r="E279" s="4" t="s">
        <v>85</v>
      </c>
      <c r="F279" s="4" t="s">
        <v>86</v>
      </c>
      <c r="G279" s="4" t="s">
        <v>87</v>
      </c>
    </row>
    <row r="280" spans="1:7" x14ac:dyDescent="0.35">
      <c r="A280" s="5" t="str">
        <f>CONCATENATE(Prefix!$B$2,Prefix!$B$3,Prefix!$B$6,"DSWA","-",B280,Prefix!$B$10,"-as")</f>
        <v>LzPcDSWA-ADDS-as</v>
      </c>
      <c r="B280" s="5" t="s">
        <v>190</v>
      </c>
      <c r="C280" s="5" t="str">
        <f>$A$25</f>
        <v>LzPc-System_Core-rg</v>
      </c>
      <c r="D280" s="5" t="str">
        <f t="shared" ref="D280:D283" si="73">$B$22</f>
        <v>LzPc-PBMM Core</v>
      </c>
      <c r="E280" s="5">
        <v>2</v>
      </c>
      <c r="F280" s="5">
        <v>3</v>
      </c>
      <c r="G280" s="5" t="b">
        <v>1</v>
      </c>
    </row>
    <row r="281" spans="1:7" x14ac:dyDescent="0.35">
      <c r="A281" s="5" t="str">
        <f>CONCATENATE(Prefix!$B$2,Prefix!$B$3,Prefix!$B$6,"DSWJ","-",B281,Prefix!$B$10,"-as")</f>
        <v>LzPcDSWJ-RDSH-as</v>
      </c>
      <c r="B281" s="5" t="s">
        <v>215</v>
      </c>
      <c r="C281" s="5" t="str">
        <f>$A$25</f>
        <v>LzPc-System_Core-rg</v>
      </c>
      <c r="D281" s="5" t="str">
        <f t="shared" si="73"/>
        <v>LzPc-PBMM Core</v>
      </c>
      <c r="E281" s="5">
        <v>2</v>
      </c>
      <c r="F281" s="5">
        <v>3</v>
      </c>
      <c r="G281" s="5" t="b">
        <v>1</v>
      </c>
    </row>
    <row r="282" spans="1:7" x14ac:dyDescent="0.35">
      <c r="A282" s="5" t="str">
        <f>CONCATENATE(Prefix!$B$2,Prefix!$B$3,Prefix!$B$6,"DFWL","-",B282,Prefix!$B$10,"-as")</f>
        <v>LzPcDFWL-FGVM-as</v>
      </c>
      <c r="B282" s="5" t="s">
        <v>192</v>
      </c>
      <c r="C282" s="5" t="str">
        <f>$A$23</f>
        <v>LzPc-Security_Core-rg</v>
      </c>
      <c r="D282" s="5" t="str">
        <f t="shared" si="73"/>
        <v>LzPc-PBMM Core</v>
      </c>
      <c r="E282" s="5">
        <v>2</v>
      </c>
      <c r="F282" s="5">
        <v>2</v>
      </c>
      <c r="G282" s="5" t="b">
        <v>1</v>
      </c>
    </row>
    <row r="283" spans="1:7" ht="39" x14ac:dyDescent="0.35">
      <c r="A283" s="5" t="str">
        <f>CONCATENATE(Prefix!$B$2,Prefix!$B$3,Prefix!$B$6,"DADC","-",B283,Prefix!$B$10,"-as")</f>
        <v>LzPcDADC-F5-as</v>
      </c>
      <c r="B283" s="5" t="s">
        <v>198</v>
      </c>
      <c r="C283" s="5" t="str">
        <f t="shared" ref="C283" si="74">$A$24</f>
        <v>LzPc-Security_Core_External-rg</v>
      </c>
      <c r="D283" s="5" t="str">
        <f t="shared" si="73"/>
        <v>LzPc-PBMM Core</v>
      </c>
      <c r="E283" s="5">
        <v>2</v>
      </c>
      <c r="F283" s="5">
        <v>2</v>
      </c>
      <c r="G283" s="5" t="b">
        <v>1</v>
      </c>
    </row>
    <row r="284" spans="1:7" x14ac:dyDescent="0.35">
      <c r="A284" s="14" t="s">
        <v>241</v>
      </c>
      <c r="B284" s="14"/>
      <c r="C284" s="14"/>
      <c r="D284" s="14"/>
      <c r="E284" s="14"/>
      <c r="F284" s="14"/>
    </row>
    <row r="285" spans="1:7" s="4" customFormat="1" x14ac:dyDescent="0.35">
      <c r="A285" s="4" t="s">
        <v>179</v>
      </c>
      <c r="B285" s="4" t="s">
        <v>180</v>
      </c>
      <c r="C285" s="4" t="s">
        <v>315</v>
      </c>
    </row>
    <row r="286" spans="1:7" x14ac:dyDescent="0.35">
      <c r="A286" s="5" t="s">
        <v>177</v>
      </c>
      <c r="B286" s="5" t="str">
        <f>$A$295</f>
        <v>LzPcCSDLzLAW</v>
      </c>
      <c r="C286" s="5" t="str">
        <f>$A$276</f>
        <v>LzPcADS-AZLB-pip1</v>
      </c>
    </row>
    <row r="287" spans="1:7" x14ac:dyDescent="0.35">
      <c r="A287" s="14" t="s">
        <v>242</v>
      </c>
      <c r="B287" s="14"/>
      <c r="C287" s="14"/>
      <c r="D287" s="14"/>
      <c r="E287" s="14"/>
      <c r="F287" s="14"/>
    </row>
    <row r="288" spans="1:7" s="4" customFormat="1" x14ac:dyDescent="0.35">
      <c r="A288" s="14" t="s">
        <v>122</v>
      </c>
      <c r="B288" s="14"/>
      <c r="C288" s="14"/>
      <c r="D288" s="14"/>
      <c r="E288" s="14"/>
      <c r="F288" s="14"/>
    </row>
    <row r="289" spans="1:14" s="4" customFormat="1" ht="39" x14ac:dyDescent="0.35">
      <c r="A289" s="4" t="s">
        <v>110</v>
      </c>
      <c r="B289" s="4" t="s">
        <v>111</v>
      </c>
      <c r="C289" s="4" t="s">
        <v>36</v>
      </c>
      <c r="D289" s="4" t="s">
        <v>32</v>
      </c>
      <c r="E289" s="4" t="s">
        <v>109</v>
      </c>
      <c r="F289" s="4" t="s">
        <v>112</v>
      </c>
      <c r="G289" s="4" t="s">
        <v>114</v>
      </c>
      <c r="H289" s="4" t="s">
        <v>116</v>
      </c>
      <c r="I289" s="4" t="s">
        <v>117</v>
      </c>
      <c r="J289" s="4" t="s">
        <v>119</v>
      </c>
      <c r="K289" s="4" t="s">
        <v>120</v>
      </c>
    </row>
    <row r="290" spans="1:14" ht="52" x14ac:dyDescent="0.35">
      <c r="A290" s="5" t="s">
        <v>129</v>
      </c>
      <c r="B290" s="5" t="s">
        <v>108</v>
      </c>
      <c r="C290" s="5" t="str">
        <f>C158</f>
        <v>LzPc-System_Core-rg</v>
      </c>
      <c r="D290" s="5" t="str">
        <f>$B$22</f>
        <v>LzPc-PBMM Core</v>
      </c>
      <c r="E290" s="5" t="str">
        <f>A158</f>
        <v>LzPcSWA-ADDS01</v>
      </c>
      <c r="F290" s="5" t="s">
        <v>113</v>
      </c>
      <c r="G290" s="5" t="s">
        <v>115</v>
      </c>
      <c r="H290" s="5" t="str">
        <f>A167</f>
        <v>LzPcSWA-ADDS01-nic1</v>
      </c>
      <c r="I290" s="5" t="s">
        <v>118</v>
      </c>
      <c r="J290" s="5" t="s">
        <v>78</v>
      </c>
      <c r="K290" s="5" t="s">
        <v>77</v>
      </c>
    </row>
    <row r="291" spans="1:14" ht="52" x14ac:dyDescent="0.35">
      <c r="A291" s="5" t="s">
        <v>130</v>
      </c>
      <c r="B291" s="5" t="s">
        <v>121</v>
      </c>
      <c r="C291" s="5" t="str">
        <f>C159</f>
        <v>LzPc-System_Core-rg</v>
      </c>
      <c r="D291" s="5" t="str">
        <f>$B$22</f>
        <v>LzPc-PBMM Core</v>
      </c>
      <c r="E291" s="5" t="str">
        <f>A159</f>
        <v>LzPcSWA-ADDS02</v>
      </c>
      <c r="F291" s="5" t="s">
        <v>113</v>
      </c>
      <c r="G291" s="5" t="s">
        <v>115</v>
      </c>
      <c r="H291" s="5" t="str">
        <f>A168</f>
        <v>LzPcSWA-ADDS02-nic1</v>
      </c>
      <c r="I291" s="5" t="s">
        <v>118</v>
      </c>
      <c r="J291" s="5" t="s">
        <v>78</v>
      </c>
      <c r="K291" s="5" t="s">
        <v>77</v>
      </c>
    </row>
    <row r="292" spans="1:14" x14ac:dyDescent="0.35">
      <c r="A292" s="14" t="s">
        <v>138</v>
      </c>
      <c r="B292" s="14"/>
      <c r="C292" s="14"/>
      <c r="D292" s="14"/>
      <c r="E292" s="14"/>
      <c r="F292" s="14"/>
    </row>
    <row r="293" spans="1:14" s="4" customFormat="1" x14ac:dyDescent="0.35">
      <c r="A293" s="14" t="s">
        <v>139</v>
      </c>
      <c r="B293" s="14"/>
      <c r="C293" s="14"/>
      <c r="D293" s="14"/>
      <c r="E293" s="14"/>
      <c r="F293" s="14"/>
    </row>
    <row r="294" spans="1:14" s="4" customFormat="1" x14ac:dyDescent="0.35">
      <c r="A294" s="4" t="s">
        <v>134</v>
      </c>
      <c r="B294" s="4" t="s">
        <v>135</v>
      </c>
      <c r="C294" s="4" t="s">
        <v>36</v>
      </c>
      <c r="D294" s="4" t="s">
        <v>32</v>
      </c>
      <c r="E294" s="4" t="s">
        <v>137</v>
      </c>
      <c r="F294" s="4" t="s">
        <v>136</v>
      </c>
    </row>
    <row r="295" spans="1:14" x14ac:dyDescent="0.35">
      <c r="A295" s="5" t="str">
        <f>CONCATENATE(Prefix!$B$2,Prefix!$B$3,Prefix!$B$6,Prefix!$B$8,Prefix!B12,$B$295)</f>
        <v>LzPcCSDLzLAW</v>
      </c>
      <c r="B295" s="5" t="s">
        <v>555</v>
      </c>
      <c r="C295" s="5" t="str">
        <f>$A$22</f>
        <v>LzPc-Network_Core-rg</v>
      </c>
      <c r="D295" s="5" t="str">
        <f>$B$22</f>
        <v>LzPc-PBMM Core</v>
      </c>
      <c r="E295" s="5" t="s">
        <v>181</v>
      </c>
      <c r="F295" s="5">
        <v>300</v>
      </c>
    </row>
    <row r="296" spans="1:14" x14ac:dyDescent="0.35">
      <c r="A296" s="14" t="s">
        <v>145</v>
      </c>
      <c r="B296" s="14"/>
      <c r="C296" s="14"/>
      <c r="D296" s="14"/>
      <c r="E296" s="14"/>
      <c r="F296" s="14"/>
    </row>
    <row r="297" spans="1:14" s="4" customFormat="1" ht="26" x14ac:dyDescent="0.35">
      <c r="A297" s="4" t="s">
        <v>228</v>
      </c>
      <c r="B297" s="4" t="s">
        <v>144</v>
      </c>
      <c r="C297" s="4" t="s">
        <v>36</v>
      </c>
      <c r="D297" s="4" t="s">
        <v>32</v>
      </c>
      <c r="E297" s="4" t="s">
        <v>137</v>
      </c>
      <c r="F297" s="4" t="s">
        <v>154</v>
      </c>
      <c r="G297" s="4" t="s">
        <v>394</v>
      </c>
      <c r="H297" s="4" t="s">
        <v>70</v>
      </c>
      <c r="I297" s="4" t="s">
        <v>100</v>
      </c>
      <c r="J297" s="4" t="s">
        <v>395</v>
      </c>
      <c r="K297" s="4" t="s">
        <v>254</v>
      </c>
      <c r="L297" s="4" t="s">
        <v>392</v>
      </c>
      <c r="M297" s="4" t="s">
        <v>342</v>
      </c>
    </row>
    <row r="298" spans="1:14" ht="39" x14ac:dyDescent="0.35">
      <c r="A298" s="5" t="str">
        <f>CONCATENATE(Prefix!$B$2,Prefix!$B$3,Prefix!$B$6,"ADC","-",B298,Prefix!$B$10,"-lb")</f>
        <v>LzPcADC-F5Int-lb</v>
      </c>
      <c r="B298" s="5" t="s">
        <v>484</v>
      </c>
      <c r="C298" s="5" t="str">
        <f>$A$24</f>
        <v>LzPc-Security_Core_External-rg</v>
      </c>
      <c r="D298" s="5" t="str">
        <f>$B$22</f>
        <v>LzPc-PBMM Core</v>
      </c>
      <c r="E298" s="5" t="s">
        <v>142</v>
      </c>
      <c r="F298" s="5" t="str">
        <f>CONCATENATE(Prefix!$B$2,Prefix!$B$3,Prefix!$B$6,"FWL","-",B298,"-",G298,Prefix!$B$10,"-lbfe")</f>
        <v>LzPcFWL-F5Int-Int-F5-lbfe</v>
      </c>
      <c r="G298" s="5" t="s">
        <v>398</v>
      </c>
      <c r="H298" s="5" t="s">
        <v>178</v>
      </c>
      <c r="I298" s="13" t="s">
        <v>518</v>
      </c>
      <c r="J298" s="5" t="str">
        <f>CONCATENATE(Prefix!$B$2,Prefix!$B$3,Prefix!$B$6,"CNR","-",K298,Prefix!$B$10,"-snet")</f>
        <v>LzPcCNR-Core-Transit-snet</v>
      </c>
      <c r="K298" s="5" t="s">
        <v>358</v>
      </c>
      <c r="L298" s="5" t="s">
        <v>94</v>
      </c>
      <c r="M298" s="5" t="s">
        <v>142</v>
      </c>
      <c r="N298" s="5" t="s">
        <v>229</v>
      </c>
    </row>
    <row r="299" spans="1:14" ht="39" x14ac:dyDescent="0.35">
      <c r="A299" s="5" t="str">
        <f>CONCATENATE(Prefix!$B$2,Prefix!$B$3,Prefix!$B$6,"ADC","-",B299,Prefix!$B$10,"-lb")</f>
        <v>LzPcADC-F5Ext-lb</v>
      </c>
      <c r="B299" s="5" t="s">
        <v>485</v>
      </c>
      <c r="C299" s="5" t="str">
        <f>$A$24</f>
        <v>LzPc-Security_Core_External-rg</v>
      </c>
      <c r="D299" s="5" t="str">
        <f>$B$22</f>
        <v>LzPc-PBMM Core</v>
      </c>
      <c r="E299" s="5" t="s">
        <v>142</v>
      </c>
      <c r="F299" s="5" t="str">
        <f>CONCATENATE(Prefix!$B$2,Prefix!$B$3,Prefix!$B$6,"FWL","-",B299,"-",G299,Prefix!$B$10,"-lbfe")</f>
        <v>LzPcFWL-F5Ext-Ext-F5-lbfe</v>
      </c>
      <c r="G299" s="5" t="s">
        <v>399</v>
      </c>
      <c r="H299" s="5" t="s">
        <v>142</v>
      </c>
      <c r="I299" s="5" t="s">
        <v>142</v>
      </c>
      <c r="J299" s="5" t="s">
        <v>142</v>
      </c>
      <c r="K299" s="5" t="s">
        <v>142</v>
      </c>
      <c r="L299" s="5" t="s">
        <v>94</v>
      </c>
      <c r="M299" s="5" t="str">
        <f>$A$276</f>
        <v>LzPcADS-AZLB-pip1</v>
      </c>
      <c r="N299" s="5" t="s">
        <v>230</v>
      </c>
    </row>
    <row r="300" spans="1:14" ht="26" x14ac:dyDescent="0.35">
      <c r="A300" s="5" t="str">
        <f>CONCATENATE(Prefix!$B$2,Prefix!$B$3,Prefix!$B$6,"FWL","-",B300,Prefix!$B$10,"-lb")</f>
        <v>LzPcFWL-FGVM-lb</v>
      </c>
      <c r="B300" s="5" t="s">
        <v>192</v>
      </c>
      <c r="C300" s="5" t="str">
        <f t="shared" ref="C300:C304" si="75">$A$23</f>
        <v>LzPc-Security_Core-rg</v>
      </c>
      <c r="D300" s="5" t="str">
        <f t="shared" ref="D300:D304" si="76">$B$22</f>
        <v>LzPc-PBMM Core</v>
      </c>
      <c r="E300" s="5" t="s">
        <v>391</v>
      </c>
      <c r="F300" s="5" t="str">
        <f>CONCATENATE(Prefix!$B$2,Prefix!$B$3,Prefix!$B$6,"FWL","-",B300,"-",G300,Prefix!$B$10,"-lbfe")</f>
        <v>LzPcFWL-FGVM-Transit_Prod-lbfe</v>
      </c>
      <c r="G300" s="5" t="s">
        <v>393</v>
      </c>
      <c r="H300" s="5" t="s">
        <v>178</v>
      </c>
      <c r="I300" s="13" t="s">
        <v>523</v>
      </c>
      <c r="J300" s="5" t="str">
        <f>CONCATENATE(Prefix!$B$2,Prefix!$B$3,Prefix!$B$6,"CNR","-",K300,Prefix!$B$10,"-snet")</f>
        <v>LzPcCNR-Core-Transit-snet</v>
      </c>
      <c r="K300" s="5" t="s">
        <v>358</v>
      </c>
      <c r="L300" s="5" t="s">
        <v>37</v>
      </c>
      <c r="M300" s="5" t="s">
        <v>142</v>
      </c>
      <c r="N300" s="5" t="s">
        <v>397</v>
      </c>
    </row>
    <row r="301" spans="1:14" ht="26" x14ac:dyDescent="0.35">
      <c r="A301" s="5" t="str">
        <f>CONCATENATE(Prefix!$B$2,Prefix!$B$3,Prefix!$B$6,"FWL","-",B301,Prefix!$B$10,"-lb")</f>
        <v>LzPcFWL-FGVM-lb</v>
      </c>
      <c r="B301" s="5" t="s">
        <v>192</v>
      </c>
      <c r="C301" s="5" t="str">
        <f t="shared" si="75"/>
        <v>LzPc-Security_Core-rg</v>
      </c>
      <c r="D301" s="5" t="str">
        <f t="shared" si="76"/>
        <v>LzPc-PBMM Core</v>
      </c>
      <c r="E301" s="5" t="s">
        <v>391</v>
      </c>
      <c r="F301" s="5" t="str">
        <f>CONCATENATE(Prefix!$B$2,Prefix!$B$3,Prefix!$B$6,"FWL","-",B301,"-",G301,Prefix!$B$10,"-lbfe")</f>
        <v>LzPcFWL-FGVM-Transit_Dev-lbfe</v>
      </c>
      <c r="G301" s="5" t="s">
        <v>396</v>
      </c>
      <c r="H301" s="5" t="s">
        <v>178</v>
      </c>
      <c r="I301" s="13" t="s">
        <v>520</v>
      </c>
      <c r="J301" s="5" t="str">
        <f>CONCATENATE(Prefix!$B$2,Prefix!$B$3,Prefix!$B$6,"CNR","-",K301,Prefix!$B$10,"-snet")</f>
        <v>LzPcCNR-Core-Transit-snet</v>
      </c>
      <c r="K301" s="5" t="s">
        <v>358</v>
      </c>
      <c r="L301" s="5" t="s">
        <v>37</v>
      </c>
      <c r="M301" s="5" t="s">
        <v>142</v>
      </c>
      <c r="N301" s="5" t="s">
        <v>397</v>
      </c>
    </row>
    <row r="302" spans="1:14" ht="26" x14ac:dyDescent="0.35">
      <c r="A302" s="5" t="str">
        <f>CONCATENATE(Prefix!$B$2,Prefix!$B$3,Prefix!$B$6,"FWL","-",B302,Prefix!$B$10,"-lb")</f>
        <v>LzPcFWL-FGVM-lb</v>
      </c>
      <c r="B302" s="5" t="s">
        <v>192</v>
      </c>
      <c r="C302" s="5" t="str">
        <f t="shared" si="75"/>
        <v>LzPc-Security_Core-rg</v>
      </c>
      <c r="D302" s="5" t="str">
        <f t="shared" si="76"/>
        <v>LzPc-PBMM Core</v>
      </c>
      <c r="E302" s="5" t="s">
        <v>391</v>
      </c>
      <c r="F302" s="5" t="str">
        <f>CONCATENATE(Prefix!$B$2,Prefix!$B$3,Prefix!$B$6,"FWL","-",B302,"-",G302,Prefix!$B$10,"-lbfe")</f>
        <v>LzPcFWL-FGVM-Core-Int_Prod-lbfe</v>
      </c>
      <c r="G302" s="5" t="s">
        <v>363</v>
      </c>
      <c r="H302" s="5" t="s">
        <v>178</v>
      </c>
      <c r="I302" s="13" t="s">
        <v>525</v>
      </c>
      <c r="J302" s="5" t="str">
        <f>CONCATENATE(Prefix!$B$2,Prefix!$B$3,Prefix!$B$6,"CNR","-",K302,Prefix!$B$10,"-snet")</f>
        <v>LzPcCNR-Core-Int_Prod-snet</v>
      </c>
      <c r="K302" s="5" t="s">
        <v>363</v>
      </c>
      <c r="L302" s="5" t="s">
        <v>37</v>
      </c>
      <c r="M302" s="5" t="s">
        <v>142</v>
      </c>
      <c r="N302" s="5" t="s">
        <v>397</v>
      </c>
    </row>
    <row r="303" spans="1:14" ht="26" x14ac:dyDescent="0.35">
      <c r="A303" s="5" t="str">
        <f>CONCATENATE(Prefix!$B$2,Prefix!$B$3,Prefix!$B$6,"FWL","-",B303,Prefix!$B$10,"-lb")</f>
        <v>LzPcFWL-FGVM-lb</v>
      </c>
      <c r="B303" s="5" t="s">
        <v>192</v>
      </c>
      <c r="C303" s="5" t="str">
        <f t="shared" si="75"/>
        <v>LzPc-Security_Core-rg</v>
      </c>
      <c r="D303" s="5" t="str">
        <f t="shared" si="76"/>
        <v>LzPc-PBMM Core</v>
      </c>
      <c r="E303" s="5" t="s">
        <v>391</v>
      </c>
      <c r="F303" s="5" t="str">
        <f>CONCATENATE(Prefix!$B$2,Prefix!$B$3,Prefix!$B$6,"FWL","-",B303,"-",G303,Prefix!$B$10,"-lbfe")</f>
        <v>LzPcFWL-FGVM-Core-Int_Dev-lbfe</v>
      </c>
      <c r="G303" s="5" t="s">
        <v>362</v>
      </c>
      <c r="H303" s="5" t="s">
        <v>178</v>
      </c>
      <c r="I303" s="13" t="s">
        <v>521</v>
      </c>
      <c r="J303" s="5" t="str">
        <f>CONCATENATE(Prefix!$B$2,Prefix!$B$3,Prefix!$B$6,"CNR","-",K303,Prefix!$B$10,"-snet")</f>
        <v>LzPcCNR-Core-Int_Dev-snet</v>
      </c>
      <c r="K303" s="5" t="s">
        <v>362</v>
      </c>
      <c r="L303" s="5" t="s">
        <v>37</v>
      </c>
      <c r="M303" s="5" t="s">
        <v>142</v>
      </c>
      <c r="N303" s="5" t="s">
        <v>397</v>
      </c>
    </row>
    <row r="304" spans="1:14" ht="26" x14ac:dyDescent="0.35">
      <c r="A304" s="5" t="str">
        <f>CONCATENATE(Prefix!$B$2,Prefix!$B$3,Prefix!$B$6,"FWL","-",B304,Prefix!$B$10,"-lb")</f>
        <v>LzPcFWL-FGVM-lb</v>
      </c>
      <c r="B304" s="5" t="s">
        <v>192</v>
      </c>
      <c r="C304" s="5" t="str">
        <f t="shared" si="75"/>
        <v>LzPc-Security_Core-rg</v>
      </c>
      <c r="D304" s="5" t="str">
        <f t="shared" si="76"/>
        <v>LzPc-PBMM Core</v>
      </c>
      <c r="E304" s="5" t="s">
        <v>391</v>
      </c>
      <c r="F304" s="5" t="str">
        <f>CONCATENATE(Prefix!$B$2,Prefix!$B$3,Prefix!$B$6,"FWL","-",B304,"-",G304,Prefix!$B$10,"-lbfe")</f>
        <v>LzPcFWL-FGVM-Core-MRZ-lbfe</v>
      </c>
      <c r="G304" s="5" t="s">
        <v>357</v>
      </c>
      <c r="H304" s="5" t="s">
        <v>178</v>
      </c>
      <c r="I304" s="13" t="s">
        <v>524</v>
      </c>
      <c r="J304" s="5" t="str">
        <f>CONCATENATE(Prefix!$B$2,Prefix!$B$3,Prefix!$B$6,"CNR","-",K304,Prefix!$B$10,"-snet")</f>
        <v>LzPcCNR-Core-MRZ-snet</v>
      </c>
      <c r="K304" s="5" t="s">
        <v>357</v>
      </c>
      <c r="L304" s="5" t="s">
        <v>94</v>
      </c>
      <c r="M304" s="5" t="s">
        <v>142</v>
      </c>
      <c r="N304" s="5" t="s">
        <v>397</v>
      </c>
    </row>
    <row r="305" spans="1:8" s="4" customFormat="1" ht="26" x14ac:dyDescent="0.35">
      <c r="A305" s="4" t="s">
        <v>231</v>
      </c>
      <c r="B305" s="4" t="s">
        <v>144</v>
      </c>
      <c r="C305" s="4" t="s">
        <v>36</v>
      </c>
      <c r="D305" s="4" t="s">
        <v>32</v>
      </c>
      <c r="E305" s="4" t="s">
        <v>146</v>
      </c>
    </row>
    <row r="306" spans="1:8" ht="39" x14ac:dyDescent="0.35">
      <c r="A306" s="5" t="str">
        <f>CONCATENATE(Prefix!$B$2,Prefix!$B$3,Prefix!$B$6,"ADC","-",B306,Prefix!$B$10,"-lbbp")</f>
        <v>LzPcADC-F5Int-lbbp</v>
      </c>
      <c r="B306" s="5" t="str">
        <f>$B$298</f>
        <v>F5Int</v>
      </c>
      <c r="C306" s="5" t="str">
        <f>$A$24</f>
        <v>LzPc-Security_Core_External-rg</v>
      </c>
      <c r="D306" s="5" t="str">
        <f t="shared" ref="D306:D312" si="77">$B$22</f>
        <v>LzPc-PBMM Core</v>
      </c>
      <c r="E306" s="5" t="str">
        <f>$A$298</f>
        <v>LzPcADC-F5Int-lb</v>
      </c>
      <c r="F306" s="5" t="s">
        <v>229</v>
      </c>
    </row>
    <row r="307" spans="1:8" ht="39" x14ac:dyDescent="0.35">
      <c r="A307" s="5" t="str">
        <f>CONCATENATE(Prefix!$B$2,Prefix!$B$3,Prefix!$B$6,"ADC","-",B307,Prefix!$B$10,"-lbbp")</f>
        <v>LzPcADC-F5Ext-lbbp</v>
      </c>
      <c r="B307" s="5" t="str">
        <f>$B$299</f>
        <v>F5Ext</v>
      </c>
      <c r="C307" s="5" t="str">
        <f>$A$24</f>
        <v>LzPc-Security_Core_External-rg</v>
      </c>
      <c r="D307" s="5" t="str">
        <f t="shared" si="77"/>
        <v>LzPc-PBMM Core</v>
      </c>
      <c r="E307" s="5" t="str">
        <f>$A$299</f>
        <v>LzPcADC-F5Ext-lb</v>
      </c>
      <c r="F307" s="5" t="s">
        <v>230</v>
      </c>
    </row>
    <row r="308" spans="1:8" ht="26" x14ac:dyDescent="0.35">
      <c r="A308" s="5" t="str">
        <f>CONCATENATE(Prefix!$B$2,Prefix!$B$3,Prefix!$B$6,"FWL","-",B308,Prefix!$B$10,"-lbbp")</f>
        <v>LzPcFWL-FGVM-Transit_Prod-lbbp</v>
      </c>
      <c r="B308" s="5" t="str">
        <f>CONCATENATE($B$300,"-Transit_Prod")</f>
        <v>FGVM-Transit_Prod</v>
      </c>
      <c r="C308" s="5" t="str">
        <f t="shared" ref="C308:C312" si="78">$A$23</f>
        <v>LzPc-Security_Core-rg</v>
      </c>
      <c r="D308" s="5" t="str">
        <f t="shared" si="77"/>
        <v>LzPc-PBMM Core</v>
      </c>
      <c r="E308" s="5" t="str">
        <f>$A$300</f>
        <v>LzPcFWL-FGVM-lb</v>
      </c>
      <c r="F308" s="5" t="s">
        <v>400</v>
      </c>
    </row>
    <row r="309" spans="1:8" ht="26" x14ac:dyDescent="0.35">
      <c r="A309" s="5" t="str">
        <f>CONCATENATE(Prefix!$B$2,Prefix!$B$3,Prefix!$B$6,"FWL","-",B309,Prefix!$B$10,"-lbbp")</f>
        <v>LzPcFWL-FGVM-Transit_Dev-lbbp</v>
      </c>
      <c r="B309" s="5" t="str">
        <f>CONCATENATE($B$300,"-Transit_Dev")</f>
        <v>FGVM-Transit_Dev</v>
      </c>
      <c r="C309" s="5" t="str">
        <f t="shared" si="78"/>
        <v>LzPc-Security_Core-rg</v>
      </c>
      <c r="D309" s="5" t="str">
        <f t="shared" si="77"/>
        <v>LzPc-PBMM Core</v>
      </c>
      <c r="E309" s="5" t="str">
        <f>$A$300</f>
        <v>LzPcFWL-FGVM-lb</v>
      </c>
      <c r="F309" s="5" t="s">
        <v>400</v>
      </c>
    </row>
    <row r="310" spans="1:8" ht="26" x14ac:dyDescent="0.35">
      <c r="A310" s="5" t="str">
        <f>CONCATENATE(Prefix!$B$2,Prefix!$B$3,Prefix!$B$6,"FWL","-",B310,Prefix!$B$10,"-lbbp")</f>
        <v>LzPcFWL-FGVM-Int_Prod-lbbp</v>
      </c>
      <c r="B310" s="5" t="str">
        <f>CONCATENATE($B$300,"-Int_Prod")</f>
        <v>FGVM-Int_Prod</v>
      </c>
      <c r="C310" s="5" t="str">
        <f t="shared" si="78"/>
        <v>LzPc-Security_Core-rg</v>
      </c>
      <c r="D310" s="5" t="str">
        <f t="shared" si="77"/>
        <v>LzPc-PBMM Core</v>
      </c>
      <c r="E310" s="5" t="str">
        <f>$A$300</f>
        <v>LzPcFWL-FGVM-lb</v>
      </c>
      <c r="F310" s="5" t="s">
        <v>400</v>
      </c>
    </row>
    <row r="311" spans="1:8" ht="26" x14ac:dyDescent="0.35">
      <c r="A311" s="5" t="str">
        <f>CONCATENATE(Prefix!$B$2,Prefix!$B$3,Prefix!$B$6,"FWL","-",B311,Prefix!$B$10,"-lbbp")</f>
        <v>LzPcFWL-FGVM-Int_Dev-lbbp</v>
      </c>
      <c r="B311" s="5" t="str">
        <f>CONCATENATE($B$300,"-Int_Dev")</f>
        <v>FGVM-Int_Dev</v>
      </c>
      <c r="C311" s="5" t="str">
        <f t="shared" si="78"/>
        <v>LzPc-Security_Core-rg</v>
      </c>
      <c r="D311" s="5" t="str">
        <f t="shared" si="77"/>
        <v>LzPc-PBMM Core</v>
      </c>
      <c r="E311" s="5" t="str">
        <f>$A$300</f>
        <v>LzPcFWL-FGVM-lb</v>
      </c>
      <c r="F311" s="5" t="s">
        <v>400</v>
      </c>
    </row>
    <row r="312" spans="1:8" ht="26" x14ac:dyDescent="0.35">
      <c r="A312" s="5" t="str">
        <f>CONCATENATE(Prefix!$B$2,Prefix!$B$3,Prefix!$B$6,"FWL","-",B312,Prefix!$B$10,"-lbbp")</f>
        <v>LzPcFWL-FGVM-MRZ-lbbp</v>
      </c>
      <c r="B312" s="5" t="str">
        <f>CONCATENATE($B$300,"-MRZ")</f>
        <v>FGVM-MRZ</v>
      </c>
      <c r="C312" s="5" t="str">
        <f t="shared" si="78"/>
        <v>LzPc-Security_Core-rg</v>
      </c>
      <c r="D312" s="5" t="str">
        <f t="shared" si="77"/>
        <v>LzPc-PBMM Core</v>
      </c>
      <c r="E312" s="5" t="str">
        <f>$A$300</f>
        <v>LzPcFWL-FGVM-lb</v>
      </c>
      <c r="F312" s="5" t="s">
        <v>400</v>
      </c>
    </row>
    <row r="313" spans="1:8" s="4" customFormat="1" ht="26" x14ac:dyDescent="0.35">
      <c r="A313" s="4" t="s">
        <v>234</v>
      </c>
      <c r="B313" s="4" t="s">
        <v>144</v>
      </c>
      <c r="C313" s="4" t="s">
        <v>235</v>
      </c>
      <c r="D313" s="4" t="s">
        <v>236</v>
      </c>
      <c r="E313" s="4" t="s">
        <v>237</v>
      </c>
      <c r="F313" s="4" t="s">
        <v>32</v>
      </c>
      <c r="G313" s="4" t="s">
        <v>36</v>
      </c>
    </row>
    <row r="314" spans="1:8" ht="39" x14ac:dyDescent="0.35">
      <c r="A314" s="5" t="str">
        <f>CONCATENATE(Prefix!$B$2,Prefix!$B$3,Prefix!$B$6,"ADC","-",B314,Prefix!$B$10,"-lbbpa")</f>
        <v>LzPcADC-F5Int-lbbpa</v>
      </c>
      <c r="B314" s="5" t="str">
        <f>$B$298</f>
        <v>F5Int</v>
      </c>
      <c r="C314" s="5" t="str">
        <f>$A$172</f>
        <v>LzPcADC-F5VM01-nic2</v>
      </c>
      <c r="D314" s="5" t="str">
        <f>F172</f>
        <v>LzPcADC-F5VM01-nic2-config</v>
      </c>
      <c r="E314" s="5" t="str">
        <f>$A$306</f>
        <v>LzPcADC-F5Int-lbbp</v>
      </c>
      <c r="F314" s="5" t="str">
        <f t="shared" ref="F314:F325" si="79">$B$22</f>
        <v>LzPc-PBMM Core</v>
      </c>
      <c r="G314" s="5" t="str">
        <f>$A$24</f>
        <v>LzPc-Security_Core_External-rg</v>
      </c>
      <c r="H314" s="5" t="s">
        <v>229</v>
      </c>
    </row>
    <row r="315" spans="1:8" ht="39" x14ac:dyDescent="0.35">
      <c r="A315" s="5" t="str">
        <f>CONCATENATE(Prefix!$B$2,Prefix!$B$3,Prefix!$B$6,"ADC","-",B315,Prefix!$B$10,"-lbbpa")</f>
        <v>LzPcADC-F5Ext-lbbpa</v>
      </c>
      <c r="B315" s="5" t="str">
        <f>$B$299</f>
        <v>F5Ext</v>
      </c>
      <c r="C315" s="5" t="str">
        <f>$A$175</f>
        <v>LzPcADC-F5VM02-nic2</v>
      </c>
      <c r="D315" s="5" t="str">
        <f>F175</f>
        <v>LzPcADC-F5VM02-nic2-config</v>
      </c>
      <c r="E315" s="5" t="str">
        <f>$A$307</f>
        <v>LzPcADC-F5Ext-lbbp</v>
      </c>
      <c r="F315" s="5" t="str">
        <f t="shared" si="79"/>
        <v>LzPc-PBMM Core</v>
      </c>
      <c r="G315" s="5" t="str">
        <f>$A$24</f>
        <v>LzPc-Security_Core_External-rg</v>
      </c>
      <c r="H315" s="5" t="s">
        <v>230</v>
      </c>
    </row>
    <row r="316" spans="1:8" ht="26" x14ac:dyDescent="0.35">
      <c r="A316" s="5" t="str">
        <f>CONCATENATE(Prefix!$B$2,Prefix!$B$3,Prefix!$B$6,"FWL","-",B316,Prefix!$B$10,"-lbbpa1")</f>
        <v>LzPcFWL-FGVM-Transit_Prod-lbbpa1</v>
      </c>
      <c r="B316" s="5" t="str">
        <f>CONCATENATE($B$300,"-Transit_Prod")</f>
        <v>FGVM-Transit_Prod</v>
      </c>
      <c r="C316" s="5" t="str">
        <f>$A$177</f>
        <v>LzPcFWL-FGVM01-nic1</v>
      </c>
      <c r="D316" s="5" t="str">
        <f>F177</f>
        <v>LzPcFWL-FGVM01-nic1-config</v>
      </c>
      <c r="E316" s="5" t="str">
        <f>$A$308</f>
        <v>LzPcFWL-FGVM-Transit_Prod-lbbp</v>
      </c>
      <c r="F316" s="5" t="str">
        <f t="shared" si="79"/>
        <v>LzPc-PBMM Core</v>
      </c>
      <c r="G316" s="5" t="str">
        <f t="shared" ref="G316:G325" si="80">$A$23</f>
        <v>LzPc-Security_Core-rg</v>
      </c>
      <c r="H316" s="5" t="s">
        <v>400</v>
      </c>
    </row>
    <row r="317" spans="1:8" ht="26" x14ac:dyDescent="0.35">
      <c r="A317" s="5" t="str">
        <f>CONCATENATE(Prefix!$B$2,Prefix!$B$3,Prefix!$B$6,"FWL","-",B317,Prefix!$B$10,"-lbbpa2")</f>
        <v>LzPcFWL-FGVM-Transit_Prod-lbbpa2</v>
      </c>
      <c r="B317" s="5" t="str">
        <f>CONCATENATE($B$300,"-Transit_Prod")</f>
        <v>FGVM-Transit_Prod</v>
      </c>
      <c r="C317" s="5" t="str">
        <f>$A$184</f>
        <v>LzPcFWL-FGVM02-nic1</v>
      </c>
      <c r="D317" s="5" t="str">
        <f>F184</f>
        <v>LzPcFWL-FGVM02-nic1-config</v>
      </c>
      <c r="E317" s="5" t="str">
        <f>$A$308</f>
        <v>LzPcFWL-FGVM-Transit_Prod-lbbp</v>
      </c>
      <c r="F317" s="5" t="str">
        <f t="shared" si="79"/>
        <v>LzPc-PBMM Core</v>
      </c>
      <c r="G317" s="5" t="str">
        <f t="shared" si="80"/>
        <v>LzPc-Security_Core-rg</v>
      </c>
      <c r="H317" s="5" t="s">
        <v>400</v>
      </c>
    </row>
    <row r="318" spans="1:8" ht="26" x14ac:dyDescent="0.35">
      <c r="A318" s="5" t="str">
        <f>CONCATENATE(Prefix!$B$2,Prefix!$B$3,Prefix!$B$6,"FWL","-",B318,Prefix!$B$10,"-lbbpa1")</f>
        <v>LzPcFWL-FGVM-Transit_Dev-lbbpa1</v>
      </c>
      <c r="B318" s="5" t="str">
        <f>CONCATENATE($B$300,"-Transit_Dev")</f>
        <v>FGVM-Transit_Dev</v>
      </c>
      <c r="C318" s="5" t="str">
        <f>$A$182</f>
        <v>LzPcFWL-FGVM01-nic6</v>
      </c>
      <c r="D318" s="5" t="str">
        <f>$F$182</f>
        <v>LzPcFWL-FGVM01-nic6-config</v>
      </c>
      <c r="E318" s="5" t="str">
        <f>$A$309</f>
        <v>LzPcFWL-FGVM-Transit_Dev-lbbp</v>
      </c>
      <c r="F318" s="5" t="str">
        <f t="shared" si="79"/>
        <v>LzPc-PBMM Core</v>
      </c>
      <c r="G318" s="5" t="str">
        <f t="shared" si="80"/>
        <v>LzPc-Security_Core-rg</v>
      </c>
      <c r="H318" s="5" t="s">
        <v>400</v>
      </c>
    </row>
    <row r="319" spans="1:8" ht="26" x14ac:dyDescent="0.35">
      <c r="A319" s="5" t="str">
        <f>CONCATENATE(Prefix!$B$2,Prefix!$B$3,Prefix!$B$6,"FWL","-",B319,Prefix!$B$10,"-lbbpa2")</f>
        <v>LzPcFWL-FGVM-Transit_Dev-lbbpa2</v>
      </c>
      <c r="B319" s="5" t="str">
        <f>CONCATENATE($B$300,"-Transit_Dev")</f>
        <v>FGVM-Transit_Dev</v>
      </c>
      <c r="C319" s="5" t="str">
        <f>$A$189</f>
        <v>LzPcFWL-FGVM02-nic6</v>
      </c>
      <c r="D319" s="5" t="str">
        <f>$F$189</f>
        <v>LzPcFWL-FGVM02-nic6-config</v>
      </c>
      <c r="E319" s="5" t="str">
        <f>$A$309</f>
        <v>LzPcFWL-FGVM-Transit_Dev-lbbp</v>
      </c>
      <c r="F319" s="5" t="str">
        <f t="shared" si="79"/>
        <v>LzPc-PBMM Core</v>
      </c>
      <c r="G319" s="5" t="str">
        <f t="shared" si="80"/>
        <v>LzPc-Security_Core-rg</v>
      </c>
      <c r="H319" s="5" t="s">
        <v>400</v>
      </c>
    </row>
    <row r="320" spans="1:8" ht="26" x14ac:dyDescent="0.35">
      <c r="A320" s="5" t="str">
        <f>CONCATENATE(Prefix!$B$2,Prefix!$B$3,Prefix!$B$6,"FWL","-",B320,Prefix!$B$10,"-lbbpa1")</f>
        <v>LzPcFWL-FGVM-Int_Prod-lbbpa1</v>
      </c>
      <c r="B320" s="5" t="str">
        <f>CONCATENATE($B$300,"-Int_Prod")</f>
        <v>FGVM-Int_Prod</v>
      </c>
      <c r="C320" s="5" t="str">
        <f>$A$180</f>
        <v>LzPcFWL-FGVM01-nic4</v>
      </c>
      <c r="D320" s="5" t="str">
        <f>$F$180</f>
        <v>LzPcFWL-FGVM01-nic4-config</v>
      </c>
      <c r="E320" s="5" t="str">
        <f>$A$310</f>
        <v>LzPcFWL-FGVM-Int_Prod-lbbp</v>
      </c>
      <c r="F320" s="5" t="str">
        <f t="shared" si="79"/>
        <v>LzPc-PBMM Core</v>
      </c>
      <c r="G320" s="5" t="str">
        <f t="shared" si="80"/>
        <v>LzPc-Security_Core-rg</v>
      </c>
      <c r="H320" s="5" t="s">
        <v>400</v>
      </c>
    </row>
    <row r="321" spans="1:17" ht="26" x14ac:dyDescent="0.35">
      <c r="A321" s="5" t="str">
        <f>CONCATENATE(Prefix!$B$2,Prefix!$B$3,Prefix!$B$6,"FWL","-",B321,Prefix!$B$10,"-lbbpa2")</f>
        <v>LzPcFWL-FGVM-Int_Prod-lbbpa2</v>
      </c>
      <c r="B321" s="5" t="str">
        <f>CONCATENATE($B$300,"-Int_Prod")</f>
        <v>FGVM-Int_Prod</v>
      </c>
      <c r="C321" s="5" t="str">
        <f>$A$187</f>
        <v>LzPcFWL-FGVM02-nic4</v>
      </c>
      <c r="D321" s="5" t="str">
        <f>$F$187</f>
        <v>LzPcFWL-FGVM02-nic4-config</v>
      </c>
      <c r="E321" s="5" t="str">
        <f>$A$310</f>
        <v>LzPcFWL-FGVM-Int_Prod-lbbp</v>
      </c>
      <c r="F321" s="5" t="str">
        <f t="shared" si="79"/>
        <v>LzPc-PBMM Core</v>
      </c>
      <c r="G321" s="5" t="str">
        <f t="shared" si="80"/>
        <v>LzPc-Security_Core-rg</v>
      </c>
      <c r="H321" s="5" t="s">
        <v>400</v>
      </c>
    </row>
    <row r="322" spans="1:17" ht="26" x14ac:dyDescent="0.35">
      <c r="A322" s="5" t="str">
        <f>CONCATENATE(Prefix!$B$2,Prefix!$B$3,Prefix!$B$6,"FWL","-",B322,Prefix!$B$10,"-lbbpa1")</f>
        <v>LzPcFWL-FGVM-Int_Dev-lbbpa1</v>
      </c>
      <c r="B322" s="5" t="str">
        <f>CONCATENATE($B$300,"-Int_Dev")</f>
        <v>FGVM-Int_Dev</v>
      </c>
      <c r="C322" s="5" t="str">
        <f>A183</f>
        <v>LzPcFWL-FGVM01-nic7</v>
      </c>
      <c r="D322" s="5" t="str">
        <f>$F$183</f>
        <v>LzPcFWL-FGVM01-nic7-config</v>
      </c>
      <c r="E322" s="5" t="str">
        <f>$A$311</f>
        <v>LzPcFWL-FGVM-Int_Dev-lbbp</v>
      </c>
      <c r="F322" s="5" t="str">
        <f t="shared" si="79"/>
        <v>LzPc-PBMM Core</v>
      </c>
      <c r="G322" s="5" t="str">
        <f t="shared" si="80"/>
        <v>LzPc-Security_Core-rg</v>
      </c>
      <c r="H322" s="5" t="s">
        <v>400</v>
      </c>
    </row>
    <row r="323" spans="1:17" ht="26" x14ac:dyDescent="0.35">
      <c r="A323" s="5" t="str">
        <f>CONCATENATE(Prefix!$B$2,Prefix!$B$3,Prefix!$B$6,"FWL","-",B323,Prefix!$B$10,"-lbbpa2")</f>
        <v>LzPcFWL-FGVM-Int_Dev-lbbpa2</v>
      </c>
      <c r="B323" s="5" t="str">
        <f>CONCATENATE($B$300,"-Int_Dev")</f>
        <v>FGVM-Int_Dev</v>
      </c>
      <c r="C323" s="5" t="str">
        <f>$A$190</f>
        <v>LzPcFWL-FGVM02-nic7</v>
      </c>
      <c r="D323" s="5" t="str">
        <f>$F$190</f>
        <v>LzPcFWL-FGVM02-nic7-config</v>
      </c>
      <c r="E323" s="5" t="str">
        <f>$A$311</f>
        <v>LzPcFWL-FGVM-Int_Dev-lbbp</v>
      </c>
      <c r="F323" s="5" t="str">
        <f t="shared" si="79"/>
        <v>LzPc-PBMM Core</v>
      </c>
      <c r="G323" s="5" t="str">
        <f t="shared" si="80"/>
        <v>LzPc-Security_Core-rg</v>
      </c>
      <c r="H323" s="5" t="s">
        <v>400</v>
      </c>
    </row>
    <row r="324" spans="1:17" ht="26" x14ac:dyDescent="0.35">
      <c r="A324" s="5" t="str">
        <f>CONCATENATE(Prefix!$B$2,Prefix!$B$3,Prefix!$B$6,"FWL","-",B324,Prefix!$B$10,"-lbbpa1")</f>
        <v>LzPcFWL-FGVM-MRZ-lbbpa1</v>
      </c>
      <c r="B324" s="5" t="str">
        <f>CONCATENATE($B$300,"-MRZ")</f>
        <v>FGVM-MRZ</v>
      </c>
      <c r="C324" s="5" t="str">
        <f>$A$181</f>
        <v>LzPcFWL-FGVM01-nic5</v>
      </c>
      <c r="D324" s="5" t="str">
        <f>$F$181</f>
        <v>LzPcFWL-FGVM01-nic5-config</v>
      </c>
      <c r="E324" s="5" t="str">
        <f>$A$312</f>
        <v>LzPcFWL-FGVM-MRZ-lbbp</v>
      </c>
      <c r="F324" s="5" t="str">
        <f t="shared" si="79"/>
        <v>LzPc-PBMM Core</v>
      </c>
      <c r="G324" s="5" t="str">
        <f t="shared" si="80"/>
        <v>LzPc-Security_Core-rg</v>
      </c>
      <c r="H324" s="5" t="s">
        <v>400</v>
      </c>
    </row>
    <row r="325" spans="1:17" ht="26" x14ac:dyDescent="0.35">
      <c r="A325" s="5" t="str">
        <f>CONCATENATE(Prefix!$B$2,Prefix!$B$3,Prefix!$B$6,"FWL","-",B325,Prefix!$B$10,"-lbbpa2")</f>
        <v>LzPcFWL-FGVM-MRZ-lbbpa2</v>
      </c>
      <c r="B325" s="5" t="str">
        <f>CONCATENATE($B$300,"-MRZ")</f>
        <v>FGVM-MRZ</v>
      </c>
      <c r="C325" s="5" t="str">
        <f>$A$188</f>
        <v>LzPcFWL-FGVM02-nic5</v>
      </c>
      <c r="D325" s="5" t="str">
        <f>$F$188</f>
        <v>LzPcFWL-FGVM02-nic5-config</v>
      </c>
      <c r="E325" s="5" t="str">
        <f>$A$312</f>
        <v>LzPcFWL-FGVM-MRZ-lbbp</v>
      </c>
      <c r="F325" s="5" t="str">
        <f t="shared" si="79"/>
        <v>LzPc-PBMM Core</v>
      </c>
      <c r="G325" s="5" t="str">
        <f t="shared" si="80"/>
        <v>LzPc-Security_Core-rg</v>
      </c>
      <c r="H325" s="5" t="s">
        <v>400</v>
      </c>
    </row>
    <row r="326" spans="1:17" s="4" customFormat="1" ht="26" x14ac:dyDescent="0.35">
      <c r="A326" s="4" t="s">
        <v>232</v>
      </c>
      <c r="B326" s="4" t="s">
        <v>144</v>
      </c>
      <c r="C326" s="4" t="s">
        <v>36</v>
      </c>
      <c r="D326" s="4" t="s">
        <v>32</v>
      </c>
      <c r="E326" s="4" t="s">
        <v>146</v>
      </c>
      <c r="F326" s="4" t="s">
        <v>147</v>
      </c>
      <c r="G326" s="4" t="s">
        <v>57</v>
      </c>
      <c r="H326" s="4" t="s">
        <v>149</v>
      </c>
      <c r="I326" s="4" t="s">
        <v>150</v>
      </c>
      <c r="J326" s="4" t="s">
        <v>151</v>
      </c>
    </row>
    <row r="327" spans="1:17" ht="39" x14ac:dyDescent="0.35">
      <c r="A327" s="5" t="str">
        <f>CONCATENATE(Prefix!$B$2,Prefix!$B$3,Prefix!$B$6,"ADC","-",B327,Prefix!$B$10,"-lbhp")</f>
        <v>LzPcADC-F5Int-lbhp</v>
      </c>
      <c r="B327" s="5" t="str">
        <f>$B$298</f>
        <v>F5Int</v>
      </c>
      <c r="C327" s="5" t="str">
        <f>$A$24</f>
        <v>LzPc-Security_Core_External-rg</v>
      </c>
      <c r="D327" s="5" t="str">
        <f>$B$22</f>
        <v>LzPc-PBMM Core</v>
      </c>
      <c r="E327" s="5" t="str">
        <f>$A$298</f>
        <v>LzPcADC-F5Int-lb</v>
      </c>
      <c r="F327" s="5" t="str">
        <f>A327</f>
        <v>LzPcADC-F5Int-lbhp</v>
      </c>
      <c r="G327" s="5" t="s">
        <v>148</v>
      </c>
      <c r="H327" s="5">
        <v>8443</v>
      </c>
      <c r="I327" s="5">
        <v>5</v>
      </c>
      <c r="J327" s="5">
        <v>2</v>
      </c>
      <c r="K327" s="5" t="s">
        <v>229</v>
      </c>
    </row>
    <row r="328" spans="1:17" ht="39" x14ac:dyDescent="0.35">
      <c r="A328" s="5" t="str">
        <f>CONCATENATE(Prefix!$B$2,Prefix!$B$3,Prefix!$B$6,"ADC","-",B328,Prefix!$B$10,"-lbhp")</f>
        <v>LzPcADC-F5Ext-lbhp</v>
      </c>
      <c r="B328" s="5" t="str">
        <f>$B$299</f>
        <v>F5Ext</v>
      </c>
      <c r="C328" s="5" t="str">
        <f>$A$24</f>
        <v>LzPc-Security_Core_External-rg</v>
      </c>
      <c r="D328" s="5" t="str">
        <f>$B$22</f>
        <v>LzPc-PBMM Core</v>
      </c>
      <c r="E328" s="5" t="str">
        <f>$A$298</f>
        <v>LzPcADC-F5Int-lb</v>
      </c>
      <c r="F328" s="5" t="str">
        <f>A328</f>
        <v>LzPcADC-F5Ext-lbhp</v>
      </c>
      <c r="G328" s="5" t="s">
        <v>148</v>
      </c>
      <c r="H328" s="5">
        <v>8443</v>
      </c>
      <c r="I328" s="5">
        <v>5</v>
      </c>
      <c r="J328" s="5">
        <v>2</v>
      </c>
      <c r="K328" s="5" t="s">
        <v>230</v>
      </c>
    </row>
    <row r="329" spans="1:17" x14ac:dyDescent="0.35">
      <c r="A329" s="5" t="str">
        <f>CONCATENATE(Prefix!$B$2,Prefix!$B$3,Prefix!$B$6,"FWL","-",B329,Prefix!$B$10,"-lbhp")</f>
        <v>LzPcFWL-FGVM-lbhp</v>
      </c>
      <c r="B329" s="5" t="str">
        <f>$B$300</f>
        <v>FGVM</v>
      </c>
      <c r="C329" s="5" t="str">
        <f t="shared" ref="C329:C335" si="81">$A$23</f>
        <v>LzPc-Security_Core-rg</v>
      </c>
      <c r="D329" s="5" t="str">
        <f>$B$22</f>
        <v>LzPc-PBMM Core</v>
      </c>
      <c r="E329" s="5" t="str">
        <f>$A$300</f>
        <v>LzPcFWL-FGVM-lb</v>
      </c>
      <c r="F329" s="5" t="str">
        <f>A329</f>
        <v>LzPcFWL-FGVM-lbhp</v>
      </c>
      <c r="G329" s="5" t="s">
        <v>148</v>
      </c>
      <c r="H329" s="5">
        <v>8008</v>
      </c>
      <c r="I329" s="5">
        <v>5</v>
      </c>
      <c r="J329" s="5">
        <v>2</v>
      </c>
      <c r="K329" s="5" t="s">
        <v>400</v>
      </c>
    </row>
    <row r="330" spans="1:17" s="4" customFormat="1" ht="26" x14ac:dyDescent="0.35">
      <c r="A330" s="4" t="s">
        <v>233</v>
      </c>
      <c r="B330" s="4" t="s">
        <v>162</v>
      </c>
      <c r="C330" s="4" t="s">
        <v>36</v>
      </c>
      <c r="D330" s="4" t="s">
        <v>32</v>
      </c>
      <c r="E330" s="4" t="s">
        <v>146</v>
      </c>
      <c r="F330" s="4" t="s">
        <v>57</v>
      </c>
      <c r="G330" s="4" t="s">
        <v>152</v>
      </c>
      <c r="H330" s="4" t="s">
        <v>153</v>
      </c>
      <c r="I330" s="4" t="s">
        <v>154</v>
      </c>
      <c r="J330" s="4" t="s">
        <v>156</v>
      </c>
      <c r="K330" s="4" t="s">
        <v>157</v>
      </c>
      <c r="L330" s="4" t="s">
        <v>158</v>
      </c>
      <c r="M330" s="4" t="s">
        <v>159</v>
      </c>
      <c r="N330" s="4" t="s">
        <v>160</v>
      </c>
      <c r="O330" s="4" t="s">
        <v>161</v>
      </c>
      <c r="P330" s="4" t="s">
        <v>403</v>
      </c>
    </row>
    <row r="331" spans="1:17" s="4" customFormat="1" ht="26" x14ac:dyDescent="0.35">
      <c r="A331" s="5" t="str">
        <f>CONCATENATE(Prefix!$B$2,Prefix!$B$3,Prefix!$B$6,"FWL","-",B331,Prefix!$B$10,"-lbr")</f>
        <v>LzPcFWL-FGVM-Transit_Prod-lbr</v>
      </c>
      <c r="B331" s="5" t="str">
        <f>CONCATENATE($B$300,"-Transit_Prod")</f>
        <v>FGVM-Transit_Prod</v>
      </c>
      <c r="C331" s="5" t="str">
        <f t="shared" si="81"/>
        <v>LzPc-Security_Core-rg</v>
      </c>
      <c r="D331" s="5" t="str">
        <f t="shared" ref="D331:D335" si="82">$B$22</f>
        <v>LzPc-PBMM Core</v>
      </c>
      <c r="E331" s="5" t="str">
        <f>$A$300</f>
        <v>LzPcFWL-FGVM-lb</v>
      </c>
      <c r="F331" s="5" t="s">
        <v>401</v>
      </c>
      <c r="G331" s="5">
        <v>0</v>
      </c>
      <c r="H331" s="5">
        <v>0</v>
      </c>
      <c r="I331" s="5" t="str">
        <f>$F$300</f>
        <v>LzPcFWL-FGVM-Transit_Prod-lbfe</v>
      </c>
      <c r="J331" s="5" t="b">
        <v>0</v>
      </c>
      <c r="K331" s="5" t="str">
        <f>$A$308</f>
        <v>LzPcFWL-FGVM-Transit_Prod-lbbp</v>
      </c>
      <c r="L331" s="5">
        <v>5</v>
      </c>
      <c r="M331" s="5" t="str">
        <f>$A$329</f>
        <v>LzPcFWL-FGVM-lbhp</v>
      </c>
      <c r="N331" s="5" t="str">
        <f>M331</f>
        <v>LzPcFWL-FGVM-lbhp</v>
      </c>
      <c r="O331" s="5" t="str">
        <f t="shared" ref="O331" si="83">A331</f>
        <v>LzPcFWL-FGVM-Transit_Prod-lbr</v>
      </c>
      <c r="P331" s="5" t="b">
        <v>1</v>
      </c>
      <c r="Q331" s="5" t="s">
        <v>402</v>
      </c>
    </row>
    <row r="332" spans="1:17" s="4" customFormat="1" ht="26" x14ac:dyDescent="0.35">
      <c r="A332" s="5" t="str">
        <f>CONCATENATE(Prefix!$B$2,Prefix!$B$3,Prefix!$B$6,"FWL","-",B332,Prefix!$B$10,"-lbr")</f>
        <v>LzPcFWL-FGVM-Transit_Dev-lbr</v>
      </c>
      <c r="B332" s="5" t="str">
        <f>CONCATENATE($B$300,"-Transit_Dev")</f>
        <v>FGVM-Transit_Dev</v>
      </c>
      <c r="C332" s="5" t="str">
        <f t="shared" si="81"/>
        <v>LzPc-Security_Core-rg</v>
      </c>
      <c r="D332" s="5" t="str">
        <f t="shared" si="82"/>
        <v>LzPc-PBMM Core</v>
      </c>
      <c r="E332" s="5" t="str">
        <f>$A$300</f>
        <v>LzPcFWL-FGVM-lb</v>
      </c>
      <c r="F332" s="5" t="s">
        <v>401</v>
      </c>
      <c r="G332" s="5">
        <v>0</v>
      </c>
      <c r="H332" s="5">
        <v>0</v>
      </c>
      <c r="I332" s="5" t="str">
        <f>$F$301</f>
        <v>LzPcFWL-FGVM-Transit_Dev-lbfe</v>
      </c>
      <c r="J332" s="5" t="b">
        <v>0</v>
      </c>
      <c r="K332" s="5" t="str">
        <f>$A$309</f>
        <v>LzPcFWL-FGVM-Transit_Dev-lbbp</v>
      </c>
      <c r="L332" s="5">
        <v>5</v>
      </c>
      <c r="M332" s="5" t="str">
        <f>$A$329</f>
        <v>LzPcFWL-FGVM-lbhp</v>
      </c>
      <c r="N332" s="5" t="str">
        <f>M332</f>
        <v>LzPcFWL-FGVM-lbhp</v>
      </c>
      <c r="O332" s="5" t="str">
        <f t="shared" ref="O332:O333" si="84">A332</f>
        <v>LzPcFWL-FGVM-Transit_Dev-lbr</v>
      </c>
      <c r="P332" s="5" t="b">
        <v>1</v>
      </c>
      <c r="Q332" s="5" t="s">
        <v>402</v>
      </c>
    </row>
    <row r="333" spans="1:17" s="4" customFormat="1" ht="26" x14ac:dyDescent="0.35">
      <c r="A333" s="5" t="str">
        <f>CONCATENATE(Prefix!$B$2,Prefix!$B$3,Prefix!$B$6,"FWL","-",B333,Prefix!$B$10,"-lbr")</f>
        <v>LzPcFWL-FGVM-Int_Prod-lbr</v>
      </c>
      <c r="B333" s="5" t="str">
        <f>CONCATENATE($B$300,"-Int_Prod")</f>
        <v>FGVM-Int_Prod</v>
      </c>
      <c r="C333" s="5" t="str">
        <f t="shared" si="81"/>
        <v>LzPc-Security_Core-rg</v>
      </c>
      <c r="D333" s="5" t="str">
        <f t="shared" si="82"/>
        <v>LzPc-PBMM Core</v>
      </c>
      <c r="E333" s="5" t="str">
        <f>$A$300</f>
        <v>LzPcFWL-FGVM-lb</v>
      </c>
      <c r="F333" s="5" t="s">
        <v>401</v>
      </c>
      <c r="G333" s="5">
        <v>0</v>
      </c>
      <c r="H333" s="5">
        <v>0</v>
      </c>
      <c r="I333" s="5" t="str">
        <f>$F$302</f>
        <v>LzPcFWL-FGVM-Core-Int_Prod-lbfe</v>
      </c>
      <c r="J333" s="5" t="b">
        <v>0</v>
      </c>
      <c r="K333" s="5" t="str">
        <f>$A$310</f>
        <v>LzPcFWL-FGVM-Int_Prod-lbbp</v>
      </c>
      <c r="L333" s="5">
        <v>5</v>
      </c>
      <c r="M333" s="5" t="str">
        <f>$A$329</f>
        <v>LzPcFWL-FGVM-lbhp</v>
      </c>
      <c r="N333" s="5" t="str">
        <f>M333</f>
        <v>LzPcFWL-FGVM-lbhp</v>
      </c>
      <c r="O333" s="5" t="str">
        <f t="shared" si="84"/>
        <v>LzPcFWL-FGVM-Int_Prod-lbr</v>
      </c>
      <c r="P333" s="5" t="b">
        <v>1</v>
      </c>
      <c r="Q333" s="5" t="s">
        <v>402</v>
      </c>
    </row>
    <row r="334" spans="1:17" s="4" customFormat="1" ht="26" x14ac:dyDescent="0.35">
      <c r="A334" s="5" t="str">
        <f>CONCATENATE(Prefix!$B$2,Prefix!$B$3,Prefix!$B$6,"FWL","-",B334,Prefix!$B$10,"-lbr")</f>
        <v>LzPcFWL-FGVM-Int_Dev-lbr</v>
      </c>
      <c r="B334" s="5" t="str">
        <f>CONCATENATE($B$300,"-Int_Dev")</f>
        <v>FGVM-Int_Dev</v>
      </c>
      <c r="C334" s="5" t="str">
        <f t="shared" si="81"/>
        <v>LzPc-Security_Core-rg</v>
      </c>
      <c r="D334" s="5" t="str">
        <f t="shared" si="82"/>
        <v>LzPc-PBMM Core</v>
      </c>
      <c r="E334" s="5" t="str">
        <f>$A$300</f>
        <v>LzPcFWL-FGVM-lb</v>
      </c>
      <c r="F334" s="5" t="s">
        <v>401</v>
      </c>
      <c r="G334" s="5">
        <v>0</v>
      </c>
      <c r="H334" s="5">
        <v>0</v>
      </c>
      <c r="I334" s="5" t="str">
        <f>$F$303</f>
        <v>LzPcFWL-FGVM-Core-Int_Dev-lbfe</v>
      </c>
      <c r="J334" s="5" t="b">
        <v>0</v>
      </c>
      <c r="K334" s="5" t="str">
        <f>$A$311</f>
        <v>LzPcFWL-FGVM-Int_Dev-lbbp</v>
      </c>
      <c r="L334" s="5">
        <v>5</v>
      </c>
      <c r="M334" s="5" t="str">
        <f>$A$329</f>
        <v>LzPcFWL-FGVM-lbhp</v>
      </c>
      <c r="N334" s="5" t="str">
        <f>M334</f>
        <v>LzPcFWL-FGVM-lbhp</v>
      </c>
      <c r="O334" s="5" t="str">
        <f t="shared" ref="O334" si="85">A334</f>
        <v>LzPcFWL-FGVM-Int_Dev-lbr</v>
      </c>
      <c r="P334" s="5" t="b">
        <v>1</v>
      </c>
      <c r="Q334" s="5" t="s">
        <v>402</v>
      </c>
    </row>
    <row r="335" spans="1:17" s="4" customFormat="1" ht="26" x14ac:dyDescent="0.35">
      <c r="A335" s="5" t="str">
        <f>CONCATENATE(Prefix!$B$2,Prefix!$B$3,Prefix!$B$6,"FWL","-",B335,Prefix!$B$10,"-lbr")</f>
        <v>LzPcFWL-FGVM-MRZ-lbr</v>
      </c>
      <c r="B335" s="5" t="str">
        <f>CONCATENATE($B$300,"-MRZ")</f>
        <v>FGVM-MRZ</v>
      </c>
      <c r="C335" s="5" t="str">
        <f t="shared" si="81"/>
        <v>LzPc-Security_Core-rg</v>
      </c>
      <c r="D335" s="5" t="str">
        <f t="shared" si="82"/>
        <v>LzPc-PBMM Core</v>
      </c>
      <c r="E335" s="5" t="str">
        <f>$A$300</f>
        <v>LzPcFWL-FGVM-lb</v>
      </c>
      <c r="F335" s="5" t="s">
        <v>401</v>
      </c>
      <c r="G335" s="5">
        <v>0</v>
      </c>
      <c r="H335" s="5">
        <v>0</v>
      </c>
      <c r="I335" s="5" t="str">
        <f>$F$304</f>
        <v>LzPcFWL-FGVM-Core-MRZ-lbfe</v>
      </c>
      <c r="J335" s="5" t="b">
        <v>0</v>
      </c>
      <c r="K335" s="5" t="str">
        <f>$A$312</f>
        <v>LzPcFWL-FGVM-MRZ-lbbp</v>
      </c>
      <c r="L335" s="5">
        <v>5</v>
      </c>
      <c r="M335" s="5" t="str">
        <f>$A$329</f>
        <v>LzPcFWL-FGVM-lbhp</v>
      </c>
      <c r="N335" s="5" t="str">
        <f>M335</f>
        <v>LzPcFWL-FGVM-lbhp</v>
      </c>
      <c r="O335" s="5" t="str">
        <f t="shared" ref="O335" si="86">A335</f>
        <v>LzPcFWL-FGVM-MRZ-lbr</v>
      </c>
      <c r="P335" s="5" t="b">
        <v>1</v>
      </c>
      <c r="Q335" s="5" t="s">
        <v>402</v>
      </c>
    </row>
    <row r="336" spans="1:17" ht="39" x14ac:dyDescent="0.35">
      <c r="A336" s="5" t="s">
        <v>21</v>
      </c>
      <c r="B336" s="5" t="str">
        <f>CONCATENATE(Prefix!$B$2,Prefix!$B$3,Prefix!$B$6,"ADC","-",C336,"a",Prefix!$B$10,"-lbr")</f>
        <v>LzPcADC-F5Inta-lbr</v>
      </c>
      <c r="C336" s="5" t="str">
        <f>$B$298</f>
        <v>F5Int</v>
      </c>
      <c r="D336" s="5" t="str">
        <f>$A$24</f>
        <v>LzPc-Security_Core_External-rg</v>
      </c>
      <c r="E336" s="5" t="str">
        <f>$B$22</f>
        <v>LzPc-PBMM Core</v>
      </c>
      <c r="F336" s="5" t="str">
        <f>$A$298</f>
        <v>LzPcADC-F5Int-lb</v>
      </c>
      <c r="G336" s="5" t="s">
        <v>148</v>
      </c>
      <c r="H336" s="5">
        <v>443</v>
      </c>
      <c r="I336" s="5">
        <v>8443</v>
      </c>
      <c r="J336" s="5" t="s">
        <v>155</v>
      </c>
      <c r="K336" s="5" t="b">
        <v>0</v>
      </c>
      <c r="L336" s="5" t="str">
        <f>$A$306</f>
        <v>LzPcADC-F5Int-lbbp</v>
      </c>
      <c r="M336" s="5">
        <v>5</v>
      </c>
      <c r="N336" s="5" t="str">
        <f t="shared" ref="N336:O337" si="87">$A$327</f>
        <v>LzPcADC-F5Int-lbhp</v>
      </c>
      <c r="O336" s="5" t="str">
        <f t="shared" si="87"/>
        <v>LzPcADC-F5Int-lbhp</v>
      </c>
      <c r="P336" s="5" t="str">
        <f>B336</f>
        <v>LzPcADC-F5Inta-lbr</v>
      </c>
      <c r="Q336" s="5" t="s">
        <v>229</v>
      </c>
    </row>
    <row r="337" spans="1:17" ht="39" x14ac:dyDescent="0.35">
      <c r="A337" s="5" t="s">
        <v>21</v>
      </c>
      <c r="B337" s="5" t="str">
        <f>CONCATENATE(Prefix!$B$2,Prefix!$B$3,Prefix!$B$6,"ADC","-",C337,"b",Prefix!$B$10,"-lbr")</f>
        <v>LzPcADC-F5Intb-lbr</v>
      </c>
      <c r="C337" s="5" t="str">
        <f>$B$298</f>
        <v>F5Int</v>
      </c>
      <c r="D337" s="5" t="str">
        <f>$A$24</f>
        <v>LzPc-Security_Core_External-rg</v>
      </c>
      <c r="E337" s="5" t="str">
        <f>$B$22</f>
        <v>LzPc-PBMM Core</v>
      </c>
      <c r="F337" s="5" t="str">
        <f>$A$298</f>
        <v>LzPcADC-F5Int-lb</v>
      </c>
      <c r="G337" s="5" t="s">
        <v>148</v>
      </c>
      <c r="H337" s="5">
        <v>80</v>
      </c>
      <c r="I337" s="5">
        <v>80</v>
      </c>
      <c r="J337" s="5" t="s">
        <v>155</v>
      </c>
      <c r="K337" s="5" t="b">
        <v>0</v>
      </c>
      <c r="L337" s="5" t="str">
        <f>$A$306</f>
        <v>LzPcADC-F5Int-lbbp</v>
      </c>
      <c r="M337" s="5">
        <v>5</v>
      </c>
      <c r="N337" s="5" t="str">
        <f t="shared" si="87"/>
        <v>LzPcADC-F5Int-lbhp</v>
      </c>
      <c r="O337" s="5" t="str">
        <f t="shared" si="87"/>
        <v>LzPcADC-F5Int-lbhp</v>
      </c>
      <c r="P337" s="5" t="str">
        <f t="shared" ref="P337:P339" si="88">B337</f>
        <v>LzPcADC-F5Intb-lbr</v>
      </c>
      <c r="Q337" s="5" t="s">
        <v>229</v>
      </c>
    </row>
    <row r="338" spans="1:17" ht="39" x14ac:dyDescent="0.35">
      <c r="A338" s="5" t="s">
        <v>21</v>
      </c>
      <c r="B338" s="5" t="str">
        <f>CONCATENATE(Prefix!$B$2,Prefix!$B$3,Prefix!$B$6,"ADC","-",C338,"a",Prefix!$B$10,"-lbr")</f>
        <v>LzPcADC-F5Exta-lbr</v>
      </c>
      <c r="C338" s="5" t="str">
        <f>$B$299</f>
        <v>F5Ext</v>
      </c>
      <c r="D338" s="5" t="str">
        <f>$A$24</f>
        <v>LzPc-Security_Core_External-rg</v>
      </c>
      <c r="E338" s="5" t="str">
        <f>$B$22</f>
        <v>LzPc-PBMM Core</v>
      </c>
      <c r="F338" s="5" t="str">
        <f>$A$299</f>
        <v>LzPcADC-F5Ext-lb</v>
      </c>
      <c r="G338" s="5" t="s">
        <v>148</v>
      </c>
      <c r="H338" s="5">
        <v>443</v>
      </c>
      <c r="I338" s="5">
        <v>8443</v>
      </c>
      <c r="J338" s="5" t="s">
        <v>155</v>
      </c>
      <c r="K338" s="5" t="b">
        <v>0</v>
      </c>
      <c r="L338" s="5" t="str">
        <f>$A$307</f>
        <v>LzPcADC-F5Ext-lbbp</v>
      </c>
      <c r="M338" s="5">
        <v>5</v>
      </c>
      <c r="N338" s="5" t="str">
        <f>$A$328</f>
        <v>LzPcADC-F5Ext-lbhp</v>
      </c>
      <c r="O338" s="5" t="str">
        <f>$A$328</f>
        <v>LzPcADC-F5Ext-lbhp</v>
      </c>
      <c r="P338" s="5" t="str">
        <f t="shared" si="88"/>
        <v>LzPcADC-F5Exta-lbr</v>
      </c>
      <c r="Q338" s="5" t="s">
        <v>230</v>
      </c>
    </row>
    <row r="339" spans="1:17" ht="39" x14ac:dyDescent="0.35">
      <c r="A339" s="5" t="s">
        <v>21</v>
      </c>
      <c r="B339" s="5" t="str">
        <f>CONCATENATE(Prefix!$B$2,Prefix!$B$3,Prefix!$B$6,"ADC","-",C339,"b",Prefix!$B$10,"-lbr")</f>
        <v>LzPcADC-F5Extb-lbr</v>
      </c>
      <c r="C339" s="5" t="str">
        <f>$B$299</f>
        <v>F5Ext</v>
      </c>
      <c r="D339" s="5" t="str">
        <f>$A$24</f>
        <v>LzPc-Security_Core_External-rg</v>
      </c>
      <c r="E339" s="5" t="str">
        <f>$B$22</f>
        <v>LzPc-PBMM Core</v>
      </c>
      <c r="F339" s="5" t="str">
        <f>$A$299</f>
        <v>LzPcADC-F5Ext-lb</v>
      </c>
      <c r="G339" s="5" t="s">
        <v>148</v>
      </c>
      <c r="H339" s="5">
        <v>80</v>
      </c>
      <c r="I339" s="5">
        <v>80</v>
      </c>
      <c r="J339" s="5" t="s">
        <v>155</v>
      </c>
      <c r="K339" s="5" t="b">
        <v>0</v>
      </c>
      <c r="L339" s="5" t="str">
        <f>$A$307</f>
        <v>LzPcADC-F5Ext-lbbp</v>
      </c>
      <c r="M339" s="5">
        <v>5</v>
      </c>
      <c r="N339" s="5" t="str">
        <f>$A$328</f>
        <v>LzPcADC-F5Ext-lbhp</v>
      </c>
      <c r="O339" s="5" t="str">
        <f>$A$328</f>
        <v>LzPcADC-F5Ext-lbhp</v>
      </c>
      <c r="P339" s="5" t="str">
        <f t="shared" si="88"/>
        <v>LzPcADC-F5Extb-lbr</v>
      </c>
      <c r="Q339" s="5" t="s">
        <v>230</v>
      </c>
    </row>
    <row r="340" spans="1:17" x14ac:dyDescent="0.35">
      <c r="A340" s="14" t="s">
        <v>184</v>
      </c>
      <c r="B340" s="14"/>
      <c r="C340" s="14"/>
      <c r="D340" s="14"/>
      <c r="E340" s="14"/>
      <c r="F340" s="14"/>
    </row>
    <row r="341" spans="1:17" s="4" customFormat="1" x14ac:dyDescent="0.35">
      <c r="A341" s="4" t="s">
        <v>263</v>
      </c>
      <c r="B341" s="4" t="s">
        <v>185</v>
      </c>
      <c r="C341" s="4" t="s">
        <v>36</v>
      </c>
      <c r="D341" s="4" t="s">
        <v>32</v>
      </c>
    </row>
    <row r="342" spans="1:17" x14ac:dyDescent="0.35">
      <c r="A342" s="5" t="s">
        <v>21</v>
      </c>
      <c r="B342" s="5" t="str">
        <f>CONCATENATE(Prefix!$B$2,Prefix!$B$3,Prefix!$B$6,"CLD","-",C342,Prefix!$B$10,"-sdn")</f>
        <v>LzPcCLD-FGVM-sdn</v>
      </c>
      <c r="C342" s="5" t="s">
        <v>192</v>
      </c>
      <c r="D342" s="5" t="str">
        <f>$A$22</f>
        <v>LzPc-Network_Core-rg</v>
      </c>
      <c r="E342" s="5" t="str">
        <f>$B$22</f>
        <v>LzPc-PBMM Core</v>
      </c>
    </row>
  </sheetData>
  <sortState ref="A80:X114">
    <sortCondition ref="A80:A114"/>
  </sortState>
  <mergeCells count="21">
    <mergeCell ref="A19:F19"/>
    <mergeCell ref="A154:F154"/>
    <mergeCell ref="A90:H90"/>
    <mergeCell ref="A13:F13"/>
    <mergeCell ref="A4:F4"/>
    <mergeCell ref="A15:H15"/>
    <mergeCell ref="A340:F340"/>
    <mergeCell ref="A284:F284"/>
    <mergeCell ref="A296:F296"/>
    <mergeCell ref="A35:F35"/>
    <mergeCell ref="A293:F293"/>
    <mergeCell ref="A292:F292"/>
    <mergeCell ref="A288:F288"/>
    <mergeCell ref="A156:F156"/>
    <mergeCell ref="A287:F287"/>
    <mergeCell ref="A155:G155"/>
    <mergeCell ref="A70:G70"/>
    <mergeCell ref="A120:G120"/>
    <mergeCell ref="A269:G269"/>
    <mergeCell ref="A270:G270"/>
    <mergeCell ref="A191:F1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Prefix</vt:lpstr>
      <vt:lpstr>Data</vt:lpstr>
    </vt:vector>
  </TitlesOfParts>
  <Company>Government of Canada\Gouvernement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Earle</dc:creator>
  <cp:lastModifiedBy>Tarek Ali</cp:lastModifiedBy>
  <dcterms:created xsi:type="dcterms:W3CDTF">2019-02-05T12:32:55Z</dcterms:created>
  <dcterms:modified xsi:type="dcterms:W3CDTF">2020-06-16T02:01:50Z</dcterms:modified>
</cp:coreProperties>
</file>