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915"/>
  <workbookPr/>
  <mc:AlternateContent xmlns:mc="http://schemas.openxmlformats.org/markup-compatibility/2006">
    <mc:Choice Requires="x15">
      <x15ac:absPath xmlns:x15ac="http://schemas.microsoft.com/office/spreadsheetml/2010/11/ac" url="/Users/emilienordbylauritzen/Documents/Polit/8. semester/Financing The Health Sector/"/>
    </mc:Choice>
  </mc:AlternateContent>
  <bookViews>
    <workbookView xWindow="-6280" yWindow="-25140" windowWidth="38820" windowHeight="20680"/>
  </bookViews>
  <sheets>
    <sheet name="Overgangsdata " sheetId="2" r:id="rId1"/>
    <sheet name="Dia_Markov" sheetId="1" r:id="rId2"/>
  </sheets>
  <externalReferences>
    <externalReference r:id="rId3"/>
  </externalReferenc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1" l="1"/>
  <c r="J6" i="1"/>
  <c r="P11" i="1"/>
  <c r="Q11" i="1"/>
  <c r="J7" i="1"/>
  <c r="P12" i="1"/>
  <c r="Q12" i="1"/>
  <c r="J8" i="1"/>
  <c r="P13" i="1"/>
  <c r="Q13" i="1"/>
  <c r="J9" i="1"/>
  <c r="P14" i="1"/>
  <c r="Q14" i="1"/>
  <c r="J10" i="1"/>
  <c r="P15" i="1"/>
  <c r="Q15" i="1"/>
  <c r="J11" i="1"/>
  <c r="P16" i="1"/>
  <c r="Q16" i="1"/>
  <c r="J12" i="1"/>
  <c r="P17" i="1"/>
  <c r="Q17" i="1"/>
  <c r="J13" i="1"/>
  <c r="P18" i="1"/>
  <c r="Q18" i="1"/>
  <c r="J14" i="1"/>
  <c r="P19" i="1"/>
  <c r="Q19" i="1"/>
  <c r="J15" i="1"/>
  <c r="P20" i="1"/>
  <c r="Q20" i="1"/>
  <c r="J16" i="1"/>
  <c r="P21" i="1"/>
  <c r="Q21" i="1"/>
  <c r="J17" i="1"/>
  <c r="P22" i="1"/>
  <c r="Q22" i="1"/>
  <c r="J18" i="1"/>
  <c r="P23" i="1"/>
  <c r="Q23" i="1"/>
  <c r="J19" i="1"/>
  <c r="P24" i="1"/>
  <c r="Q24" i="1"/>
  <c r="J20" i="1"/>
  <c r="P25" i="1"/>
  <c r="Q25" i="1"/>
  <c r="J21" i="1"/>
  <c r="P26" i="1"/>
  <c r="Q26" i="1"/>
  <c r="J22" i="1"/>
  <c r="P27" i="1"/>
  <c r="Q27" i="1"/>
  <c r="J23" i="1"/>
  <c r="P28" i="1"/>
  <c r="Q28" i="1"/>
  <c r="J24" i="1"/>
  <c r="P29" i="1"/>
  <c r="Q29" i="1"/>
  <c r="J25" i="1"/>
  <c r="P30" i="1"/>
  <c r="Q30" i="1"/>
  <c r="R17" i="1"/>
  <c r="R15" i="1"/>
  <c r="R13" i="1"/>
  <c r="M5" i="1"/>
  <c r="B5" i="1"/>
  <c r="C6" i="1"/>
  <c r="H5" i="1"/>
  <c r="I5" i="1"/>
  <c r="I6" i="1"/>
  <c r="H6" i="1"/>
  <c r="H7" i="1"/>
  <c r="N12" i="1"/>
  <c r="B6" i="1"/>
  <c r="A5" i="2"/>
  <c r="A6" i="2"/>
  <c r="A7" i="2"/>
  <c r="A8" i="2"/>
  <c r="A9" i="2"/>
  <c r="N10" i="1"/>
  <c r="Y5" i="1"/>
  <c r="Z11" i="1"/>
  <c r="Z5" i="1"/>
  <c r="C5" i="1"/>
  <c r="AA11" i="1"/>
  <c r="D5" i="1"/>
  <c r="AB11" i="1"/>
  <c r="AC11" i="1"/>
  <c r="AH11" i="1"/>
  <c r="Z12" i="1"/>
  <c r="I7" i="1"/>
  <c r="AA12" i="1"/>
  <c r="AB12" i="1"/>
  <c r="AC12" i="1"/>
  <c r="AH12" i="1"/>
  <c r="H8" i="1"/>
  <c r="Z13" i="1"/>
  <c r="I8" i="1"/>
  <c r="AA13" i="1"/>
  <c r="AB13" i="1"/>
  <c r="AC13" i="1"/>
  <c r="AH13" i="1"/>
  <c r="H9" i="1"/>
  <c r="Z14" i="1"/>
  <c r="I9" i="1"/>
  <c r="AA14" i="1"/>
  <c r="AB14" i="1"/>
  <c r="AC14" i="1"/>
  <c r="AH14" i="1"/>
  <c r="H10" i="1"/>
  <c r="Z15" i="1"/>
  <c r="I10" i="1"/>
  <c r="AA15" i="1"/>
  <c r="AB15" i="1"/>
  <c r="AC15" i="1"/>
  <c r="AH15" i="1"/>
  <c r="H11" i="1"/>
  <c r="Z16" i="1"/>
  <c r="I11" i="1"/>
  <c r="AA16" i="1"/>
  <c r="AB16" i="1"/>
  <c r="AC16" i="1"/>
  <c r="AH16" i="1"/>
  <c r="H12" i="1"/>
  <c r="Z17" i="1"/>
  <c r="I12" i="1"/>
  <c r="AA17" i="1"/>
  <c r="AB17" i="1"/>
  <c r="AC17" i="1"/>
  <c r="AH17" i="1"/>
  <c r="H13" i="1"/>
  <c r="Z18" i="1"/>
  <c r="I13" i="1"/>
  <c r="AA18" i="1"/>
  <c r="AB18" i="1"/>
  <c r="AC18" i="1"/>
  <c r="AH18" i="1"/>
  <c r="H14" i="1"/>
  <c r="Z19" i="1"/>
  <c r="I14" i="1"/>
  <c r="AA19" i="1"/>
  <c r="AB19" i="1"/>
  <c r="AC19" i="1"/>
  <c r="AH19" i="1"/>
  <c r="H15" i="1"/>
  <c r="Z20" i="1"/>
  <c r="I15" i="1"/>
  <c r="AA20" i="1"/>
  <c r="AB20" i="1"/>
  <c r="AC20" i="1"/>
  <c r="AH20" i="1"/>
  <c r="H16" i="1"/>
  <c r="Z21" i="1"/>
  <c r="I16" i="1"/>
  <c r="AA21" i="1"/>
  <c r="AB21" i="1"/>
  <c r="AC21" i="1"/>
  <c r="AH21" i="1"/>
  <c r="H17" i="1"/>
  <c r="Z22" i="1"/>
  <c r="I17" i="1"/>
  <c r="AA22" i="1"/>
  <c r="AB22" i="1"/>
  <c r="AC22" i="1"/>
  <c r="AH22" i="1"/>
  <c r="H18" i="1"/>
  <c r="Z23" i="1"/>
  <c r="I18" i="1"/>
  <c r="AA23" i="1"/>
  <c r="AB23" i="1"/>
  <c r="AC23" i="1"/>
  <c r="AH23" i="1"/>
  <c r="H19" i="1"/>
  <c r="Z24" i="1"/>
  <c r="I19" i="1"/>
  <c r="AA24" i="1"/>
  <c r="AB24" i="1"/>
  <c r="AC24" i="1"/>
  <c r="AH24" i="1"/>
  <c r="H20" i="1"/>
  <c r="Z25" i="1"/>
  <c r="I20" i="1"/>
  <c r="AA25" i="1"/>
  <c r="AB25" i="1"/>
  <c r="AC25" i="1"/>
  <c r="AH25" i="1"/>
  <c r="H21" i="1"/>
  <c r="Z26" i="1"/>
  <c r="I21" i="1"/>
  <c r="AA26" i="1"/>
  <c r="AB26" i="1"/>
  <c r="AC26" i="1"/>
  <c r="AH26" i="1"/>
  <c r="H22" i="1"/>
  <c r="Z27" i="1"/>
  <c r="I22" i="1"/>
  <c r="AA27" i="1"/>
  <c r="AB27" i="1"/>
  <c r="AC27" i="1"/>
  <c r="AH27" i="1"/>
  <c r="H23" i="1"/>
  <c r="Z28" i="1"/>
  <c r="I23" i="1"/>
  <c r="AA28" i="1"/>
  <c r="AB28" i="1"/>
  <c r="AC28" i="1"/>
  <c r="AH28" i="1"/>
  <c r="H24" i="1"/>
  <c r="Z29" i="1"/>
  <c r="I24" i="1"/>
  <c r="AA29" i="1"/>
  <c r="AB29" i="1"/>
  <c r="AC29" i="1"/>
  <c r="AH29" i="1"/>
  <c r="H25" i="1"/>
  <c r="Z30" i="1"/>
  <c r="I25" i="1"/>
  <c r="AA30" i="1"/>
  <c r="AB30" i="1"/>
  <c r="AC30" i="1"/>
  <c r="AH30" i="1"/>
  <c r="Z10" i="1"/>
  <c r="AA10" i="1"/>
  <c r="AC10" i="1"/>
  <c r="AH10" i="1"/>
  <c r="AI17" i="1"/>
  <c r="K12" i="1"/>
  <c r="AG11" i="1"/>
  <c r="AG30" i="1"/>
  <c r="U30" i="1"/>
  <c r="AG29" i="1"/>
  <c r="U29" i="1"/>
  <c r="AG28" i="1"/>
  <c r="U28" i="1"/>
  <c r="AG27" i="1"/>
  <c r="U27" i="1"/>
  <c r="AG26" i="1"/>
  <c r="U26" i="1"/>
  <c r="AG25" i="1"/>
  <c r="U25" i="1"/>
  <c r="AG24" i="1"/>
  <c r="U24" i="1"/>
  <c r="AG23" i="1"/>
  <c r="U23" i="1"/>
  <c r="AG22" i="1"/>
  <c r="U22" i="1"/>
  <c r="AG21" i="1"/>
  <c r="U21" i="1"/>
  <c r="AG20" i="1"/>
  <c r="U20" i="1"/>
  <c r="AG19" i="1"/>
  <c r="U19" i="1"/>
  <c r="AG18" i="1"/>
  <c r="U18" i="1"/>
  <c r="AG17" i="1"/>
  <c r="U17" i="1"/>
  <c r="AG16" i="1"/>
  <c r="U16" i="1"/>
  <c r="AG15" i="1"/>
  <c r="U15" i="1"/>
  <c r="AG14" i="1"/>
  <c r="U14" i="1"/>
  <c r="AG13" i="1"/>
  <c r="U13" i="1"/>
  <c r="AG12" i="1"/>
  <c r="U12" i="1"/>
  <c r="U11" i="1"/>
  <c r="AG10" i="1"/>
  <c r="AB10" i="1"/>
  <c r="U10" i="1"/>
  <c r="P10" i="1"/>
  <c r="E7" i="1"/>
  <c r="E6" i="1"/>
  <c r="N5" i="1"/>
  <c r="E5" i="1"/>
  <c r="K5" i="1"/>
  <c r="O10" i="1"/>
  <c r="Q10" i="1"/>
  <c r="N11" i="1"/>
  <c r="V10" i="1"/>
  <c r="O11" i="1"/>
  <c r="K6" i="1"/>
  <c r="V11" i="1"/>
  <c r="O12" i="1"/>
  <c r="V12" i="1"/>
  <c r="K7" i="1"/>
  <c r="O13" i="1"/>
  <c r="K8" i="1"/>
  <c r="N13" i="1"/>
  <c r="K9" i="1"/>
  <c r="N14" i="1"/>
  <c r="O14" i="1"/>
  <c r="V14" i="1"/>
  <c r="O15" i="1"/>
  <c r="V13" i="1"/>
  <c r="K10" i="1"/>
  <c r="N15" i="1"/>
  <c r="K11" i="1"/>
  <c r="N16" i="1"/>
  <c r="O16" i="1"/>
  <c r="AD11" i="1"/>
  <c r="V15" i="1"/>
  <c r="R11" i="1"/>
  <c r="AI11" i="1"/>
  <c r="N17" i="1"/>
  <c r="O17" i="1"/>
  <c r="V16" i="1"/>
  <c r="V17" i="1"/>
  <c r="O18" i="1"/>
  <c r="K13" i="1"/>
  <c r="N18" i="1"/>
  <c r="V18" i="1"/>
  <c r="W11" i="1"/>
  <c r="O19" i="1"/>
  <c r="K14" i="1"/>
  <c r="N19" i="1"/>
  <c r="K15" i="1"/>
  <c r="N20" i="1"/>
  <c r="V19" i="1"/>
  <c r="O20" i="1"/>
  <c r="V20" i="1"/>
  <c r="W13" i="1"/>
  <c r="O21" i="1"/>
  <c r="K16" i="1"/>
  <c r="N21" i="1"/>
  <c r="V21" i="1"/>
  <c r="K17" i="1"/>
  <c r="N22" i="1"/>
  <c r="AI13" i="1"/>
  <c r="AD13" i="1"/>
  <c r="O22" i="1"/>
  <c r="O23" i="1"/>
  <c r="V22" i="1"/>
  <c r="K18" i="1"/>
  <c r="N23" i="1"/>
  <c r="K19" i="1"/>
  <c r="N24" i="1"/>
  <c r="O24" i="1"/>
  <c r="V24" i="1"/>
  <c r="V23" i="1"/>
  <c r="O25" i="1"/>
  <c r="K20" i="1"/>
  <c r="N25" i="1"/>
  <c r="V25" i="1"/>
  <c r="W15" i="1"/>
  <c r="O26" i="1"/>
  <c r="K21" i="1"/>
  <c r="N26" i="1"/>
  <c r="AI15" i="1"/>
  <c r="AD15" i="1"/>
  <c r="V26" i="1"/>
  <c r="K22" i="1"/>
  <c r="N27" i="1"/>
  <c r="O27" i="1"/>
  <c r="O28" i="1"/>
  <c r="K23" i="1"/>
  <c r="N28" i="1"/>
  <c r="V27" i="1"/>
  <c r="K24" i="1"/>
  <c r="N29" i="1"/>
  <c r="O29" i="1"/>
  <c r="V29" i="1"/>
  <c r="V28" i="1"/>
  <c r="O30" i="1"/>
  <c r="K25" i="1"/>
  <c r="N30" i="1"/>
  <c r="V30" i="1"/>
  <c r="W17" i="1"/>
  <c r="AD17" i="1"/>
</calcChain>
</file>

<file path=xl/sharedStrings.xml><?xml version="1.0" encoding="utf-8"?>
<sst xmlns="http://schemas.openxmlformats.org/spreadsheetml/2006/main" count="93" uniqueCount="34">
  <si>
    <t>Overgangssandsynligheder</t>
  </si>
  <si>
    <t>Markov trace</t>
  </si>
  <si>
    <t>Forventede omkostninger (ikke diskonterede)</t>
  </si>
  <si>
    <t>Forventet omkostninger (diskonteret)</t>
  </si>
  <si>
    <t>Forventet udfald, hvor udfald = QALY, cyklus = 1 år</t>
  </si>
  <si>
    <t>Forventet udfald (diskonteret)</t>
  </si>
  <si>
    <t>Antal patienter</t>
  </si>
  <si>
    <t>Diskonteringsfaktor</t>
  </si>
  <si>
    <t>Til</t>
  </si>
  <si>
    <t>Omkostninger per helbredsstadie</t>
  </si>
  <si>
    <t>Udfald per helbredsstadie</t>
  </si>
  <si>
    <t>Fra</t>
  </si>
  <si>
    <t>Hæmodialyse</t>
  </si>
  <si>
    <t>P-dialyse</t>
  </si>
  <si>
    <t>Død</t>
  </si>
  <si>
    <t>Sum</t>
  </si>
  <si>
    <t>Cycle</t>
  </si>
  <si>
    <t>Omkostninger per Markov cyklus (ikke disconteret)</t>
  </si>
  <si>
    <t>Diskonterede omkostninger per Markov cyklus</t>
  </si>
  <si>
    <t>QALY per cyklus (ikke disconteret)</t>
  </si>
  <si>
    <t>Vægtet sum</t>
  </si>
  <si>
    <t>Forventede omkostninger per patient</t>
  </si>
  <si>
    <t>Diskontered sum</t>
  </si>
  <si>
    <t>Forventede omkostninger</t>
  </si>
  <si>
    <t>Forventet QALY</t>
  </si>
  <si>
    <t>Efter 5 år</t>
  </si>
  <si>
    <t>Efter 10 år</t>
  </si>
  <si>
    <t>Efter 15 år</t>
  </si>
  <si>
    <t>Efter 20 år</t>
  </si>
  <si>
    <t xml:space="preserve">P-dialyse </t>
  </si>
  <si>
    <t xml:space="preserve">Fra </t>
  </si>
  <si>
    <t>Trans</t>
  </si>
  <si>
    <t>Total</t>
  </si>
  <si>
    <t>Personer i (aktiv behandling per 01.01)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</si>
</sst>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i/>
      <sz val="12"/>
      <color theme="1"/>
      <name val="Times New Roman"/>
      <family val="1"/>
    </font>
    <font>
      <b/>
      <i/>
      <sz val="12"/>
      <color theme="1"/>
      <name val="Times New Roman"/>
      <family val="1"/>
    </font>
    <font>
      <b/>
      <sz val="14"/>
      <color theme="1"/>
      <name val="Calibri"/>
      <scheme val="minor"/>
    </font>
    <font>
      <b/>
      <sz val="14"/>
      <color theme="1"/>
      <name val="Calibri (Tekst)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1" xfId="0" applyFont="1" applyBorder="1"/>
    <xf numFmtId="9" fontId="0" fillId="0" borderId="0" xfId="0" applyNumberFormat="1"/>
    <xf numFmtId="0" fontId="4" fillId="0" borderId="0" xfId="0" applyFont="1"/>
    <xf numFmtId="0" fontId="5" fillId="0" borderId="0" xfId="0" applyFont="1"/>
    <xf numFmtId="0" fontId="4" fillId="0" borderId="2" xfId="0" applyFont="1" applyBorder="1"/>
    <xf numFmtId="0" fontId="6" fillId="0" borderId="2" xfId="0" applyFont="1" applyBorder="1"/>
    <xf numFmtId="164" fontId="3" fillId="0" borderId="0" xfId="0" applyNumberFormat="1" applyFont="1"/>
    <xf numFmtId="3" fontId="0" fillId="0" borderId="0" xfId="0" applyNumberFormat="1"/>
    <xf numFmtId="164" fontId="3" fillId="0" borderId="1" xfId="0" applyNumberFormat="1" applyFont="1" applyBorder="1"/>
    <xf numFmtId="4" fontId="0" fillId="0" borderId="0" xfId="0" applyNumberFormat="1"/>
    <xf numFmtId="0" fontId="0" fillId="0" borderId="0" xfId="0" applyBorder="1"/>
    <xf numFmtId="3" fontId="0" fillId="0" borderId="0" xfId="0" applyNumberFormat="1" applyBorder="1"/>
    <xf numFmtId="4" fontId="0" fillId="0" borderId="0" xfId="0" applyNumberFormat="1" applyBorder="1"/>
    <xf numFmtId="0" fontId="0" fillId="0" borderId="1" xfId="0" applyBorder="1"/>
    <xf numFmtId="3" fontId="0" fillId="0" borderId="1" xfId="0" applyNumberFormat="1" applyBorder="1"/>
    <xf numFmtId="4" fontId="0" fillId="0" borderId="1" xfId="0" applyNumberFormat="1" applyBorder="1"/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efj/AppData/Local/Temp/Temp1_CUA%20excel.zip/CU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NSL"/>
      <sheetName val="QALY"/>
      <sheetName val="CUA"/>
      <sheetName val="tabel oversigt"/>
      <sheetName val="Dia-Markov"/>
      <sheetName val="Bootstrap"/>
      <sheetName val="Trans-Markov"/>
      <sheetName val="Sandsynligheder"/>
      <sheetName val="Tabt arbejdsfortjeneste"/>
      <sheetName val="Dia-markov+arb"/>
      <sheetName val="trans-markov+arb"/>
      <sheetName val="tabelresult"/>
      <sheetName val="Relevante DAGS og DRG takster"/>
      <sheetName val="Immunsuppressiv"/>
      <sheetName val="DAGStakster 2016"/>
      <sheetName val="Eurotransplant"/>
      <sheetName val="holdning til organdonation"/>
      <sheetName val="DRGtakster 2016"/>
    </sheetNames>
    <sheetDataSet>
      <sheetData sheetId="0" refreshError="1"/>
      <sheetData sheetId="1" refreshError="1">
        <row r="15">
          <cell r="B15">
            <v>0.65</v>
          </cell>
        </row>
        <row r="16">
          <cell r="B16">
            <v>0.44</v>
          </cell>
        </row>
      </sheetData>
      <sheetData sheetId="2" refreshError="1">
        <row r="5">
          <cell r="D5">
            <v>0.78922296926243185</v>
          </cell>
        </row>
        <row r="6">
          <cell r="D6">
            <v>0.92773333154860038</v>
          </cell>
          <cell r="H6">
            <v>289692</v>
          </cell>
        </row>
        <row r="7">
          <cell r="D7">
            <v>7.2266668451399688E-2</v>
          </cell>
          <cell r="H7">
            <v>136404</v>
          </cell>
        </row>
        <row r="8">
          <cell r="H8">
            <v>22819.68</v>
          </cell>
        </row>
        <row r="9">
          <cell r="D9">
            <v>3.1391505485148484E-2</v>
          </cell>
        </row>
        <row r="10">
          <cell r="H10">
            <v>7596</v>
          </cell>
        </row>
        <row r="11">
          <cell r="D11">
            <v>0.21625253549695742</v>
          </cell>
        </row>
        <row r="14">
          <cell r="H14">
            <v>85552</v>
          </cell>
        </row>
        <row r="15">
          <cell r="H15">
            <v>213160</v>
          </cell>
        </row>
        <row r="16">
          <cell r="D16">
            <v>0.21893941508037229</v>
          </cell>
        </row>
        <row r="17">
          <cell r="H17">
            <v>15192</v>
          </cell>
        </row>
        <row r="18">
          <cell r="D18">
            <v>0.1671961400359066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theme/theme1.xml><?xml version="1.0" encoding="utf-8"?>
<a:theme xmlns:a="http://schemas.openxmlformats.org/drawingml/2006/main" name="Kontor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10"/>
  <sheetViews>
    <sheetView tabSelected="1" workbookViewId="0">
      <selection activeCell="A33" sqref="A33"/>
    </sheetView>
  </sheetViews>
  <sheetFormatPr baseColWidth="10" defaultRowHeight="15" x14ac:dyDescent="0.2"/>
  <cols>
    <col min="1" max="1" width="15.5" customWidth="1"/>
    <col min="3" max="3" width="14.33203125" bestFit="1" customWidth="1"/>
    <col min="11" max="11" width="14.33203125" bestFit="1" customWidth="1"/>
    <col min="14" max="14" width="7.6640625" customWidth="1"/>
    <col min="15" max="15" width="14.33203125" bestFit="1" customWidth="1"/>
  </cols>
  <sheetData>
    <row r="2" spans="1:19" ht="19" x14ac:dyDescent="0.25">
      <c r="A2" t="s">
        <v>30</v>
      </c>
      <c r="B2" s="23" t="s">
        <v>29</v>
      </c>
      <c r="C2" s="23"/>
      <c r="D2" s="23"/>
      <c r="E2" s="24"/>
      <c r="F2" s="23" t="s">
        <v>12</v>
      </c>
      <c r="G2" s="23"/>
      <c r="H2" s="23"/>
      <c r="I2" s="24"/>
      <c r="J2" s="23" t="s">
        <v>31</v>
      </c>
      <c r="K2" s="23"/>
      <c r="L2" s="23"/>
      <c r="M2" s="23"/>
      <c r="O2" s="23" t="s">
        <v>33</v>
      </c>
      <c r="P2" s="23"/>
      <c r="Q2" s="23"/>
      <c r="R2" s="23"/>
    </row>
    <row r="3" spans="1:19" ht="19" x14ac:dyDescent="0.25">
      <c r="A3" t="s">
        <v>8</v>
      </c>
      <c r="B3" s="24" t="s">
        <v>14</v>
      </c>
      <c r="C3" s="24" t="s">
        <v>12</v>
      </c>
      <c r="D3" s="24" t="s">
        <v>31</v>
      </c>
      <c r="E3" s="24"/>
      <c r="F3" s="24" t="s">
        <v>31</v>
      </c>
      <c r="G3" s="24" t="s">
        <v>14</v>
      </c>
      <c r="H3" s="24" t="s">
        <v>13</v>
      </c>
      <c r="I3" s="24"/>
      <c r="J3" s="24" t="s">
        <v>14</v>
      </c>
      <c r="K3" s="24" t="s">
        <v>12</v>
      </c>
      <c r="L3" s="24" t="s">
        <v>13</v>
      </c>
      <c r="M3" s="24" t="s">
        <v>31</v>
      </c>
      <c r="O3" s="24" t="s">
        <v>12</v>
      </c>
      <c r="P3" s="24" t="s">
        <v>13</v>
      </c>
      <c r="Q3" s="24" t="s">
        <v>31</v>
      </c>
      <c r="R3" s="25" t="s">
        <v>14</v>
      </c>
      <c r="S3" s="24" t="s">
        <v>32</v>
      </c>
    </row>
    <row r="4" spans="1:19" ht="16" x14ac:dyDescent="0.2">
      <c r="A4" s="26">
        <v>2015</v>
      </c>
      <c r="B4" s="22">
        <v>95</v>
      </c>
      <c r="C4" s="22">
        <v>117</v>
      </c>
      <c r="D4" s="22">
        <v>65</v>
      </c>
      <c r="E4" s="22"/>
      <c r="F4" s="22">
        <v>126</v>
      </c>
      <c r="G4" s="22">
        <v>365</v>
      </c>
      <c r="H4" s="22">
        <v>66</v>
      </c>
      <c r="I4" s="22"/>
      <c r="J4" s="22">
        <v>64</v>
      </c>
      <c r="K4" s="22">
        <v>40</v>
      </c>
      <c r="L4" s="22">
        <v>9</v>
      </c>
      <c r="M4" s="22">
        <v>6</v>
      </c>
      <c r="O4" s="22">
        <v>2031</v>
      </c>
      <c r="P4" s="22">
        <v>566</v>
      </c>
      <c r="Q4" s="22">
        <v>2538</v>
      </c>
      <c r="R4" s="22">
        <v>524</v>
      </c>
      <c r="S4" s="22">
        <v>5154</v>
      </c>
    </row>
    <row r="5" spans="1:19" ht="16" x14ac:dyDescent="0.2">
      <c r="A5" s="26">
        <f>A4-1</f>
        <v>2014</v>
      </c>
      <c r="B5" s="22">
        <v>79</v>
      </c>
      <c r="C5" s="22">
        <v>116</v>
      </c>
      <c r="D5" s="22">
        <v>56</v>
      </c>
      <c r="E5" s="22"/>
      <c r="F5" s="22">
        <v>131</v>
      </c>
      <c r="G5" s="22">
        <v>374</v>
      </c>
      <c r="H5" s="22">
        <v>60</v>
      </c>
      <c r="I5" s="22"/>
      <c r="J5" s="22">
        <v>68</v>
      </c>
      <c r="K5" s="22">
        <v>44</v>
      </c>
      <c r="L5" s="22">
        <v>12</v>
      </c>
      <c r="M5" s="22">
        <v>6</v>
      </c>
      <c r="N5" s="22"/>
      <c r="O5" s="22">
        <v>1987</v>
      </c>
      <c r="P5" s="22">
        <v>547</v>
      </c>
      <c r="Q5" s="22">
        <v>2421</v>
      </c>
      <c r="R5" s="22">
        <v>521</v>
      </c>
      <c r="S5" s="22">
        <v>4955</v>
      </c>
    </row>
    <row r="6" spans="1:19" ht="16" x14ac:dyDescent="0.2">
      <c r="A6" s="26">
        <f t="shared" ref="A6:A9" si="0">A5-1</f>
        <v>2013</v>
      </c>
      <c r="B6" s="22">
        <v>80</v>
      </c>
      <c r="C6" s="22">
        <v>112</v>
      </c>
      <c r="D6" s="22">
        <v>35</v>
      </c>
      <c r="E6" s="22"/>
      <c r="F6" s="22">
        <v>123</v>
      </c>
      <c r="G6" s="22">
        <v>378</v>
      </c>
      <c r="H6" s="22">
        <v>51</v>
      </c>
      <c r="I6" s="22"/>
      <c r="J6" s="22">
        <v>59</v>
      </c>
      <c r="K6" s="22">
        <v>39</v>
      </c>
      <c r="L6" s="22">
        <v>6</v>
      </c>
      <c r="M6" s="22">
        <v>9</v>
      </c>
      <c r="N6" s="22"/>
      <c r="O6" s="22">
        <v>2050</v>
      </c>
      <c r="P6" s="22">
        <v>523</v>
      </c>
      <c r="Q6" s="22">
        <v>2326</v>
      </c>
      <c r="R6" s="22">
        <v>517</v>
      </c>
      <c r="S6" s="22">
        <v>4899</v>
      </c>
    </row>
    <row r="7" spans="1:19" ht="16" x14ac:dyDescent="0.2">
      <c r="A7" s="26">
        <f t="shared" si="0"/>
        <v>2012</v>
      </c>
      <c r="B7" s="22">
        <v>80</v>
      </c>
      <c r="C7" s="22">
        <v>105</v>
      </c>
      <c r="D7" s="22">
        <v>49</v>
      </c>
      <c r="E7" s="22"/>
      <c r="F7" s="22">
        <v>117</v>
      </c>
      <c r="G7" s="22">
        <v>384</v>
      </c>
      <c r="H7" s="22">
        <v>52</v>
      </c>
      <c r="I7" s="22"/>
      <c r="J7" s="22">
        <v>54</v>
      </c>
      <c r="K7" s="22">
        <v>40</v>
      </c>
      <c r="L7" s="22">
        <v>11</v>
      </c>
      <c r="M7" s="22">
        <v>2</v>
      </c>
      <c r="N7" s="22"/>
      <c r="O7" s="22">
        <v>2039</v>
      </c>
      <c r="P7" s="22">
        <v>517</v>
      </c>
      <c r="Q7" s="22">
        <v>2230</v>
      </c>
      <c r="R7" s="22">
        <v>518</v>
      </c>
      <c r="S7" s="22">
        <v>4786</v>
      </c>
    </row>
    <row r="8" spans="1:19" ht="16" x14ac:dyDescent="0.2">
      <c r="A8" s="26">
        <f t="shared" si="0"/>
        <v>2011</v>
      </c>
      <c r="B8" s="22">
        <v>87</v>
      </c>
      <c r="C8" s="22">
        <v>129</v>
      </c>
      <c r="D8" s="22">
        <v>79</v>
      </c>
      <c r="E8" s="22"/>
      <c r="F8" s="22">
        <v>108</v>
      </c>
      <c r="G8" s="22">
        <v>374</v>
      </c>
      <c r="H8" s="22">
        <v>79</v>
      </c>
      <c r="I8" s="22"/>
      <c r="J8" s="22">
        <v>57</v>
      </c>
      <c r="K8" s="22">
        <v>41</v>
      </c>
      <c r="L8" s="22">
        <v>12</v>
      </c>
      <c r="M8" s="22">
        <v>2</v>
      </c>
      <c r="N8" s="22"/>
      <c r="O8" s="22">
        <v>2041</v>
      </c>
      <c r="P8" s="22">
        <v>563</v>
      </c>
      <c r="Q8" s="22">
        <v>2126</v>
      </c>
      <c r="R8" s="22">
        <v>518</v>
      </c>
      <c r="S8" s="22">
        <v>4730</v>
      </c>
    </row>
    <row r="9" spans="1:19" ht="16" x14ac:dyDescent="0.2">
      <c r="A9" s="26">
        <f t="shared" si="0"/>
        <v>2010</v>
      </c>
      <c r="B9" s="22">
        <v>90</v>
      </c>
      <c r="C9" s="22">
        <v>124</v>
      </c>
      <c r="D9" s="22">
        <v>78</v>
      </c>
      <c r="E9" s="22"/>
      <c r="F9" s="22">
        <v>112</v>
      </c>
      <c r="G9" s="22">
        <v>407</v>
      </c>
      <c r="H9" s="22">
        <v>71</v>
      </c>
      <c r="I9" s="22"/>
      <c r="J9" s="22">
        <v>52</v>
      </c>
      <c r="K9" s="22">
        <v>31</v>
      </c>
      <c r="L9" s="22">
        <v>10</v>
      </c>
      <c r="M9" s="22">
        <v>5</v>
      </c>
      <c r="N9" s="22"/>
      <c r="O9" s="22">
        <v>2089</v>
      </c>
      <c r="P9" s="22">
        <v>604</v>
      </c>
      <c r="Q9" s="22">
        <v>2003</v>
      </c>
      <c r="R9" s="22">
        <v>549</v>
      </c>
      <c r="S9" s="22">
        <v>4696</v>
      </c>
    </row>
    <row r="10" spans="1:19" ht="16" x14ac:dyDescent="0.2">
      <c r="A10" s="26">
        <v>2009</v>
      </c>
      <c r="B10" s="22">
        <v>116</v>
      </c>
      <c r="C10" s="22">
        <v>127</v>
      </c>
      <c r="D10" s="22">
        <v>79</v>
      </c>
      <c r="E10" s="22"/>
      <c r="F10" s="22">
        <v>107</v>
      </c>
      <c r="G10" s="22">
        <v>374</v>
      </c>
      <c r="H10" s="22">
        <v>71</v>
      </c>
      <c r="I10" s="22"/>
      <c r="J10" s="22">
        <v>62</v>
      </c>
      <c r="K10" s="22">
        <v>36</v>
      </c>
      <c r="L10" s="22">
        <v>4</v>
      </c>
      <c r="M10" s="22">
        <v>4</v>
      </c>
      <c r="N10" s="22"/>
      <c r="O10" s="22">
        <v>2066</v>
      </c>
      <c r="P10" s="22">
        <v>643</v>
      </c>
      <c r="Q10" s="22">
        <v>1907</v>
      </c>
      <c r="R10" s="22">
        <v>374</v>
      </c>
      <c r="S10" s="22">
        <v>4616</v>
      </c>
    </row>
  </sheetData>
  <mergeCells count="4">
    <mergeCell ref="O2:R2"/>
    <mergeCell ref="J2:M2"/>
    <mergeCell ref="F2:H2"/>
    <mergeCell ref="B2:D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0"/>
  <sheetViews>
    <sheetView workbookViewId="0">
      <selection activeCell="A7" sqref="A7"/>
    </sheetView>
  </sheetViews>
  <sheetFormatPr baseColWidth="10" defaultColWidth="8.83203125" defaultRowHeight="15" x14ac:dyDescent="0.2"/>
  <cols>
    <col min="1" max="1" width="12.6640625" customWidth="1"/>
    <col min="2" max="2" width="13.1640625" customWidth="1"/>
    <col min="3" max="3" width="11.5" customWidth="1"/>
    <col min="4" max="4" width="10.1640625" customWidth="1"/>
    <col min="8" max="8" width="14.1640625" bestFit="1" customWidth="1"/>
    <col min="13" max="13" width="14.6640625" customWidth="1"/>
    <col min="14" max="14" width="12.5" customWidth="1"/>
    <col min="17" max="17" width="12.5" customWidth="1"/>
    <col min="18" max="18" width="23.1640625" customWidth="1"/>
    <col min="21" max="21" width="8.5" customWidth="1"/>
    <col min="23" max="23" width="18.33203125" customWidth="1"/>
    <col min="25" max="25" width="13.6640625" customWidth="1"/>
    <col min="26" max="26" width="14.1640625" customWidth="1"/>
    <col min="29" max="29" width="12.1640625" customWidth="1"/>
    <col min="30" max="30" width="15.83203125" customWidth="1"/>
    <col min="34" max="34" width="12.6640625" customWidth="1"/>
    <col min="35" max="35" width="15.1640625" customWidth="1"/>
  </cols>
  <sheetData>
    <row r="1" spans="1:35" ht="18" x14ac:dyDescent="0.2">
      <c r="A1" s="1" t="s">
        <v>0</v>
      </c>
      <c r="G1" s="1" t="s">
        <v>1</v>
      </c>
      <c r="M1" s="1" t="s">
        <v>2</v>
      </c>
      <c r="T1" s="1" t="s">
        <v>3</v>
      </c>
      <c r="U1" s="1"/>
      <c r="Y1" s="1" t="s">
        <v>4</v>
      </c>
      <c r="AF1" s="1" t="s">
        <v>5</v>
      </c>
    </row>
    <row r="2" spans="1:35" ht="18" x14ac:dyDescent="0.2">
      <c r="A2" s="1"/>
      <c r="G2" s="2" t="s">
        <v>6</v>
      </c>
      <c r="I2">
        <v>1000</v>
      </c>
      <c r="T2" t="s">
        <v>7</v>
      </c>
      <c r="AF2" t="s">
        <v>7</v>
      </c>
    </row>
    <row r="3" spans="1:35" ht="16" x14ac:dyDescent="0.2">
      <c r="A3" s="3"/>
      <c r="B3" s="19" t="s">
        <v>8</v>
      </c>
      <c r="C3" s="19"/>
      <c r="D3" s="19"/>
      <c r="E3" s="19"/>
      <c r="G3" s="20" t="s">
        <v>1</v>
      </c>
      <c r="H3" s="20"/>
      <c r="I3" s="20"/>
      <c r="J3" s="20"/>
      <c r="K3" s="20"/>
      <c r="M3" t="s">
        <v>9</v>
      </c>
      <c r="T3" s="4">
        <v>0.03</v>
      </c>
      <c r="Y3" t="s">
        <v>10</v>
      </c>
      <c r="AF3" s="4">
        <v>0.03</v>
      </c>
    </row>
    <row r="4" spans="1:35" ht="16" x14ac:dyDescent="0.2">
      <c r="A4" s="5" t="s">
        <v>11</v>
      </c>
      <c r="B4" s="2" t="s">
        <v>12</v>
      </c>
      <c r="C4" s="2" t="s">
        <v>13</v>
      </c>
      <c r="D4" s="2" t="s">
        <v>14</v>
      </c>
      <c r="E4" s="6" t="s">
        <v>15</v>
      </c>
      <c r="G4" s="7" t="s">
        <v>16</v>
      </c>
      <c r="H4" s="7" t="s">
        <v>12</v>
      </c>
      <c r="I4" s="7" t="s">
        <v>13</v>
      </c>
      <c r="J4" s="7" t="s">
        <v>14</v>
      </c>
      <c r="K4" s="8" t="s">
        <v>15</v>
      </c>
      <c r="M4" s="7" t="s">
        <v>12</v>
      </c>
      <c r="N4" s="7" t="s">
        <v>13</v>
      </c>
      <c r="O4" s="7" t="s">
        <v>14</v>
      </c>
      <c r="Y4" s="7" t="s">
        <v>12</v>
      </c>
      <c r="Z4" s="7" t="s">
        <v>13</v>
      </c>
      <c r="AA4" s="7" t="s">
        <v>14</v>
      </c>
    </row>
    <row r="5" spans="1:35" ht="16" x14ac:dyDescent="0.2">
      <c r="A5" s="2" t="s">
        <v>12</v>
      </c>
      <c r="B5" s="9">
        <f>(1-[1]CUA!D9-[1]CUA!D11)</f>
        <v>0.75235595901789409</v>
      </c>
      <c r="C5" s="9">
        <f>[1]CUA!D9</f>
        <v>3.1391505485148484E-2</v>
      </c>
      <c r="D5" s="9">
        <f>[1]CUA!D11</f>
        <v>0.21625253549695742</v>
      </c>
      <c r="E5" s="2">
        <f>SUM(B5:D5)</f>
        <v>1</v>
      </c>
      <c r="G5">
        <v>0</v>
      </c>
      <c r="H5" s="10">
        <f>I2*[1]CUA!D5</f>
        <v>789.22296926243189</v>
      </c>
      <c r="I5" s="10">
        <f>I2-H5</f>
        <v>210.77703073756811</v>
      </c>
      <c r="J5" s="10">
        <v>0</v>
      </c>
      <c r="K5" s="10">
        <f>SUM(H5:J5)</f>
        <v>1000</v>
      </c>
      <c r="M5" s="10">
        <f>([1]CUA!D6*[1]CUA!H6)+([1]CUA!D7*([1]CUA!H7+[1]CUA!H8))+[1]CUA!H10</f>
        <v>287859.48917514889</v>
      </c>
      <c r="N5" s="10">
        <f>[1]CUA!H14+[1]CUA!H15+[1]CUA!H17</f>
        <v>313904</v>
      </c>
      <c r="O5">
        <v>0</v>
      </c>
      <c r="Y5">
        <f>[1]QALY!B16</f>
        <v>0.44</v>
      </c>
      <c r="Z5">
        <f>[1]QALY!B15</f>
        <v>0.65</v>
      </c>
      <c r="AA5">
        <v>0</v>
      </c>
    </row>
    <row r="6" spans="1:35" ht="16" x14ac:dyDescent="0.2">
      <c r="A6" s="2" t="s">
        <v>13</v>
      </c>
      <c r="B6" s="9">
        <f>(1-[1]CUA!D16-[1]CUA!D18)</f>
        <v>0.61386444488372116</v>
      </c>
      <c r="C6" s="9">
        <f>[1]CUA!D16</f>
        <v>0.21893941508037229</v>
      </c>
      <c r="D6" s="9">
        <f>[1]CUA!D18</f>
        <v>0.1671961400359066</v>
      </c>
      <c r="E6" s="2">
        <f t="shared" ref="E6:E7" si="0">SUM(B6:D6)</f>
        <v>1</v>
      </c>
      <c r="G6">
        <v>1</v>
      </c>
      <c r="H6" s="10">
        <f>H5*$B$5+I5*$B$6</f>
        <v>723.16512888634315</v>
      </c>
      <c r="I6" s="10">
        <f>I5*$C$6+H5*$C$5</f>
        <v>70.922296990667618</v>
      </c>
      <c r="J6" s="10">
        <f>H5*$D$5+I5*$D$6+J5*$D$7</f>
        <v>205.91257412298921</v>
      </c>
      <c r="K6" s="10">
        <f t="shared" ref="K6:K25" si="1">SUM(H6:J6)</f>
        <v>1000</v>
      </c>
    </row>
    <row r="7" spans="1:35" ht="16" x14ac:dyDescent="0.2">
      <c r="A7" s="3" t="s">
        <v>14</v>
      </c>
      <c r="B7" s="11">
        <v>0</v>
      </c>
      <c r="C7" s="11">
        <v>0</v>
      </c>
      <c r="D7" s="11">
        <v>1</v>
      </c>
      <c r="E7" s="3">
        <f t="shared" si="0"/>
        <v>1</v>
      </c>
      <c r="G7">
        <v>2</v>
      </c>
      <c r="H7" s="10">
        <f t="shared" ref="H7:H25" si="2">H6*$B$5+I6*$B$6</f>
        <v>587.61427054363833</v>
      </c>
      <c r="I7" s="10">
        <f>I6*$C$6+H6*$C$5</f>
        <v>38.228928329396965</v>
      </c>
      <c r="J7" s="10">
        <f>H6*$D$5+I6*$D$6+J6*$D$7</f>
        <v>374.15680112696475</v>
      </c>
      <c r="K7" s="10">
        <f t="shared" si="1"/>
        <v>1000</v>
      </c>
    </row>
    <row r="8" spans="1:35" ht="16" x14ac:dyDescent="0.2">
      <c r="A8" s="2"/>
      <c r="B8" s="2"/>
      <c r="C8" s="2"/>
      <c r="D8" s="2"/>
      <c r="E8" s="2"/>
      <c r="G8">
        <v>3</v>
      </c>
      <c r="H8" s="10">
        <f t="shared" si="2"/>
        <v>465.56247791488414</v>
      </c>
      <c r="I8" s="10">
        <f t="shared" ref="I8:I25" si="3">I7*$C$6+H7*$C$5</f>
        <v>26.815915804509793</v>
      </c>
      <c r="J8" s="10">
        <f t="shared" ref="J8:J25" si="4">H7*$D$5+I7*$D$6+J7*$D$7</f>
        <v>507.6216062806061</v>
      </c>
      <c r="K8" s="10">
        <f t="shared" si="1"/>
        <v>1000</v>
      </c>
      <c r="M8" s="21" t="s">
        <v>17</v>
      </c>
      <c r="N8" s="21"/>
      <c r="O8" s="21"/>
      <c r="P8" s="21"/>
      <c r="Q8" s="21"/>
      <c r="R8" s="21"/>
      <c r="T8" t="s">
        <v>18</v>
      </c>
      <c r="Y8" t="s">
        <v>19</v>
      </c>
      <c r="AF8" t="s">
        <v>18</v>
      </c>
    </row>
    <row r="9" spans="1:35" ht="16" x14ac:dyDescent="0.2">
      <c r="G9">
        <v>4</v>
      </c>
      <c r="H9" s="10">
        <f t="shared" si="2"/>
        <v>366.73004182378378</v>
      </c>
      <c r="I9" s="10">
        <f t="shared" si="3"/>
        <v>20.48576800022829</v>
      </c>
      <c r="J9" s="10">
        <f t="shared" si="4"/>
        <v>612.78419017598799</v>
      </c>
      <c r="K9" s="10">
        <f t="shared" si="1"/>
        <v>1000</v>
      </c>
      <c r="M9" s="7" t="s">
        <v>16</v>
      </c>
      <c r="N9" s="7" t="s">
        <v>12</v>
      </c>
      <c r="O9" s="7" t="s">
        <v>13</v>
      </c>
      <c r="P9" s="7" t="s">
        <v>14</v>
      </c>
      <c r="Q9" s="7" t="s">
        <v>20</v>
      </c>
      <c r="R9" s="7" t="s">
        <v>21</v>
      </c>
      <c r="T9" s="7" t="s">
        <v>16</v>
      </c>
      <c r="U9" s="7" t="s">
        <v>7</v>
      </c>
      <c r="V9" s="7" t="s">
        <v>22</v>
      </c>
      <c r="W9" s="7" t="s">
        <v>23</v>
      </c>
      <c r="Y9" s="7" t="s">
        <v>16</v>
      </c>
      <c r="Z9" s="7" t="s">
        <v>12</v>
      </c>
      <c r="AA9" s="7" t="s">
        <v>13</v>
      </c>
      <c r="AB9" s="7" t="s">
        <v>14</v>
      </c>
      <c r="AC9" s="7" t="s">
        <v>20</v>
      </c>
      <c r="AD9" s="7" t="s">
        <v>24</v>
      </c>
      <c r="AF9" s="7" t="s">
        <v>16</v>
      </c>
      <c r="AG9" s="7" t="s">
        <v>7</v>
      </c>
      <c r="AH9" s="7" t="s">
        <v>22</v>
      </c>
      <c r="AI9" s="7" t="s">
        <v>24</v>
      </c>
    </row>
    <row r="10" spans="1:35" x14ac:dyDescent="0.2">
      <c r="G10">
        <v>5</v>
      </c>
      <c r="H10" s="10">
        <f t="shared" si="2"/>
        <v>288.48701691848208</v>
      </c>
      <c r="I10" s="10">
        <f t="shared" si="3"/>
        <v>15.997350182922231</v>
      </c>
      <c r="J10" s="10">
        <f t="shared" si="4"/>
        <v>695.51563289859575</v>
      </c>
      <c r="K10" s="10">
        <f t="shared" si="1"/>
        <v>1000</v>
      </c>
      <c r="M10">
        <v>0</v>
      </c>
      <c r="N10" s="10">
        <f>H5*$M$5/1000</f>
        <v>227185.32077717787</v>
      </c>
      <c r="O10" s="10">
        <f>I5*$N$5/1000</f>
        <v>66163.753056645583</v>
      </c>
      <c r="P10">
        <f>$O$5*J5/1000</f>
        <v>0</v>
      </c>
      <c r="Q10" s="10">
        <f>SUM(N10:P10)</f>
        <v>293349.07383382344</v>
      </c>
      <c r="R10" s="10" t="s">
        <v>25</v>
      </c>
      <c r="T10">
        <v>0</v>
      </c>
      <c r="U10" s="12">
        <f>(1+$T$3)^-T10</f>
        <v>1</v>
      </c>
      <c r="V10" s="10">
        <f>U10*Q10</f>
        <v>293349.07383382344</v>
      </c>
      <c r="W10" s="10" t="s">
        <v>25</v>
      </c>
      <c r="Y10">
        <v>0</v>
      </c>
      <c r="Z10" s="12">
        <f>$Y$5*H5/1000</f>
        <v>0.34725810647547001</v>
      </c>
      <c r="AA10" s="12">
        <f>$Z$5*I5/1000</f>
        <v>0.1370050699794193</v>
      </c>
      <c r="AB10">
        <f>$AA$5*J5</f>
        <v>0</v>
      </c>
      <c r="AC10" s="12">
        <f>SUM(Z10:AB10)</f>
        <v>0.48426317645488931</v>
      </c>
      <c r="AD10" s="12" t="s">
        <v>25</v>
      </c>
      <c r="AF10">
        <v>0</v>
      </c>
      <c r="AG10" s="12">
        <f>(1+$AF$3)^-AF10</f>
        <v>1</v>
      </c>
      <c r="AH10" s="12">
        <f>AG10*AC10</f>
        <v>0.48426317645488931</v>
      </c>
      <c r="AI10" s="12" t="s">
        <v>25</v>
      </c>
    </row>
    <row r="11" spans="1:35" x14ac:dyDescent="0.2">
      <c r="G11">
        <v>6</v>
      </c>
      <c r="H11" s="10">
        <f t="shared" si="2"/>
        <v>226.86513076756609</v>
      </c>
      <c r="I11" s="10">
        <f t="shared" si="3"/>
        <v>12.558492265875532</v>
      </c>
      <c r="J11" s="10">
        <f t="shared" si="4"/>
        <v>760.57637696655843</v>
      </c>
      <c r="K11" s="10">
        <f t="shared" si="1"/>
        <v>1000</v>
      </c>
      <c r="M11">
        <v>1</v>
      </c>
      <c r="N11" s="10">
        <f t="shared" ref="N11:N30" si="5">H6*$M$5/1000</f>
        <v>208169.94459050347</v>
      </c>
      <c r="O11" s="10">
        <f t="shared" ref="O11:O30" si="6">I6*$N$5/1000</f>
        <v>22262.792714558527</v>
      </c>
      <c r="P11">
        <f t="shared" ref="P11:P30" si="7">$O$5*J6/1000</f>
        <v>0</v>
      </c>
      <c r="Q11" s="10">
        <f t="shared" ref="Q11:Q30" si="8">SUM(N11:P11)</f>
        <v>230432.73730506201</v>
      </c>
      <c r="R11" s="10">
        <f>SUM(Q10:Q15)</f>
        <v>1047429.2132728656</v>
      </c>
      <c r="T11">
        <v>1</v>
      </c>
      <c r="U11" s="12">
        <f>(1+$T$3)^-T11</f>
        <v>0.970873786407767</v>
      </c>
      <c r="V11" s="10">
        <f t="shared" ref="V11:V30" si="9">U11*Q11</f>
        <v>223721.10417967185</v>
      </c>
      <c r="W11" s="10">
        <f>SUM(V10:V15)</f>
        <v>993643.51258134888</v>
      </c>
      <c r="Y11">
        <v>1</v>
      </c>
      <c r="Z11" s="12">
        <f t="shared" ref="Z11:Z30" si="10">$Y$5*H6/1000</f>
        <v>0.31819265670999103</v>
      </c>
      <c r="AA11" s="12">
        <f t="shared" ref="AA11:AA30" si="11">$Z$5*I6/1000</f>
        <v>4.6099493043933952E-2</v>
      </c>
      <c r="AB11">
        <f t="shared" ref="AB11:AB30" si="12">$AA$5*J6</f>
        <v>0</v>
      </c>
      <c r="AC11" s="12">
        <f t="shared" ref="AC11:AC30" si="13">SUM(Z11:AB11)</f>
        <v>0.36429214975392499</v>
      </c>
      <c r="AD11" s="12">
        <f>SUM(AC10:AC15)</f>
        <v>1.6662417768832483</v>
      </c>
      <c r="AF11">
        <v>1</v>
      </c>
      <c r="AG11" s="12">
        <f>(1+$AF$3)^-AF11</f>
        <v>0.970873786407767</v>
      </c>
      <c r="AH11" s="12">
        <f t="shared" ref="AH11:AH30" si="14">AG11*AC11</f>
        <v>0.35368169879021844</v>
      </c>
      <c r="AI11" s="12">
        <f>SUM(AH10:AH15)</f>
        <v>1.5821538985750183</v>
      </c>
    </row>
    <row r="12" spans="1:35" x14ac:dyDescent="0.2">
      <c r="G12">
        <v>7</v>
      </c>
      <c r="H12" s="10">
        <f t="shared" si="2"/>
        <v>178.39254490972033</v>
      </c>
      <c r="I12" s="10">
        <f t="shared" si="3"/>
        <v>9.8711869478611476</v>
      </c>
      <c r="J12" s="10">
        <f t="shared" si="4"/>
        <v>811.73626814241857</v>
      </c>
      <c r="K12" s="10">
        <f>SUM(H12:J12)</f>
        <v>1000</v>
      </c>
      <c r="M12">
        <v>2</v>
      </c>
      <c r="N12" s="10">
        <f>H7*$M$5/1000</f>
        <v>169150.34375071945</v>
      </c>
      <c r="O12" s="10">
        <f t="shared" si="6"/>
        <v>12000.213518311026</v>
      </c>
      <c r="P12">
        <f t="shared" si="7"/>
        <v>0</v>
      </c>
      <c r="Q12" s="10">
        <f t="shared" si="8"/>
        <v>181150.55726903048</v>
      </c>
      <c r="R12" t="s">
        <v>26</v>
      </c>
      <c r="T12">
        <v>2</v>
      </c>
      <c r="U12" s="12">
        <f>(1+$T$3)^-T12</f>
        <v>0.94259590913375435</v>
      </c>
      <c r="V12" s="10">
        <f t="shared" si="9"/>
        <v>170751.77421908802</v>
      </c>
      <c r="W12" t="s">
        <v>26</v>
      </c>
      <c r="Y12">
        <v>2</v>
      </c>
      <c r="Z12" s="12">
        <f t="shared" si="10"/>
        <v>0.25855027903920086</v>
      </c>
      <c r="AA12" s="12">
        <f t="shared" si="11"/>
        <v>2.4848803414108025E-2</v>
      </c>
      <c r="AB12">
        <f t="shared" si="12"/>
        <v>0</v>
      </c>
      <c r="AC12" s="12">
        <f t="shared" si="13"/>
        <v>0.28339908245330886</v>
      </c>
      <c r="AD12" s="12" t="s">
        <v>26</v>
      </c>
      <c r="AF12">
        <v>2</v>
      </c>
      <c r="AG12" s="12">
        <f t="shared" ref="AG11:AG30" si="15">(1+$AF$3)^-AF12</f>
        <v>0.94259590913375435</v>
      </c>
      <c r="AH12" s="12">
        <f t="shared" si="14"/>
        <v>0.2671308157727485</v>
      </c>
      <c r="AI12" s="12" t="s">
        <v>26</v>
      </c>
    </row>
    <row r="13" spans="1:35" x14ac:dyDescent="0.2">
      <c r="G13">
        <v>8</v>
      </c>
      <c r="H13" s="10">
        <f t="shared" si="2"/>
        <v>140.27426490328759</v>
      </c>
      <c r="I13" s="10">
        <f t="shared" si="3"/>
        <v>7.7612024485568076</v>
      </c>
      <c r="J13" s="10">
        <f t="shared" si="4"/>
        <v>851.96453264815568</v>
      </c>
      <c r="K13" s="10">
        <f t="shared" si="1"/>
        <v>1000.0000000000001</v>
      </c>
      <c r="M13">
        <v>3</v>
      </c>
      <c r="N13" s="10">
        <f t="shared" si="5"/>
        <v>134016.57707169509</v>
      </c>
      <c r="O13" s="10">
        <f t="shared" si="6"/>
        <v>8417.6232346988418</v>
      </c>
      <c r="P13">
        <f t="shared" si="7"/>
        <v>0</v>
      </c>
      <c r="Q13" s="10">
        <f t="shared" si="8"/>
        <v>142434.20030639393</v>
      </c>
      <c r="R13" s="10">
        <f>SUM(Q10:Q20)</f>
        <v>1274082.2642578697</v>
      </c>
      <c r="T13">
        <v>3</v>
      </c>
      <c r="U13" s="12">
        <f t="shared" ref="U13:U30" si="16">(1+$T$3)^-T13</f>
        <v>0.91514165935315961</v>
      </c>
      <c r="V13" s="10">
        <f t="shared" si="9"/>
        <v>130347.47041703366</v>
      </c>
      <c r="W13" s="10">
        <f>SUM(V10:V20)</f>
        <v>1175210.4066513099</v>
      </c>
      <c r="Y13">
        <v>3</v>
      </c>
      <c r="Z13" s="12">
        <f t="shared" si="10"/>
        <v>0.20484749028254901</v>
      </c>
      <c r="AA13" s="12">
        <f t="shared" si="11"/>
        <v>1.7430345272931365E-2</v>
      </c>
      <c r="AB13">
        <f t="shared" si="12"/>
        <v>0</v>
      </c>
      <c r="AC13" s="12">
        <f t="shared" si="13"/>
        <v>0.22227783555548036</v>
      </c>
      <c r="AD13" s="12">
        <f>SUM(AC10:AC20)</f>
        <v>2.0196797831843014</v>
      </c>
      <c r="AF13">
        <v>3</v>
      </c>
      <c r="AG13" s="12">
        <f t="shared" si="15"/>
        <v>0.91514165935315961</v>
      </c>
      <c r="AH13" s="12">
        <f t="shared" si="14"/>
        <v>0.20341570726767105</v>
      </c>
      <c r="AI13" s="12">
        <f>SUM(AH10:AH20)</f>
        <v>1.8652855396962511</v>
      </c>
    </row>
    <row r="14" spans="1:35" x14ac:dyDescent="0.2">
      <c r="G14">
        <v>9</v>
      </c>
      <c r="H14" s="10">
        <f t="shared" si="2"/>
        <v>110.30050532955656</v>
      </c>
      <c r="I14" s="10">
        <f t="shared" si="3"/>
        <v>6.1026534805441042</v>
      </c>
      <c r="J14" s="10">
        <f t="shared" si="4"/>
        <v>883.59684118989946</v>
      </c>
      <c r="K14" s="10">
        <f t="shared" si="1"/>
        <v>1000.0000000000001</v>
      </c>
      <c r="M14">
        <v>4</v>
      </c>
      <c r="N14" s="10">
        <f t="shared" si="5"/>
        <v>105566.72250457539</v>
      </c>
      <c r="O14" s="10">
        <f t="shared" si="6"/>
        <v>6430.5645183436609</v>
      </c>
      <c r="P14">
        <f t="shared" si="7"/>
        <v>0</v>
      </c>
      <c r="Q14" s="10">
        <f t="shared" si="8"/>
        <v>111997.28702291904</v>
      </c>
      <c r="R14" s="10" t="s">
        <v>27</v>
      </c>
      <c r="T14">
        <v>4</v>
      </c>
      <c r="U14" s="12">
        <f t="shared" si="16"/>
        <v>0.888487047915689</v>
      </c>
      <c r="V14" s="10">
        <f t="shared" si="9"/>
        <v>99508.138921559454</v>
      </c>
      <c r="W14" s="10" t="s">
        <v>27</v>
      </c>
      <c r="Y14">
        <v>4</v>
      </c>
      <c r="Z14" s="12">
        <f t="shared" si="10"/>
        <v>0.16136121840246487</v>
      </c>
      <c r="AA14" s="12">
        <f t="shared" si="11"/>
        <v>1.3315749200148389E-2</v>
      </c>
      <c r="AB14">
        <f t="shared" si="12"/>
        <v>0</v>
      </c>
      <c r="AC14" s="12">
        <f t="shared" si="13"/>
        <v>0.17467696760261325</v>
      </c>
      <c r="AD14" s="12" t="s">
        <v>27</v>
      </c>
      <c r="AF14">
        <v>4</v>
      </c>
      <c r="AG14" s="12">
        <f t="shared" si="15"/>
        <v>0.888487047915689</v>
      </c>
      <c r="AH14" s="12">
        <f t="shared" si="14"/>
        <v>0.15519822328411029</v>
      </c>
      <c r="AI14" s="12" t="s">
        <v>27</v>
      </c>
    </row>
    <row r="15" spans="1:35" x14ac:dyDescent="0.2">
      <c r="G15" s="13">
        <v>10</v>
      </c>
      <c r="H15" s="14">
        <f t="shared" si="2"/>
        <v>86.731444458528784</v>
      </c>
      <c r="I15" s="14">
        <f t="shared" si="3"/>
        <v>4.7986103015359483</v>
      </c>
      <c r="J15" s="14">
        <f t="shared" si="4"/>
        <v>908.46994523993544</v>
      </c>
      <c r="K15" s="14">
        <f t="shared" si="1"/>
        <v>1000.0000000000002</v>
      </c>
      <c r="M15">
        <v>5</v>
      </c>
      <c r="N15" s="10">
        <f t="shared" si="5"/>
        <v>83043.72532381679</v>
      </c>
      <c r="O15" s="10">
        <f t="shared" si="6"/>
        <v>5021.6322118200205</v>
      </c>
      <c r="P15">
        <f t="shared" si="7"/>
        <v>0</v>
      </c>
      <c r="Q15" s="10">
        <f t="shared" si="8"/>
        <v>88065.357535636809</v>
      </c>
      <c r="R15" s="10">
        <f>SUM(Q10:Q25)</f>
        <v>1342215.0690967035</v>
      </c>
      <c r="T15">
        <v>5</v>
      </c>
      <c r="U15" s="12">
        <f>(1+$T$3)^-T15</f>
        <v>0.86260878438416411</v>
      </c>
      <c r="V15" s="10">
        <f t="shared" si="9"/>
        <v>75965.951010172459</v>
      </c>
      <c r="W15" s="10">
        <f>SUM(V10:V25)</f>
        <v>1222291.3588857152</v>
      </c>
      <c r="Y15">
        <v>5</v>
      </c>
      <c r="Z15" s="12">
        <f t="shared" si="10"/>
        <v>0.12693428744413213</v>
      </c>
      <c r="AA15" s="12">
        <f t="shared" si="11"/>
        <v>1.0398277618899452E-2</v>
      </c>
      <c r="AB15">
        <f t="shared" si="12"/>
        <v>0</v>
      </c>
      <c r="AC15" s="12">
        <f t="shared" si="13"/>
        <v>0.13733256506303157</v>
      </c>
      <c r="AD15" s="12">
        <f>SUM(AC10:AC25)</f>
        <v>2.1259242518308432</v>
      </c>
      <c r="AF15">
        <v>5</v>
      </c>
      <c r="AG15" s="12">
        <f t="shared" si="15"/>
        <v>0.86260878438416411</v>
      </c>
      <c r="AH15" s="12">
        <f t="shared" si="14"/>
        <v>0.11846427700538079</v>
      </c>
      <c r="AI15" s="12">
        <f>SUM(AH10:AH25)</f>
        <v>1.9387023139780197</v>
      </c>
    </row>
    <row r="16" spans="1:35" x14ac:dyDescent="0.2">
      <c r="G16">
        <v>11</v>
      </c>
      <c r="H16" s="14">
        <f t="shared" si="2"/>
        <v>68.198615321569321</v>
      </c>
      <c r="I16" s="14">
        <f t="shared" si="3"/>
        <v>3.7732355470716867</v>
      </c>
      <c r="J16" s="14">
        <f t="shared" si="4"/>
        <v>928.02814913135921</v>
      </c>
      <c r="K16" s="14">
        <f t="shared" si="1"/>
        <v>1000.0000000000002</v>
      </c>
      <c r="M16">
        <v>6</v>
      </c>
      <c r="N16" s="10">
        <f t="shared" si="5"/>
        <v>65305.280654404931</v>
      </c>
      <c r="O16" s="10">
        <f t="shared" si="6"/>
        <v>3942.1609562273934</v>
      </c>
      <c r="P16">
        <f t="shared" si="7"/>
        <v>0</v>
      </c>
      <c r="Q16" s="10">
        <f t="shared" si="8"/>
        <v>69247.441610632319</v>
      </c>
      <c r="R16" t="s">
        <v>28</v>
      </c>
      <c r="T16">
        <v>6</v>
      </c>
      <c r="U16" s="12">
        <f t="shared" si="16"/>
        <v>0.83748425668365445</v>
      </c>
      <c r="V16" s="10">
        <f t="shared" si="9"/>
        <v>57993.642164525168</v>
      </c>
      <c r="W16" t="s">
        <v>28</v>
      </c>
      <c r="Y16">
        <v>6</v>
      </c>
      <c r="Z16" s="12">
        <f t="shared" si="10"/>
        <v>9.9820657537729077E-2</v>
      </c>
      <c r="AA16" s="12">
        <f t="shared" si="11"/>
        <v>8.1630199728190966E-3</v>
      </c>
      <c r="AB16">
        <f t="shared" si="12"/>
        <v>0</v>
      </c>
      <c r="AC16" s="12">
        <f t="shared" si="13"/>
        <v>0.10798367751054817</v>
      </c>
      <c r="AD16" s="12" t="s">
        <v>28</v>
      </c>
      <c r="AF16">
        <v>6</v>
      </c>
      <c r="AG16" s="12">
        <f t="shared" si="15"/>
        <v>0.83748425668365445</v>
      </c>
      <c r="AH16" s="12">
        <f t="shared" si="14"/>
        <v>9.0434629893888896E-2</v>
      </c>
      <c r="AI16" s="12" t="s">
        <v>28</v>
      </c>
    </row>
    <row r="17" spans="7:35" x14ac:dyDescent="0.2">
      <c r="G17">
        <v>12</v>
      </c>
      <c r="H17" s="14">
        <f t="shared" si="2"/>
        <v>53.625889778470416</v>
      </c>
      <c r="I17" s="14">
        <f t="shared" si="3"/>
        <v>2.9669671905829182</v>
      </c>
      <c r="J17" s="14">
        <f t="shared" si="4"/>
        <v>943.40714303094694</v>
      </c>
      <c r="K17" s="14">
        <f t="shared" si="1"/>
        <v>1000.0000000000002</v>
      </c>
      <c r="M17">
        <v>7</v>
      </c>
      <c r="N17" s="10">
        <f t="shared" si="5"/>
        <v>51351.986850366899</v>
      </c>
      <c r="O17" s="10">
        <f t="shared" si="6"/>
        <v>3098.6050676814057</v>
      </c>
      <c r="P17">
        <f t="shared" si="7"/>
        <v>0</v>
      </c>
      <c r="Q17" s="10">
        <f t="shared" si="8"/>
        <v>54450.591918048303</v>
      </c>
      <c r="R17" s="10">
        <f>SUM(Q10:Q30)</f>
        <v>1362696.0618075377</v>
      </c>
      <c r="T17">
        <v>7</v>
      </c>
      <c r="U17" s="12">
        <f t="shared" si="16"/>
        <v>0.81309151134335378</v>
      </c>
      <c r="V17" s="10">
        <f t="shared" si="9"/>
        <v>44273.3140761861</v>
      </c>
      <c r="W17" s="10">
        <f>SUM(V10:V30)</f>
        <v>1234499.6211243963</v>
      </c>
      <c r="Y17">
        <v>7</v>
      </c>
      <c r="Z17" s="12">
        <f t="shared" si="10"/>
        <v>7.8492719760276941E-2</v>
      </c>
      <c r="AA17" s="12">
        <f t="shared" si="11"/>
        <v>6.4162715161097464E-3</v>
      </c>
      <c r="AB17">
        <f t="shared" si="12"/>
        <v>0</v>
      </c>
      <c r="AC17" s="12">
        <f t="shared" si="13"/>
        <v>8.4908991276386681E-2</v>
      </c>
      <c r="AD17" s="12">
        <f>SUM(AC10:AC30)</f>
        <v>2.1578617625090213</v>
      </c>
      <c r="AF17">
        <v>7</v>
      </c>
      <c r="AG17" s="12">
        <f t="shared" si="15"/>
        <v>0.81309151134335378</v>
      </c>
      <c r="AH17" s="12">
        <f t="shared" si="14"/>
        <v>6.9038780043556888E-2</v>
      </c>
      <c r="AI17" s="12">
        <f>SUM(AH10:AH30)</f>
        <v>1.9577395506547195</v>
      </c>
    </row>
    <row r="18" spans="7:35" x14ac:dyDescent="0.2">
      <c r="G18">
        <v>13</v>
      </c>
      <c r="H18" s="14">
        <f t="shared" si="2"/>
        <v>42.167073399904396</v>
      </c>
      <c r="I18" s="14">
        <f t="shared" si="3"/>
        <v>2.3329834743957019</v>
      </c>
      <c r="J18" s="14">
        <f t="shared" si="4"/>
        <v>955.49994312570016</v>
      </c>
      <c r="K18" s="14">
        <f t="shared" si="1"/>
        <v>1000.0000000000002</v>
      </c>
      <c r="M18" s="13">
        <v>8</v>
      </c>
      <c r="N18" s="14">
        <f t="shared" si="5"/>
        <v>40379.278239479885</v>
      </c>
      <c r="O18" s="14">
        <f t="shared" si="6"/>
        <v>2436.2724934117759</v>
      </c>
      <c r="P18" s="13">
        <f t="shared" si="7"/>
        <v>0</v>
      </c>
      <c r="Q18" s="14">
        <f t="shared" si="8"/>
        <v>42815.550732891657</v>
      </c>
      <c r="R18" s="13"/>
      <c r="T18">
        <v>8</v>
      </c>
      <c r="U18" s="12">
        <f t="shared" si="16"/>
        <v>0.78940923431393573</v>
      </c>
      <c r="V18" s="10">
        <f t="shared" si="9"/>
        <v>33798.991120781473</v>
      </c>
      <c r="Y18" s="13">
        <v>8</v>
      </c>
      <c r="Z18" s="12">
        <f t="shared" si="10"/>
        <v>6.1720676557446535E-2</v>
      </c>
      <c r="AA18" s="12">
        <f t="shared" si="11"/>
        <v>5.0447815915619252E-3</v>
      </c>
      <c r="AB18">
        <f t="shared" si="12"/>
        <v>0</v>
      </c>
      <c r="AC18" s="15">
        <f t="shared" si="13"/>
        <v>6.6765458149008458E-2</v>
      </c>
      <c r="AD18" s="13"/>
      <c r="AF18">
        <v>8</v>
      </c>
      <c r="AG18" s="12">
        <f t="shared" si="15"/>
        <v>0.78940923431393573</v>
      </c>
      <c r="AH18" s="12">
        <f t="shared" si="14"/>
        <v>5.2705269196027887E-2</v>
      </c>
    </row>
    <row r="19" spans="7:35" x14ac:dyDescent="0.2">
      <c r="G19" s="13">
        <v>14</v>
      </c>
      <c r="H19" s="14">
        <f t="shared" si="2"/>
        <v>33.156784552195816</v>
      </c>
      <c r="I19" s="14">
        <f t="shared" si="3"/>
        <v>1.8344699532021271</v>
      </c>
      <c r="J19" s="14">
        <f t="shared" si="4"/>
        <v>965.00874549460229</v>
      </c>
      <c r="K19" s="14">
        <f t="shared" si="1"/>
        <v>1000.0000000000002</v>
      </c>
      <c r="M19" s="13">
        <v>9</v>
      </c>
      <c r="N19" s="14">
        <f t="shared" si="5"/>
        <v>31751.047119926938</v>
      </c>
      <c r="O19" s="14">
        <f t="shared" si="6"/>
        <v>1915.6473381567164</v>
      </c>
      <c r="P19" s="13">
        <f t="shared" si="7"/>
        <v>0</v>
      </c>
      <c r="Q19" s="14">
        <f t="shared" si="8"/>
        <v>33666.694458083657</v>
      </c>
      <c r="R19" s="13"/>
      <c r="T19">
        <v>9</v>
      </c>
      <c r="U19" s="12">
        <f t="shared" si="16"/>
        <v>0.76641673234362695</v>
      </c>
      <c r="V19" s="10">
        <f t="shared" si="9"/>
        <v>25802.717955375771</v>
      </c>
      <c r="Y19" s="13">
        <v>9</v>
      </c>
      <c r="Z19" s="12">
        <f t="shared" si="10"/>
        <v>4.8532222345004886E-2</v>
      </c>
      <c r="AA19" s="12">
        <f t="shared" si="11"/>
        <v>3.9667247623536676E-3</v>
      </c>
      <c r="AB19">
        <f t="shared" si="12"/>
        <v>0</v>
      </c>
      <c r="AC19" s="15">
        <f t="shared" si="13"/>
        <v>5.2498947107358557E-2</v>
      </c>
      <c r="AD19" s="13"/>
      <c r="AF19">
        <v>9</v>
      </c>
      <c r="AG19" s="15">
        <f t="shared" si="15"/>
        <v>0.76641673234362695</v>
      </c>
      <c r="AH19" s="15">
        <f t="shared" si="14"/>
        <v>4.0236071493502654E-2</v>
      </c>
    </row>
    <row r="20" spans="7:35" x14ac:dyDescent="0.2">
      <c r="G20">
        <v>15</v>
      </c>
      <c r="H20" s="14">
        <f t="shared" si="2"/>
        <v>26.071820319195268</v>
      </c>
      <c r="I20" s="14">
        <f t="shared" si="3"/>
        <v>1.442479162676733</v>
      </c>
      <c r="J20" s="14">
        <f t="shared" si="4"/>
        <v>972.48570051812828</v>
      </c>
      <c r="K20" s="14">
        <f t="shared" si="1"/>
        <v>1000.0000000000002</v>
      </c>
      <c r="M20" s="13">
        <v>10</v>
      </c>
      <c r="N20" s="14">
        <f t="shared" si="5"/>
        <v>24966.469297254895</v>
      </c>
      <c r="O20" s="14">
        <f t="shared" si="6"/>
        <v>1506.3029680933403</v>
      </c>
      <c r="P20" s="13">
        <f t="shared" si="7"/>
        <v>0</v>
      </c>
      <c r="Q20" s="14">
        <f t="shared" si="8"/>
        <v>26472.772265348234</v>
      </c>
      <c r="R20" s="13"/>
      <c r="T20" s="13">
        <v>10</v>
      </c>
      <c r="U20" s="15">
        <f t="shared" si="16"/>
        <v>0.74409391489672516</v>
      </c>
      <c r="V20" s="14">
        <f t="shared" si="9"/>
        <v>19698.228753092415</v>
      </c>
      <c r="W20" s="13"/>
      <c r="X20" s="13"/>
      <c r="Y20" s="13">
        <v>10</v>
      </c>
      <c r="Z20" s="15">
        <f t="shared" si="10"/>
        <v>3.816183556175267E-2</v>
      </c>
      <c r="AA20" s="15">
        <f t="shared" si="11"/>
        <v>3.1190966959983662E-3</v>
      </c>
      <c r="AB20" s="13">
        <f t="shared" si="12"/>
        <v>0</v>
      </c>
      <c r="AC20" s="15">
        <f t="shared" si="13"/>
        <v>4.1280932257751035E-2</v>
      </c>
      <c r="AD20" s="13"/>
      <c r="AE20" s="13"/>
      <c r="AF20" s="13">
        <v>10</v>
      </c>
      <c r="AG20" s="15">
        <f t="shared" si="15"/>
        <v>0.74409391489672516</v>
      </c>
      <c r="AH20" s="15">
        <f t="shared" si="14"/>
        <v>3.0716890494256476E-2</v>
      </c>
      <c r="AI20" s="13"/>
    </row>
    <row r="21" spans="7:35" x14ac:dyDescent="0.2">
      <c r="G21">
        <v>16</v>
      </c>
      <c r="H21" s="14">
        <f t="shared" si="2"/>
        <v>20.50077605004326</v>
      </c>
      <c r="I21" s="14">
        <f t="shared" si="3"/>
        <v>1.1342492346998931</v>
      </c>
      <c r="J21" s="14">
        <f t="shared" si="4"/>
        <v>978.36497471525718</v>
      </c>
      <c r="K21" s="14">
        <f t="shared" si="1"/>
        <v>1000.0000000000003</v>
      </c>
      <c r="M21" s="13">
        <v>11</v>
      </c>
      <c r="N21" s="14">
        <f t="shared" si="5"/>
        <v>19631.618568919428</v>
      </c>
      <c r="O21" s="14">
        <f t="shared" si="6"/>
        <v>1184.4337311679908</v>
      </c>
      <c r="P21" s="13">
        <f t="shared" si="7"/>
        <v>0</v>
      </c>
      <c r="Q21" s="14">
        <f t="shared" si="8"/>
        <v>20816.05230008742</v>
      </c>
      <c r="T21">
        <v>11</v>
      </c>
      <c r="U21" s="15">
        <f t="shared" si="16"/>
        <v>0.72242127659876232</v>
      </c>
      <c r="V21" s="14">
        <f t="shared" si="9"/>
        <v>15037.959076375757</v>
      </c>
      <c r="Y21" s="13">
        <v>11</v>
      </c>
      <c r="Z21" s="15">
        <f t="shared" si="10"/>
        <v>3.0007390741490499E-2</v>
      </c>
      <c r="AA21" s="15">
        <f t="shared" si="11"/>
        <v>2.4526031055965968E-3</v>
      </c>
      <c r="AB21" s="13">
        <f t="shared" si="12"/>
        <v>0</v>
      </c>
      <c r="AC21" s="15">
        <f t="shared" si="13"/>
        <v>3.2459993847087094E-2</v>
      </c>
      <c r="AF21">
        <v>11</v>
      </c>
      <c r="AG21" s="12">
        <f t="shared" si="15"/>
        <v>0.72242127659876232</v>
      </c>
      <c r="AH21" s="12">
        <f t="shared" si="14"/>
        <v>2.344979019340063E-2</v>
      </c>
    </row>
    <row r="22" spans="7:35" x14ac:dyDescent="0.2">
      <c r="G22">
        <v>17</v>
      </c>
      <c r="H22" s="14">
        <f t="shared" si="2"/>
        <v>16.120156302560208</v>
      </c>
      <c r="I22" s="14">
        <f t="shared" si="3"/>
        <v>0.89188208782528822</v>
      </c>
      <c r="J22" s="14">
        <f t="shared" si="4"/>
        <v>982.98796160961479</v>
      </c>
      <c r="K22" s="14">
        <f t="shared" si="1"/>
        <v>1000.0000000000002</v>
      </c>
      <c r="M22" s="13">
        <v>12</v>
      </c>
      <c r="N22" s="14">
        <f t="shared" si="5"/>
        <v>15436.721238193333</v>
      </c>
      <c r="O22" s="14">
        <f t="shared" si="6"/>
        <v>931.34286899274036</v>
      </c>
      <c r="P22" s="13">
        <f t="shared" si="7"/>
        <v>0</v>
      </c>
      <c r="Q22" s="14">
        <f t="shared" si="8"/>
        <v>16368.064107186074</v>
      </c>
      <c r="T22">
        <v>12</v>
      </c>
      <c r="U22" s="15">
        <f t="shared" si="16"/>
        <v>0.70137988019297326</v>
      </c>
      <c r="V22" s="14">
        <f t="shared" si="9"/>
        <v>11480.230842489074</v>
      </c>
      <c r="Y22" s="13">
        <v>12</v>
      </c>
      <c r="Z22" s="15">
        <f t="shared" si="10"/>
        <v>2.3595391502526982E-2</v>
      </c>
      <c r="AA22" s="15">
        <f t="shared" si="11"/>
        <v>1.928528673878897E-3</v>
      </c>
      <c r="AB22" s="13">
        <f t="shared" si="12"/>
        <v>0</v>
      </c>
      <c r="AC22" s="15">
        <f t="shared" si="13"/>
        <v>2.5523920176405878E-2</v>
      </c>
      <c r="AF22">
        <v>12</v>
      </c>
      <c r="AG22" s="12">
        <f t="shared" si="15"/>
        <v>0.70137988019297326</v>
      </c>
      <c r="AH22" s="15">
        <f t="shared" si="14"/>
        <v>1.7901964075382568E-2</v>
      </c>
    </row>
    <row r="23" spans="7:35" x14ac:dyDescent="0.2">
      <c r="G23" s="13">
        <v>18</v>
      </c>
      <c r="H23" s="14">
        <f t="shared" si="2"/>
        <v>12.67559035727564</v>
      </c>
      <c r="I23" s="14">
        <f t="shared" si="3"/>
        <v>0.70130411762239953</v>
      </c>
      <c r="J23" s="14">
        <f t="shared" si="4"/>
        <v>986.62310552510223</v>
      </c>
      <c r="K23" s="14">
        <f t="shared" si="1"/>
        <v>1000.0000000000002</v>
      </c>
      <c r="M23" s="13">
        <v>13</v>
      </c>
      <c r="N23" s="14">
        <f t="shared" si="5"/>
        <v>12138.192208907489</v>
      </c>
      <c r="O23" s="14">
        <f t="shared" si="6"/>
        <v>732.33284454670843</v>
      </c>
      <c r="P23" s="13">
        <f t="shared" si="7"/>
        <v>0</v>
      </c>
      <c r="Q23" s="14">
        <f t="shared" si="8"/>
        <v>12870.525053454197</v>
      </c>
      <c r="T23" s="13">
        <v>13</v>
      </c>
      <c r="U23" s="15">
        <f t="shared" si="16"/>
        <v>0.68095133999317792</v>
      </c>
      <c r="V23" s="14">
        <f t="shared" si="9"/>
        <v>8764.2012815654034</v>
      </c>
      <c r="Y23" s="13">
        <v>13</v>
      </c>
      <c r="Z23" s="15">
        <f t="shared" si="10"/>
        <v>1.8553512295957933E-2</v>
      </c>
      <c r="AA23" s="15">
        <f t="shared" si="11"/>
        <v>1.5164392583572061E-3</v>
      </c>
      <c r="AB23" s="13">
        <f t="shared" si="12"/>
        <v>0</v>
      </c>
      <c r="AC23" s="15">
        <f t="shared" si="13"/>
        <v>2.0069951554315138E-2</v>
      </c>
      <c r="AF23" s="13">
        <v>13</v>
      </c>
      <c r="AG23" s="12">
        <f t="shared" si="15"/>
        <v>0.68095133999317792</v>
      </c>
      <c r="AH23" s="15">
        <f t="shared" si="14"/>
        <v>1.3666660404509057E-2</v>
      </c>
    </row>
    <row r="24" spans="7:35" x14ac:dyDescent="0.2">
      <c r="G24">
        <v>19</v>
      </c>
      <c r="H24" s="14">
        <f t="shared" si="2"/>
        <v>9.9670616022250282</v>
      </c>
      <c r="I24" s="14">
        <f t="shared" si="3"/>
        <v>0.55144897753361821</v>
      </c>
      <c r="J24" s="14">
        <f t="shared" si="4"/>
        <v>989.48148942024159</v>
      </c>
      <c r="K24" s="14">
        <f t="shared" si="1"/>
        <v>1000.0000000000002</v>
      </c>
      <c r="M24" s="13">
        <v>14</v>
      </c>
      <c r="N24" s="14">
        <f t="shared" si="5"/>
        <v>9544.4950638855553</v>
      </c>
      <c r="O24" s="14">
        <f t="shared" si="6"/>
        <v>575.84745618996044</v>
      </c>
      <c r="P24" s="13">
        <f t="shared" si="7"/>
        <v>0</v>
      </c>
      <c r="Q24" s="14">
        <f t="shared" si="8"/>
        <v>10120.342520075515</v>
      </c>
      <c r="T24">
        <v>14</v>
      </c>
      <c r="U24" s="15">
        <f t="shared" si="16"/>
        <v>0.66111780581861923</v>
      </c>
      <c r="V24" s="14">
        <f t="shared" si="9"/>
        <v>6690.7386410052004</v>
      </c>
      <c r="Y24" s="13">
        <v>14</v>
      </c>
      <c r="Z24" s="15">
        <f t="shared" si="10"/>
        <v>1.4588985202966158E-2</v>
      </c>
      <c r="AA24" s="15">
        <f t="shared" si="11"/>
        <v>1.1924054695813826E-3</v>
      </c>
      <c r="AB24" s="13">
        <f t="shared" si="12"/>
        <v>0</v>
      </c>
      <c r="AC24" s="15">
        <f t="shared" si="13"/>
        <v>1.5781390672547541E-2</v>
      </c>
      <c r="AF24">
        <v>14</v>
      </c>
      <c r="AG24" s="15">
        <f t="shared" si="15"/>
        <v>0.66111780581861923</v>
      </c>
      <c r="AH24" s="12">
        <f t="shared" si="14"/>
        <v>1.0433358374201054E-2</v>
      </c>
    </row>
    <row r="25" spans="7:35" x14ac:dyDescent="0.2">
      <c r="G25" s="16">
        <v>20</v>
      </c>
      <c r="H25" s="17">
        <f t="shared" si="2"/>
        <v>7.8372931108078099</v>
      </c>
      <c r="I25" s="17">
        <f t="shared" si="3"/>
        <v>0.43361498554493955</v>
      </c>
      <c r="J25" s="17">
        <f t="shared" si="4"/>
        <v>991.72909190364749</v>
      </c>
      <c r="K25" s="17">
        <f t="shared" si="1"/>
        <v>1000.0000000000002</v>
      </c>
      <c r="M25" s="13">
        <v>15</v>
      </c>
      <c r="N25" s="14">
        <f t="shared" si="5"/>
        <v>7505.0208789498174</v>
      </c>
      <c r="O25" s="14">
        <f t="shared" si="6"/>
        <v>452.79997908087722</v>
      </c>
      <c r="P25" s="13">
        <f t="shared" si="7"/>
        <v>0</v>
      </c>
      <c r="Q25" s="14">
        <f t="shared" si="8"/>
        <v>7957.8208580306946</v>
      </c>
      <c r="T25">
        <v>15</v>
      </c>
      <c r="U25" s="15">
        <f t="shared" si="16"/>
        <v>0.64186194739671765</v>
      </c>
      <c r="V25" s="14">
        <f t="shared" si="9"/>
        <v>5107.8223929698006</v>
      </c>
      <c r="Y25" s="13">
        <v>15</v>
      </c>
      <c r="Z25" s="15">
        <f t="shared" si="10"/>
        <v>1.1471600940445919E-2</v>
      </c>
      <c r="AA25" s="15">
        <f t="shared" si="11"/>
        <v>9.3761145573987648E-4</v>
      </c>
      <c r="AB25" s="13">
        <f t="shared" si="12"/>
        <v>0</v>
      </c>
      <c r="AC25" s="15">
        <f t="shared" si="13"/>
        <v>1.2409212396185795E-2</v>
      </c>
      <c r="AF25">
        <v>15</v>
      </c>
      <c r="AG25" s="15">
        <f t="shared" si="15"/>
        <v>0.64186194739671765</v>
      </c>
      <c r="AH25" s="15">
        <f t="shared" si="14"/>
        <v>7.9650012342753033E-3</v>
      </c>
    </row>
    <row r="26" spans="7:35" x14ac:dyDescent="0.2">
      <c r="M26" s="13">
        <v>16</v>
      </c>
      <c r="N26" s="14">
        <f t="shared" si="5"/>
        <v>5901.3429214595799</v>
      </c>
      <c r="O26" s="14">
        <f t="shared" si="6"/>
        <v>356.04537176923526</v>
      </c>
      <c r="P26" s="13">
        <f t="shared" si="7"/>
        <v>0</v>
      </c>
      <c r="Q26" s="14">
        <f t="shared" si="8"/>
        <v>6257.3882932288152</v>
      </c>
      <c r="R26" s="10"/>
      <c r="T26" s="13">
        <v>16</v>
      </c>
      <c r="U26" s="15">
        <f t="shared" si="16"/>
        <v>0.62316693922011435</v>
      </c>
      <c r="V26" s="14">
        <f t="shared" si="9"/>
        <v>3899.3975102031764</v>
      </c>
      <c r="Y26" s="13">
        <v>16</v>
      </c>
      <c r="Z26" s="15">
        <f t="shared" si="10"/>
        <v>9.0203414620190353E-3</v>
      </c>
      <c r="AA26" s="15">
        <f t="shared" si="11"/>
        <v>7.3726200255493058E-4</v>
      </c>
      <c r="AB26" s="13">
        <f t="shared" si="12"/>
        <v>0</v>
      </c>
      <c r="AC26" s="15">
        <f t="shared" si="13"/>
        <v>9.7576034645739662E-3</v>
      </c>
      <c r="AF26" s="13">
        <v>16</v>
      </c>
      <c r="AG26" s="12">
        <f t="shared" si="15"/>
        <v>0.62316693922011435</v>
      </c>
      <c r="AH26" s="15">
        <f t="shared" si="14"/>
        <v>6.080615885142142E-3</v>
      </c>
    </row>
    <row r="27" spans="7:35" x14ac:dyDescent="0.2">
      <c r="M27" s="13">
        <v>17</v>
      </c>
      <c r="N27" s="14">
        <f t="shared" si="5"/>
        <v>4640.3399586785381</v>
      </c>
      <c r="O27" s="14">
        <f t="shared" si="6"/>
        <v>279.96535489670924</v>
      </c>
      <c r="P27" s="13">
        <f t="shared" si="7"/>
        <v>0</v>
      </c>
      <c r="Q27" s="14">
        <f t="shared" si="8"/>
        <v>4920.3053135752471</v>
      </c>
      <c r="R27" s="10"/>
      <c r="T27">
        <v>17</v>
      </c>
      <c r="U27" s="15">
        <f t="shared" si="16"/>
        <v>0.60501644584477121</v>
      </c>
      <c r="V27" s="14">
        <f t="shared" si="9"/>
        <v>2976.8656332904384</v>
      </c>
      <c r="Y27" s="13">
        <v>17</v>
      </c>
      <c r="Z27" s="15">
        <f t="shared" si="10"/>
        <v>7.0928687731264912E-3</v>
      </c>
      <c r="AA27" s="15">
        <f t="shared" si="11"/>
        <v>5.7972335708643744E-4</v>
      </c>
      <c r="AB27" s="13">
        <f t="shared" si="12"/>
        <v>0</v>
      </c>
      <c r="AC27" s="15">
        <f t="shared" si="13"/>
        <v>7.6725921302129288E-3</v>
      </c>
      <c r="AF27">
        <v>17</v>
      </c>
      <c r="AG27" s="12">
        <f t="shared" si="15"/>
        <v>0.60501644584477121</v>
      </c>
      <c r="AH27" s="12">
        <f t="shared" si="14"/>
        <v>4.642044421037988E-3</v>
      </c>
    </row>
    <row r="28" spans="7:35" x14ac:dyDescent="0.2">
      <c r="M28" s="13">
        <v>18</v>
      </c>
      <c r="N28" s="14">
        <f t="shared" si="5"/>
        <v>3648.7889652388085</v>
      </c>
      <c r="O28" s="14">
        <f t="shared" si="6"/>
        <v>220.14216773814169</v>
      </c>
      <c r="P28" s="13">
        <f t="shared" si="7"/>
        <v>0</v>
      </c>
      <c r="Q28" s="14">
        <f t="shared" si="8"/>
        <v>3868.9311329769503</v>
      </c>
      <c r="T28">
        <v>18</v>
      </c>
      <c r="U28" s="15">
        <f t="shared" si="16"/>
        <v>0.5873946076162827</v>
      </c>
      <c r="V28" s="14">
        <f t="shared" si="9"/>
        <v>2272.5892847494156</v>
      </c>
      <c r="Y28" s="13">
        <v>18</v>
      </c>
      <c r="Z28" s="15">
        <f t="shared" si="10"/>
        <v>5.5772597572012819E-3</v>
      </c>
      <c r="AA28" s="15">
        <f t="shared" si="11"/>
        <v>4.5584767645455969E-4</v>
      </c>
      <c r="AB28" s="13">
        <f t="shared" si="12"/>
        <v>0</v>
      </c>
      <c r="AC28" s="15">
        <f t="shared" si="13"/>
        <v>6.0331074336558415E-3</v>
      </c>
      <c r="AF28">
        <v>18</v>
      </c>
      <c r="AG28" s="12">
        <f t="shared" si="15"/>
        <v>0.5873946076162827</v>
      </c>
      <c r="AH28" s="15">
        <f t="shared" si="14"/>
        <v>3.5438147736991514E-3</v>
      </c>
    </row>
    <row r="29" spans="7:35" x14ac:dyDescent="0.2">
      <c r="M29" s="13">
        <v>19</v>
      </c>
      <c r="N29" s="14">
        <f t="shared" si="5"/>
        <v>2869.1132613937375</v>
      </c>
      <c r="O29" s="14">
        <f t="shared" si="6"/>
        <v>173.1020398437129</v>
      </c>
      <c r="P29" s="13">
        <f t="shared" si="7"/>
        <v>0</v>
      </c>
      <c r="Q29" s="14">
        <f t="shared" si="8"/>
        <v>3042.2153012374506</v>
      </c>
      <c r="T29" s="13">
        <v>19</v>
      </c>
      <c r="U29" s="15">
        <f t="shared" si="16"/>
        <v>0.57028602681192497</v>
      </c>
      <c r="V29" s="14">
        <f t="shared" si="9"/>
        <v>1734.9328768491491</v>
      </c>
      <c r="Y29" s="13">
        <v>19</v>
      </c>
      <c r="Z29" s="15">
        <f t="shared" si="10"/>
        <v>4.3855071049790128E-3</v>
      </c>
      <c r="AA29" s="15">
        <f t="shared" si="11"/>
        <v>3.5844183539685188E-4</v>
      </c>
      <c r="AB29" s="13">
        <f t="shared" si="12"/>
        <v>0</v>
      </c>
      <c r="AC29" s="15">
        <f t="shared" si="13"/>
        <v>4.7439489403758644E-3</v>
      </c>
      <c r="AF29" s="13">
        <v>19</v>
      </c>
      <c r="AG29" s="15">
        <f t="shared" si="15"/>
        <v>0.57028602681192497</v>
      </c>
      <c r="AH29" s="15">
        <f t="shared" si="14"/>
        <v>2.7054077926055931E-3</v>
      </c>
    </row>
    <row r="30" spans="7:35" x14ac:dyDescent="0.2">
      <c r="M30" s="16">
        <v>20</v>
      </c>
      <c r="N30" s="17">
        <f t="shared" si="5"/>
        <v>2256.0391913930498</v>
      </c>
      <c r="O30" s="17">
        <f t="shared" si="6"/>
        <v>136.1134784224987</v>
      </c>
      <c r="P30" s="16">
        <f t="shared" si="7"/>
        <v>0</v>
      </c>
      <c r="Q30" s="17">
        <f t="shared" si="8"/>
        <v>2392.1526698155485</v>
      </c>
      <c r="R30" s="16"/>
      <c r="T30" s="16">
        <v>20</v>
      </c>
      <c r="U30" s="18">
        <f t="shared" si="16"/>
        <v>0.55367575418633497</v>
      </c>
      <c r="V30" s="17">
        <f t="shared" si="9"/>
        <v>1324.4769335889785</v>
      </c>
      <c r="W30" s="16"/>
      <c r="Y30" s="16">
        <v>20</v>
      </c>
      <c r="Z30" s="18">
        <f t="shared" si="10"/>
        <v>3.4484089687554366E-3</v>
      </c>
      <c r="AA30" s="18">
        <f t="shared" si="11"/>
        <v>2.8184974060421069E-4</v>
      </c>
      <c r="AB30" s="16">
        <f t="shared" si="12"/>
        <v>0</v>
      </c>
      <c r="AC30" s="18">
        <f t="shared" si="13"/>
        <v>3.7302587093596472E-3</v>
      </c>
      <c r="AD30" s="16"/>
      <c r="AF30" s="16">
        <v>20</v>
      </c>
      <c r="AG30" s="18">
        <f t="shared" si="15"/>
        <v>0.55367575418633497</v>
      </c>
      <c r="AH30" s="18">
        <f t="shared" si="14"/>
        <v>2.0653538042148473E-3</v>
      </c>
      <c r="AI30" s="16"/>
    </row>
  </sheetData>
  <mergeCells count="3">
    <mergeCell ref="B3:E3"/>
    <mergeCell ref="G3:K3"/>
    <mergeCell ref="M8:R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Overgangsdata </vt:lpstr>
      <vt:lpstr>Dia_Markov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Erika Fjallsbak</dc:creator>
  <cp:lastModifiedBy>Microsoft Office-bruger</cp:lastModifiedBy>
  <dcterms:created xsi:type="dcterms:W3CDTF">2017-03-28T18:37:27Z</dcterms:created>
  <dcterms:modified xsi:type="dcterms:W3CDTF">2017-03-29T13:25:46Z</dcterms:modified>
</cp:coreProperties>
</file>