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 (WoodThilsted)\!E - Employees drive\SMH\Master Thesis\ScriptedOrcaFlex\TOWERSixLineModel\InputFilesJONSWAP\"/>
    </mc:Choice>
  </mc:AlternateContent>
  <xr:revisionPtr revIDLastSave="0" documentId="13_ncr:1_{F22AA93F-C62E-468C-AA52-A49F1F2E02E6}" xr6:coauthVersionLast="45" xr6:coauthVersionMax="45" xr10:uidLastSave="{00000000-0000-0000-0000-000000000000}"/>
  <bookViews>
    <workbookView xWindow="915" yWindow="1425" windowWidth="26145" windowHeight="13485" tabRatio="879" activeTab="2" xr2:uid="{170DDBE3-8BDC-4D8C-8AE2-473F2FE9A05C}"/>
  </bookViews>
  <sheets>
    <sheet name="Lines_Sheet" sheetId="1" r:id="rId1"/>
    <sheet name="Buoys_Sheet" sheetId="20" r:id="rId2"/>
    <sheet name="Factors" sheetId="12" r:id="rId3"/>
    <sheet name="LineTypeName_Sheet" sheetId="3" r:id="rId4"/>
    <sheet name="LinesBC_Sheet1" sheetId="1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" i="12" l="1"/>
  <c r="P2" i="16" l="1"/>
  <c r="I2" i="16" l="1"/>
  <c r="O2" i="16" s="1"/>
  <c r="F2" i="16"/>
  <c r="J2" i="12" l="1"/>
  <c r="D3" i="12"/>
  <c r="I2" i="12" l="1"/>
  <c r="K2" i="12"/>
  <c r="D7" i="12"/>
  <c r="D6" i="12"/>
  <c r="D5" i="12"/>
  <c r="D4" i="12"/>
  <c r="G7" i="12" l="1"/>
  <c r="F7" i="12"/>
  <c r="G6" i="12"/>
  <c r="F6" i="12"/>
  <c r="G5" i="12"/>
  <c r="F5" i="12"/>
  <c r="G4" i="12"/>
  <c r="F4" i="12"/>
  <c r="G3" i="12"/>
  <c r="F3" i="12"/>
  <c r="G2" i="12"/>
  <c r="F2" i="12"/>
  <c r="A4" i="16" l="1"/>
  <c r="A6" i="16"/>
  <c r="B6" i="16"/>
  <c r="A7" i="16"/>
  <c r="B3" i="16"/>
  <c r="A5" i="16"/>
  <c r="B7" i="16"/>
  <c r="A3" i="16"/>
  <c r="B4" i="16"/>
  <c r="A8" i="16"/>
  <c r="B5" i="16"/>
  <c r="B8" i="16"/>
  <c r="I6" i="16" l="1"/>
  <c r="I7" i="16"/>
  <c r="I5" i="16"/>
  <c r="I3" i="16"/>
  <c r="I8" i="16"/>
  <c r="I4" i="16"/>
</calcChain>
</file>

<file path=xl/sharedStrings.xml><?xml version="1.0" encoding="utf-8"?>
<sst xmlns="http://schemas.openxmlformats.org/spreadsheetml/2006/main" count="106" uniqueCount="69">
  <si>
    <t>Lines</t>
  </si>
  <si>
    <t>EndAX</t>
  </si>
  <si>
    <t>EndBZ</t>
  </si>
  <si>
    <t>EndAxBendingStiffness</t>
  </si>
  <si>
    <t>EndAyBendingStiffness</t>
  </si>
  <si>
    <t>Length</t>
  </si>
  <si>
    <t>TargetSegmentLength</t>
  </si>
  <si>
    <t>Line_Types</t>
  </si>
  <si>
    <t>linetype1</t>
  </si>
  <si>
    <t>linetype2</t>
  </si>
  <si>
    <t>linetype3</t>
  </si>
  <si>
    <t>Category</t>
  </si>
  <si>
    <t>Homogeneous pipe</t>
  </si>
  <si>
    <t>General</t>
  </si>
  <si>
    <t>LineType</t>
  </si>
  <si>
    <t>WizardCalculation</t>
  </si>
  <si>
    <t>Chain</t>
  </si>
  <si>
    <t>ChainBarDiameter</t>
  </si>
  <si>
    <t>linetype4</t>
  </si>
  <si>
    <t>EndAY</t>
  </si>
  <si>
    <t>EndAZ</t>
  </si>
  <si>
    <t>EndBX</t>
  </si>
  <si>
    <t>EndBY</t>
  </si>
  <si>
    <t>MP</t>
  </si>
  <si>
    <t>Chain1</t>
  </si>
  <si>
    <t>Chain2</t>
  </si>
  <si>
    <t>Chain3</t>
  </si>
  <si>
    <t>AppliedForceX</t>
  </si>
  <si>
    <t>Zero</t>
  </si>
  <si>
    <t>x</t>
  </si>
  <si>
    <t>y</t>
  </si>
  <si>
    <t>angle</t>
  </si>
  <si>
    <t>radius</t>
  </si>
  <si>
    <t>Chain 2</t>
  </si>
  <si>
    <t>Chain 3</t>
  </si>
  <si>
    <t>LayAzimuth</t>
  </si>
  <si>
    <t>Chain 4</t>
  </si>
  <si>
    <t>PipeOuterDiameter</t>
  </si>
  <si>
    <t>PipeWallThickness</t>
  </si>
  <si>
    <t>Chain 1</t>
  </si>
  <si>
    <t>Chain 5</t>
  </si>
  <si>
    <t>Chain 6</t>
  </si>
  <si>
    <t>Chain4</t>
  </si>
  <si>
    <t>Chain5</t>
  </si>
  <si>
    <t>Chain6</t>
  </si>
  <si>
    <t>linetype5</t>
  </si>
  <si>
    <t>linetype6</t>
  </si>
  <si>
    <t>linetype7</t>
  </si>
  <si>
    <t>Length Factor</t>
  </si>
  <si>
    <t>h</t>
  </si>
  <si>
    <t>Cable attachment angle</t>
  </si>
  <si>
    <t>L</t>
  </si>
  <si>
    <t>AppliedForceY</t>
  </si>
  <si>
    <t>BoxX</t>
  </si>
  <si>
    <t>BoxY</t>
  </si>
  <si>
    <t>IncludeSeabedFrictionInStatics</t>
  </si>
  <si>
    <t>No</t>
  </si>
  <si>
    <t>Buoys_3D</t>
  </si>
  <si>
    <t>buoy1</t>
  </si>
  <si>
    <t>nothing</t>
  </si>
  <si>
    <t>Nacelle weight [t]</t>
  </si>
  <si>
    <t>InitialZ</t>
  </si>
  <si>
    <t>Mass</t>
  </si>
  <si>
    <t>Hub height [m]</t>
  </si>
  <si>
    <t>Tower length [m]</t>
  </si>
  <si>
    <t>Skirt length [m]</t>
  </si>
  <si>
    <t>TP length [m]</t>
  </si>
  <si>
    <t>Water depth [m]</t>
  </si>
  <si>
    <t>MP length [m]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</si>
</sst>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E+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164" fontId="0" fillId="0" borderId="0" xfId="0" applyNumberFormat="1"/>
    <xf numFmtId="165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D33AB-662A-48ED-B95A-51B566434738}">
  <dimension ref="A1:A8"/>
  <sheetViews>
    <sheetView workbookViewId="0">
      <selection activeCell="A9" sqref="A9"/>
    </sheetView>
  </sheetViews>
  <sheetFormatPr defaultRowHeight="14.25" x14ac:dyDescent="0.45"/>
  <cols>
    <col min="1" max="2" width="17.06640625" customWidth="1"/>
    <col min="3" max="3" width="16.9296875" customWidth="1"/>
    <col min="4" max="4" width="19.06640625" customWidth="1"/>
    <col min="5" max="5" width="16.3984375" customWidth="1"/>
  </cols>
  <sheetData>
    <row r="1" spans="1:1" x14ac:dyDescent="0.45">
      <c r="A1" t="s">
        <v>0</v>
      </c>
    </row>
    <row r="2" spans="1:1" x14ac:dyDescent="0.45">
      <c r="A2" t="s">
        <v>23</v>
      </c>
    </row>
    <row r="3" spans="1:1" x14ac:dyDescent="0.45">
      <c r="A3" t="s">
        <v>24</v>
      </c>
    </row>
    <row r="4" spans="1:1" x14ac:dyDescent="0.45">
      <c r="A4" t="s">
        <v>25</v>
      </c>
    </row>
    <row r="5" spans="1:1" x14ac:dyDescent="0.45">
      <c r="A5" t="s">
        <v>26</v>
      </c>
    </row>
    <row r="6" spans="1:1" x14ac:dyDescent="0.45">
      <c r="A6" t="s">
        <v>42</v>
      </c>
    </row>
    <row r="7" spans="1:1" x14ac:dyDescent="0.45">
      <c r="A7" t="s">
        <v>43</v>
      </c>
    </row>
    <row r="8" spans="1:1" x14ac:dyDescent="0.45">
      <c r="A8" t="s">
        <v>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CA502-DCB5-4368-8ADA-56E52768C937}">
  <dimension ref="A1:A5"/>
  <sheetViews>
    <sheetView workbookViewId="0">
      <selection sqref="A1:A5"/>
    </sheetView>
  </sheetViews>
  <sheetFormatPr defaultRowHeight="14.25" x14ac:dyDescent="0.45"/>
  <sheetData>
    <row r="1" spans="1:1" x14ac:dyDescent="0.45">
      <c r="A1" t="s">
        <v>57</v>
      </c>
    </row>
    <row r="2" spans="1:1" x14ac:dyDescent="0.45">
      <c r="A2" t="s">
        <v>58</v>
      </c>
    </row>
    <row r="3" spans="1:1" x14ac:dyDescent="0.45">
      <c r="A3" t="s">
        <v>59</v>
      </c>
    </row>
    <row r="4" spans="1:1" x14ac:dyDescent="0.45">
      <c r="A4" t="s">
        <v>59</v>
      </c>
    </row>
    <row r="5" spans="1:1" x14ac:dyDescent="0.45">
      <c r="A5" t="s">
        <v>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4F08E-BC33-4CF2-A070-11B7ADE91EDD}">
  <dimension ref="A1:R15"/>
  <sheetViews>
    <sheetView tabSelected="1" workbookViewId="0">
      <selection activeCell="L1" sqref="L1:R2"/>
    </sheetView>
  </sheetViews>
  <sheetFormatPr defaultRowHeight="14.25" x14ac:dyDescent="0.45"/>
  <cols>
    <col min="1" max="1" width="12.265625" customWidth="1"/>
    <col min="9" max="9" width="20.9296875" customWidth="1"/>
  </cols>
  <sheetData>
    <row r="1" spans="1:18" x14ac:dyDescent="0.45">
      <c r="A1" t="s">
        <v>48</v>
      </c>
      <c r="D1" t="s">
        <v>32</v>
      </c>
      <c r="E1" t="s">
        <v>31</v>
      </c>
      <c r="F1" t="s">
        <v>29</v>
      </c>
      <c r="G1" t="s">
        <v>30</v>
      </c>
      <c r="I1" t="s">
        <v>50</v>
      </c>
      <c r="J1" t="s">
        <v>49</v>
      </c>
      <c r="K1" t="s">
        <v>51</v>
      </c>
      <c r="L1" t="s">
        <v>63</v>
      </c>
      <c r="M1" t="s">
        <v>67</v>
      </c>
      <c r="N1" t="s">
        <v>60</v>
      </c>
      <c r="O1" t="s">
        <v>64</v>
      </c>
      <c r="P1" t="s">
        <v>65</v>
      </c>
      <c r="Q1" t="s">
        <v>66</v>
      </c>
      <c r="R1" t="s">
        <v>68</v>
      </c>
    </row>
    <row r="2" spans="1:18" x14ac:dyDescent="0.45">
      <c r="A2">
        <v>0.95</v>
      </c>
      <c r="C2" t="s">
        <v>39</v>
      </c>
      <c r="D2">
        <v>30</v>
      </c>
      <c r="E2">
        <v>0</v>
      </c>
      <c r="F2">
        <f t="shared" ref="F2:F7" si="0">D2*COS(E2*(PI()/180))</f>
        <v>30</v>
      </c>
      <c r="G2">
        <f t="shared" ref="G2:G7" si="1">D2*SIN(E2*(PI()/180))</f>
        <v>0</v>
      </c>
      <c r="I2" t="e">
        <f>ATAN((D2/J2))*(180/PI())</f>
        <v>#REF!</v>
      </c>
      <c r="J2" t="e">
        <f>#REF!</f>
        <v>#REF!</v>
      </c>
      <c r="K2" s="4" t="e">
        <f>SQRT(D2^2+J2^2)</f>
        <v>#REF!</v>
      </c>
      <c r="L2">
        <f>O2+P2+Q2+R2-M2</f>
        <v>135.6</v>
      </c>
      <c r="M2">
        <v>50</v>
      </c>
      <c r="N2">
        <v>800</v>
      </c>
      <c r="O2">
        <v>113.4</v>
      </c>
      <c r="P2">
        <v>10.5</v>
      </c>
      <c r="Q2">
        <v>15.7</v>
      </c>
      <c r="R2">
        <v>46</v>
      </c>
    </row>
    <row r="3" spans="1:18" x14ac:dyDescent="0.45">
      <c r="A3">
        <v>1.2</v>
      </c>
      <c r="C3" t="s">
        <v>33</v>
      </c>
      <c r="D3">
        <f>D2</f>
        <v>30</v>
      </c>
      <c r="E3">
        <v>60</v>
      </c>
      <c r="F3">
        <f t="shared" si="0"/>
        <v>15.000000000000004</v>
      </c>
      <c r="G3">
        <f t="shared" si="1"/>
        <v>25.980762113533157</v>
      </c>
    </row>
    <row r="4" spans="1:18" x14ac:dyDescent="0.45">
      <c r="A4">
        <v>1.3</v>
      </c>
      <c r="C4" t="s">
        <v>34</v>
      </c>
      <c r="D4">
        <f>D2</f>
        <v>30</v>
      </c>
      <c r="E4">
        <v>120</v>
      </c>
      <c r="F4">
        <f t="shared" si="0"/>
        <v>-14.999999999999993</v>
      </c>
      <c r="G4">
        <f t="shared" si="1"/>
        <v>25.98076211353316</v>
      </c>
    </row>
    <row r="5" spans="1:18" x14ac:dyDescent="0.45">
      <c r="A5">
        <v>1.4</v>
      </c>
      <c r="C5" t="s">
        <v>36</v>
      </c>
      <c r="D5">
        <f>D2</f>
        <v>30</v>
      </c>
      <c r="E5">
        <v>180</v>
      </c>
      <c r="F5">
        <f t="shared" si="0"/>
        <v>-30</v>
      </c>
      <c r="G5" s="3">
        <f t="shared" si="1"/>
        <v>3.67544536472586E-15</v>
      </c>
    </row>
    <row r="6" spans="1:18" x14ac:dyDescent="0.45">
      <c r="A6">
        <v>1.5</v>
      </c>
      <c r="C6" t="s">
        <v>40</v>
      </c>
      <c r="D6">
        <f>D2</f>
        <v>30</v>
      </c>
      <c r="E6">
        <v>240</v>
      </c>
      <c r="F6">
        <f t="shared" si="0"/>
        <v>-15.000000000000014</v>
      </c>
      <c r="G6">
        <f t="shared" si="1"/>
        <v>-25.980762113533153</v>
      </c>
    </row>
    <row r="7" spans="1:18" x14ac:dyDescent="0.45">
      <c r="A7">
        <v>1.6</v>
      </c>
      <c r="C7" t="s">
        <v>41</v>
      </c>
      <c r="D7">
        <f>D2</f>
        <v>30</v>
      </c>
      <c r="E7">
        <v>300</v>
      </c>
      <c r="F7">
        <f t="shared" si="0"/>
        <v>15.000000000000004</v>
      </c>
      <c r="G7">
        <f t="shared" si="1"/>
        <v>-25.980762113533157</v>
      </c>
    </row>
    <row r="8" spans="1:18" x14ac:dyDescent="0.45">
      <c r="A8">
        <v>1.7</v>
      </c>
    </row>
    <row r="9" spans="1:18" x14ac:dyDescent="0.45">
      <c r="A9">
        <v>1.7250000000000001</v>
      </c>
    </row>
    <row r="10" spans="1:18" x14ac:dyDescent="0.45">
      <c r="A10">
        <v>1.7310000000000001</v>
      </c>
    </row>
    <row r="11" spans="1:18" x14ac:dyDescent="0.45">
      <c r="A11">
        <v>1.74</v>
      </c>
    </row>
    <row r="12" spans="1:18" x14ac:dyDescent="0.45">
      <c r="A12">
        <v>1.7450000000000001</v>
      </c>
    </row>
    <row r="13" spans="1:18" x14ac:dyDescent="0.45">
      <c r="A13">
        <v>1.82</v>
      </c>
    </row>
    <row r="14" spans="1:18" x14ac:dyDescent="0.45">
      <c r="A14">
        <v>1.85</v>
      </c>
    </row>
    <row r="15" spans="1:18" x14ac:dyDescent="0.45">
      <c r="A15">
        <v>1.85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BCB06-15F0-4F15-886B-BBD23CAD2860}">
  <dimension ref="A1:G8"/>
  <sheetViews>
    <sheetView workbookViewId="0">
      <selection activeCell="A9" sqref="A9:G14"/>
    </sheetView>
  </sheetViews>
  <sheetFormatPr defaultRowHeight="14.25" x14ac:dyDescent="0.45"/>
  <cols>
    <col min="1" max="1" width="12.73046875" customWidth="1"/>
    <col min="2" max="2" width="17.06640625" customWidth="1"/>
    <col min="3" max="3" width="12.73046875" customWidth="1"/>
    <col min="4" max="4" width="16.3984375" customWidth="1"/>
    <col min="5" max="5" width="15.86328125" customWidth="1"/>
    <col min="6" max="6" width="15.9296875" customWidth="1"/>
  </cols>
  <sheetData>
    <row r="1" spans="1:7" x14ac:dyDescent="0.45">
      <c r="A1" t="s">
        <v>7</v>
      </c>
      <c r="B1" t="s">
        <v>11</v>
      </c>
      <c r="C1" t="s">
        <v>14</v>
      </c>
      <c r="D1" t="s">
        <v>15</v>
      </c>
      <c r="E1" t="s">
        <v>17</v>
      </c>
      <c r="F1" t="s">
        <v>37</v>
      </c>
      <c r="G1" t="s">
        <v>38</v>
      </c>
    </row>
    <row r="2" spans="1:7" x14ac:dyDescent="0.45">
      <c r="A2" t="s">
        <v>8</v>
      </c>
      <c r="B2" t="s">
        <v>13</v>
      </c>
      <c r="C2" t="s">
        <v>8</v>
      </c>
      <c r="D2" t="s">
        <v>12</v>
      </c>
      <c r="E2">
        <v>999999</v>
      </c>
      <c r="F2">
        <v>8</v>
      </c>
      <c r="G2">
        <v>0.1</v>
      </c>
    </row>
    <row r="3" spans="1:7" x14ac:dyDescent="0.45">
      <c r="A3" t="s">
        <v>9</v>
      </c>
      <c r="B3" t="s">
        <v>13</v>
      </c>
      <c r="C3" t="s">
        <v>9</v>
      </c>
      <c r="D3" t="s">
        <v>16</v>
      </c>
      <c r="E3">
        <v>0.185</v>
      </c>
      <c r="F3">
        <v>999999</v>
      </c>
      <c r="G3">
        <v>999999</v>
      </c>
    </row>
    <row r="4" spans="1:7" x14ac:dyDescent="0.45">
      <c r="A4" t="s">
        <v>10</v>
      </c>
      <c r="B4" t="s">
        <v>13</v>
      </c>
      <c r="C4" t="s">
        <v>10</v>
      </c>
      <c r="D4" t="s">
        <v>16</v>
      </c>
      <c r="E4">
        <v>0.185</v>
      </c>
      <c r="F4">
        <v>999999</v>
      </c>
      <c r="G4">
        <v>999999</v>
      </c>
    </row>
    <row r="5" spans="1:7" x14ac:dyDescent="0.45">
      <c r="A5" t="s">
        <v>18</v>
      </c>
      <c r="B5" t="s">
        <v>13</v>
      </c>
      <c r="C5" t="s">
        <v>18</v>
      </c>
      <c r="D5" t="s">
        <v>16</v>
      </c>
      <c r="E5">
        <v>0.185</v>
      </c>
      <c r="F5">
        <v>999999</v>
      </c>
      <c r="G5">
        <v>999999</v>
      </c>
    </row>
    <row r="6" spans="1:7" x14ac:dyDescent="0.45">
      <c r="A6" t="s">
        <v>45</v>
      </c>
      <c r="B6" t="s">
        <v>13</v>
      </c>
      <c r="C6" t="s">
        <v>45</v>
      </c>
      <c r="D6" t="s">
        <v>16</v>
      </c>
      <c r="E6">
        <v>0.185</v>
      </c>
      <c r="F6">
        <v>999999</v>
      </c>
      <c r="G6">
        <v>999999</v>
      </c>
    </row>
    <row r="7" spans="1:7" x14ac:dyDescent="0.45">
      <c r="A7" t="s">
        <v>46</v>
      </c>
      <c r="B7" t="s">
        <v>13</v>
      </c>
      <c r="C7" t="s">
        <v>46</v>
      </c>
      <c r="D7" t="s">
        <v>16</v>
      </c>
      <c r="E7">
        <v>0.185</v>
      </c>
      <c r="F7">
        <v>999999</v>
      </c>
      <c r="G7">
        <v>999999</v>
      </c>
    </row>
    <row r="8" spans="1:7" x14ac:dyDescent="0.45">
      <c r="A8" t="s">
        <v>47</v>
      </c>
      <c r="B8" t="s">
        <v>13</v>
      </c>
      <c r="C8" t="s">
        <v>47</v>
      </c>
      <c r="D8" t="s">
        <v>16</v>
      </c>
      <c r="E8">
        <v>0.185</v>
      </c>
      <c r="F8">
        <v>999999</v>
      </c>
      <c r="G8">
        <v>999999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62CD7-37AD-4584-BD19-9DA6EEDE71D2}">
  <dimension ref="A1:S15"/>
  <sheetViews>
    <sheetView workbookViewId="0">
      <selection activeCell="J2" sqref="J2:J8"/>
    </sheetView>
  </sheetViews>
  <sheetFormatPr defaultRowHeight="14.25" x14ac:dyDescent="0.45"/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52</v>
      </c>
      <c r="M1" t="s">
        <v>35</v>
      </c>
      <c r="N1" t="s">
        <v>55</v>
      </c>
      <c r="O1" t="s">
        <v>61</v>
      </c>
      <c r="P1" t="s">
        <v>62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135.6</v>
      </c>
      <c r="G2" s="1">
        <v>0</v>
      </c>
      <c r="H2" s="1">
        <v>0</v>
      </c>
      <c r="I2">
        <f>Factors!$M$2+Factors!$L$2</f>
        <v>185.6</v>
      </c>
      <c r="J2">
        <v>1</v>
      </c>
      <c r="K2" t="s">
        <v>53</v>
      </c>
      <c r="L2" t="s">
        <v>54</v>
      </c>
      <c r="M2">
        <v>180</v>
      </c>
      <c r="N2" t="s">
        <v>56</v>
      </c>
      <c r="O2">
        <f>$I$2</f>
        <v>185.6</v>
      </c>
      <c r="P2">
        <f>Factors!N2</f>
        <v>800</v>
      </c>
      <c r="Q2" s="2"/>
      <c r="R2" s="2"/>
    </row>
    <row r="3" spans="1:19" x14ac:dyDescent="0.45">
      <c r="A3">
        <f>Factors!F2</f>
        <v>30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(Factors!$A$12)*$A$3</f>
        <v>52.35</v>
      </c>
      <c r="J3">
        <v>1</v>
      </c>
      <c r="K3" t="s">
        <v>28</v>
      </c>
      <c r="L3" t="s">
        <v>28</v>
      </c>
      <c r="M3">
        <v>180</v>
      </c>
      <c r="N3" t="s">
        <v>56</v>
      </c>
      <c r="O3">
        <v>999999</v>
      </c>
      <c r="P3">
        <v>999999</v>
      </c>
    </row>
    <row r="4" spans="1:19" x14ac:dyDescent="0.45">
      <c r="A4">
        <f>Factors!F3</f>
        <v>15.000000000000004</v>
      </c>
      <c r="B4">
        <f>Factors!G3</f>
        <v>25.980762113533157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(Factors!$A$12)*$A$3</f>
        <v>52.35</v>
      </c>
      <c r="J4">
        <v>1</v>
      </c>
      <c r="K4" t="s">
        <v>28</v>
      </c>
      <c r="L4" t="s">
        <v>28</v>
      </c>
      <c r="M4">
        <v>240</v>
      </c>
      <c r="N4" t="s">
        <v>56</v>
      </c>
      <c r="O4">
        <v>999999</v>
      </c>
      <c r="P4">
        <v>999999</v>
      </c>
    </row>
    <row r="5" spans="1:19" x14ac:dyDescent="0.45">
      <c r="A5">
        <f>Factors!F4</f>
        <v>-14.999999999999993</v>
      </c>
      <c r="B5">
        <f>Factors!G4</f>
        <v>25.98076211353316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(Factors!$A$12)*$A$3</f>
        <v>52.35</v>
      </c>
      <c r="J5">
        <v>1</v>
      </c>
      <c r="K5" t="s">
        <v>28</v>
      </c>
      <c r="L5" t="s">
        <v>28</v>
      </c>
      <c r="M5">
        <v>0</v>
      </c>
      <c r="N5" t="s">
        <v>56</v>
      </c>
      <c r="O5">
        <v>999999</v>
      </c>
      <c r="P5">
        <v>999999</v>
      </c>
    </row>
    <row r="6" spans="1:19" x14ac:dyDescent="0.45">
      <c r="A6">
        <f>Factors!F5</f>
        <v>-30</v>
      </c>
      <c r="B6">
        <f>Factors!G5</f>
        <v>3.67544536472586E-15</v>
      </c>
      <c r="C6">
        <v>0</v>
      </c>
      <c r="D6">
        <v>0</v>
      </c>
      <c r="E6">
        <v>0</v>
      </c>
      <c r="F6">
        <v>43</v>
      </c>
      <c r="G6" s="1">
        <v>1E+21</v>
      </c>
      <c r="H6" s="1">
        <v>1E+21</v>
      </c>
      <c r="I6">
        <f>(Factors!$A$12)*$A$3</f>
        <v>52.35</v>
      </c>
      <c r="J6">
        <v>1</v>
      </c>
      <c r="K6" t="s">
        <v>28</v>
      </c>
      <c r="L6" t="s">
        <v>28</v>
      </c>
      <c r="M6">
        <v>0</v>
      </c>
      <c r="N6" t="s">
        <v>56</v>
      </c>
      <c r="O6">
        <v>999999</v>
      </c>
      <c r="P6">
        <v>999999</v>
      </c>
    </row>
    <row r="7" spans="1:19" x14ac:dyDescent="0.45">
      <c r="A7">
        <f>Factors!F6</f>
        <v>-15.000000000000014</v>
      </c>
      <c r="B7">
        <f>Factors!G6</f>
        <v>-25.980762113533153</v>
      </c>
      <c r="C7">
        <v>0</v>
      </c>
      <c r="D7">
        <v>0</v>
      </c>
      <c r="E7">
        <v>0</v>
      </c>
      <c r="F7">
        <v>43</v>
      </c>
      <c r="G7" s="1">
        <v>1E+21</v>
      </c>
      <c r="H7" s="1">
        <v>1E+21</v>
      </c>
      <c r="I7">
        <f>(Factors!$A$12)*$A$3</f>
        <v>52.35</v>
      </c>
      <c r="J7">
        <v>1</v>
      </c>
      <c r="K7" t="s">
        <v>28</v>
      </c>
      <c r="L7" t="s">
        <v>28</v>
      </c>
      <c r="M7">
        <v>0</v>
      </c>
      <c r="N7" t="s">
        <v>56</v>
      </c>
      <c r="O7">
        <v>999999</v>
      </c>
      <c r="P7">
        <v>999999</v>
      </c>
    </row>
    <row r="8" spans="1:19" x14ac:dyDescent="0.45">
      <c r="A8">
        <f>Factors!F7</f>
        <v>15.000000000000004</v>
      </c>
      <c r="B8">
        <f>Factors!G7</f>
        <v>-25.980762113533157</v>
      </c>
      <c r="C8">
        <v>0</v>
      </c>
      <c r="D8">
        <v>0</v>
      </c>
      <c r="E8">
        <v>0</v>
      </c>
      <c r="F8">
        <v>43</v>
      </c>
      <c r="G8" s="1">
        <v>1E+21</v>
      </c>
      <c r="H8" s="1">
        <v>1E+21</v>
      </c>
      <c r="I8">
        <f>(Factors!$A$12)*$A$3</f>
        <v>52.35</v>
      </c>
      <c r="J8">
        <v>1</v>
      </c>
      <c r="K8" t="s">
        <v>28</v>
      </c>
      <c r="L8" t="s">
        <v>28</v>
      </c>
      <c r="M8">
        <v>120</v>
      </c>
      <c r="N8" t="s">
        <v>56</v>
      </c>
      <c r="O8">
        <v>999999</v>
      </c>
      <c r="P8">
        <v>999999</v>
      </c>
    </row>
    <row r="15" spans="1:19" x14ac:dyDescent="0.45">
      <c r="S15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Lines_Sheet</vt:lpstr>
      <vt:lpstr>Buoys_Sheet</vt:lpstr>
      <vt:lpstr>Factors</vt:lpstr>
      <vt:lpstr>LineTypeName_Sheet</vt:lpstr>
      <vt:lpstr>LinesBC_Sheet1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Moby Dick</dc:creator>
  <cp:lastModifiedBy>Moby Dick</cp:lastModifiedBy>
  <dcterms:created xsi:type="dcterms:W3CDTF">2019-11-14T19:51:11Z</dcterms:created>
  <dcterms:modified xsi:type="dcterms:W3CDTF">2020-01-19T13:25:05Z</dcterms:modified>
</cp:coreProperties>
</file>