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8.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codeName="ThisWorkbook" defaultThemeVersion="166925"/>
  <mc:AlternateContent xmlns:mc="http://schemas.openxmlformats.org/markup-compatibility/2006">
    <mc:Choice Requires="x15">
      <x15ac:absPath xmlns:x15ac="http://schemas.microsoft.com/office/spreadsheetml/2010/11/ac" url="C:\Projects\Presentations\Excel\"/>
    </mc:Choice>
  </mc:AlternateContent>
  <xr:revisionPtr revIDLastSave="0" documentId="13_ncr:1_{6870B6BB-26AA-47D3-8A4D-3ADA6B56B0B6}" xr6:coauthVersionLast="43" xr6:coauthVersionMax="43" xr10:uidLastSave="{00000000-0000-0000-0000-000000000000}"/>
  <bookViews>
    <workbookView xWindow="-93" yWindow="-93" windowWidth="25786" windowHeight="13986" firstSheet="3" activeTab="7" xr2:uid="{89FFEF71-E1CD-4CEE-A9F0-111DC7069DAB}"/>
  </bookViews>
  <sheets>
    <sheet name="Page 1" sheetId="10" r:id="rId1"/>
    <sheet name="Aggregates" sheetId="1" r:id="rId2"/>
    <sheet name="VLOOKUP" sheetId="3" r:id="rId3"/>
    <sheet name="Tables" sheetId="5" r:id="rId4"/>
    <sheet name="Conditional Formatting" sheetId="7" r:id="rId5"/>
    <sheet name="Charting" sheetId="8" r:id="rId6"/>
    <sheet name="Sheet1" sheetId="15" r:id="rId7"/>
    <sheet name="Sheet3" sheetId="17" r:id="rId8"/>
    <sheet name="Pivot Tables" sheetId="6" r:id="rId9"/>
    <sheet name="Relative References" sheetId="4" state="hidden" r:id="rId10"/>
    <sheet name="Sheet2" sheetId="16" r:id="rId11"/>
    <sheet name="Pivot Chart" sheetId="14" r:id="rId12"/>
    <sheet name="PowerPivot" sheetId="11" r:id="rId13"/>
    <sheet name="Macros + VBA" sheetId="13" r:id="rId14"/>
    <sheet name="Helpful functions" sheetId="9" r:id="rId15"/>
    <sheet name="Resources" sheetId="12" r:id="rId16"/>
  </sheets>
  <definedNames>
    <definedName name="_xlcn.WorksheetConnection_Book1.xlsxTable61" hidden="1">Table6[]</definedName>
    <definedName name="Slicer_Make">#N/A</definedName>
  </definedNames>
  <calcPr calcId="191029"/>
  <pivotCaches>
    <pivotCache cacheId="4" r:id="rId17"/>
    <pivotCache cacheId="9" r:id="rId18"/>
    <pivotCache cacheId="11" r:id="rId19"/>
  </pivotCaches>
  <extLs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6" name="Table6" connection="WorksheetConnection_Book1.xlsx!Table6"/>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 i="15" l="1"/>
  <c r="F8" i="15"/>
  <c r="F9" i="15"/>
  <c r="F10" i="15"/>
  <c r="F11" i="15"/>
  <c r="F12" i="15"/>
  <c r="F13" i="15"/>
  <c r="F14" i="15"/>
  <c r="F15" i="15"/>
  <c r="F6" i="15"/>
  <c r="M9" i="6"/>
  <c r="H4" i="7"/>
  <c r="E35" i="5"/>
  <c r="C35" i="5"/>
  <c r="D35" i="5"/>
  <c r="E11" i="3"/>
  <c r="E12" i="3"/>
  <c r="E13" i="3"/>
  <c r="E14" i="3"/>
  <c r="E15" i="3"/>
  <c r="E16" i="3"/>
  <c r="E17" i="3"/>
  <c r="E18" i="3"/>
  <c r="E19" i="3"/>
  <c r="E20" i="3"/>
  <c r="E21" i="3"/>
  <c r="E22" i="3"/>
  <c r="E23" i="3"/>
  <c r="K50" i="1"/>
  <c r="K51" i="1"/>
  <c r="K52" i="1"/>
  <c r="K53" i="1"/>
  <c r="J51" i="1"/>
  <c r="J52" i="1"/>
  <c r="J53" i="1"/>
  <c r="J50" i="1"/>
  <c r="F53" i="1"/>
  <c r="F52" i="1"/>
  <c r="F50" i="1"/>
  <c r="F51" i="1"/>
  <c r="F54" i="1"/>
  <c r="F55" i="1"/>
  <c r="C58" i="1"/>
  <c r="C57" i="1"/>
  <c r="D18" i="1"/>
  <c r="C17" i="1"/>
  <c r="G8" i="15"/>
  <c r="G9" i="15"/>
  <c r="G12" i="15"/>
  <c r="G13" i="15"/>
  <c r="G10" i="15"/>
  <c r="G11" i="15"/>
  <c r="G14" i="15"/>
  <c r="G7" i="15"/>
  <c r="G6" i="15"/>
  <c r="H5" i="7" l="1"/>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D13" i="9"/>
  <c r="C13" i="9"/>
  <c r="F39" i="14"/>
  <c r="F38" i="14"/>
  <c r="F37" i="14"/>
  <c r="F36" i="14"/>
  <c r="F35" i="14"/>
  <c r="F34" i="14"/>
  <c r="F33" i="14"/>
  <c r="F32" i="14"/>
  <c r="F31" i="14"/>
  <c r="F30" i="14"/>
  <c r="F29" i="14"/>
  <c r="F28" i="14"/>
  <c r="F27" i="14"/>
  <c r="F26" i="14"/>
  <c r="F25" i="14"/>
  <c r="F24" i="14"/>
  <c r="F23" i="14"/>
  <c r="F22" i="14"/>
  <c r="F21" i="14"/>
  <c r="F20" i="14"/>
  <c r="F19" i="14"/>
  <c r="F18" i="14"/>
  <c r="F17" i="14"/>
  <c r="F16" i="14"/>
  <c r="F15" i="14"/>
  <c r="F14" i="14"/>
  <c r="F13" i="14"/>
  <c r="F12" i="14"/>
  <c r="F11" i="14"/>
  <c r="F10" i="14"/>
  <c r="F9" i="14"/>
  <c r="C18" i="8"/>
  <c r="C9" i="8"/>
  <c r="C7" i="8"/>
  <c r="C8" i="8"/>
  <c r="C14" i="8"/>
  <c r="C13" i="8"/>
  <c r="C19" i="8"/>
  <c r="C12" i="8"/>
  <c r="C10" i="8"/>
  <c r="C17" i="8"/>
  <c r="C11" i="8"/>
  <c r="C15" i="8"/>
  <c r="C16" i="8"/>
  <c r="M39" i="6"/>
  <c r="M38" i="6"/>
  <c r="M37" i="6"/>
  <c r="M36" i="6"/>
  <c r="M35" i="6"/>
  <c r="M34" i="6"/>
  <c r="M33" i="6"/>
  <c r="M32" i="6"/>
  <c r="M31" i="6"/>
  <c r="M30" i="6"/>
  <c r="M29" i="6"/>
  <c r="M28" i="6"/>
  <c r="M27" i="6"/>
  <c r="M26" i="6"/>
  <c r="M25" i="6"/>
  <c r="M24" i="6"/>
  <c r="M23" i="6"/>
  <c r="M22" i="6"/>
  <c r="M21" i="6"/>
  <c r="M20" i="6"/>
  <c r="M19" i="6"/>
  <c r="M18" i="6"/>
  <c r="M17" i="6"/>
  <c r="M16" i="6"/>
  <c r="M15" i="6"/>
  <c r="M14" i="6"/>
  <c r="M13" i="6"/>
  <c r="M12" i="6"/>
  <c r="M11" i="6"/>
  <c r="M10"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9" i="6"/>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4" i="7"/>
  <c r="E28" i="3"/>
  <c r="D19" i="1"/>
  <c r="E19" i="1"/>
  <c r="C19" i="1"/>
  <c r="E18" i="1" l="1"/>
  <c r="C18" i="1"/>
  <c r="D57" i="1"/>
  <c r="E57" i="1"/>
  <c r="D37" i="1"/>
  <c r="E37" i="1"/>
  <c r="C37" i="1"/>
  <c r="E17" i="1"/>
  <c r="D17" i="1"/>
  <c r="D4" i="9"/>
  <c r="C4" i="9"/>
  <c r="D3" i="9"/>
  <c r="C3"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6B8C69-2031-42FC-94DF-632CB40CB917}"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6391F589-E8F1-48AF-A56A-AB81F4E4E901}" name="WorksheetConnection_Book1.xlsx!Table6" type="102" refreshedVersion="6" minRefreshableVersion="5">
    <extLst>
      <ext xmlns:x15="http://schemas.microsoft.com/office/spreadsheetml/2010/11/main" uri="{DE250136-89BD-433C-8126-D09CA5730AF9}">
        <x15:connection id="Table6">
          <x15:rangePr sourceName="_xlcn.WorksheetConnection_Book1.xlsxTable61"/>
        </x15:connection>
      </ext>
    </extLst>
  </connection>
</connections>
</file>

<file path=xl/sharedStrings.xml><?xml version="1.0" encoding="utf-8"?>
<sst xmlns="http://schemas.openxmlformats.org/spreadsheetml/2006/main" count="582" uniqueCount="144">
  <si>
    <t>Function</t>
  </si>
  <si>
    <t>Description</t>
  </si>
  <si>
    <t>CONCAT</t>
  </si>
  <si>
    <t>Concatenate mulitiple strings</t>
  </si>
  <si>
    <t>Returns a true of false if the input parameter is an error code</t>
  </si>
  <si>
    <t>ISERROR</t>
  </si>
  <si>
    <t>Example 1</t>
  </si>
  <si>
    <t>Example 2</t>
  </si>
  <si>
    <t>If parameter 1 is an error, use parameter 2 as a default</t>
  </si>
  <si>
    <t>Notes</t>
  </si>
  <si>
    <t>Use if your VLOOKUP might error!</t>
  </si>
  <si>
    <r>
      <rPr>
        <b/>
        <sz val="11"/>
        <color theme="1"/>
        <rFont val="Calibri"/>
        <family val="2"/>
        <scheme val="minor"/>
      </rPr>
      <t>IF</t>
    </r>
    <r>
      <rPr>
        <sz val="11"/>
        <color theme="1"/>
        <rFont val="Calibri"/>
        <family val="2"/>
        <scheme val="minor"/>
      </rPr>
      <t>ERROR</t>
    </r>
  </si>
  <si>
    <t>IF</t>
  </si>
  <si>
    <t>AND</t>
  </si>
  <si>
    <t>OR</t>
  </si>
  <si>
    <t>FIND</t>
  </si>
  <si>
    <t>LEFT</t>
  </si>
  <si>
    <t>combine with FIND to get a variable-length LEFT</t>
  </si>
  <si>
    <t>RIGHT</t>
  </si>
  <si>
    <t>Get the right n values of a string</t>
  </si>
  <si>
    <t>Get the left n values of a string</t>
  </si>
  <si>
    <t>same as LEFT… only RIGHT</t>
  </si>
  <si>
    <t>MID</t>
  </si>
  <si>
    <t>A bit like LEFT - but start partway through the string</t>
  </si>
  <si>
    <t>REPLACE</t>
  </si>
  <si>
    <t>They do have some drawbacks:</t>
  </si>
  <si>
    <t>Macros can be a very useful tool in the toolbox and can be extremely powerful for automating repetitive tasks.</t>
  </si>
  <si>
    <t>Macros can be recorded or scripted from scratch - often analysts will use a combination in their creation.</t>
  </si>
  <si>
    <t>The Visual Basic for Applications (VBA) syntax is based on BASIC and is very easy to pick up.</t>
  </si>
  <si>
    <t>1) Source Control is hard - modules are contained within a spreadsheet (binary format)</t>
  </si>
  <si>
    <t>2) Testing is hard - I am not aware of a robust testing framework for VBA code</t>
  </si>
  <si>
    <t>3) Macro enabled workbooks have the ".xlsm" extension and are often not supported through online Excel viewers. If they are supported, normally the VBA can't run - meaning that if your presentation layer depends on VBA, you're out of luck!</t>
  </si>
  <si>
    <t>The VBA modules can be password encrypted*</t>
  </si>
  <si>
    <t>5) * the password encryption is not hard to break with a  brute force approach!</t>
  </si>
  <si>
    <t>4) Macro enabled spreadsheets require you to explicitly enable macros - which can be missed by end users, circumnavigating your macros</t>
  </si>
  <si>
    <t>The code editor allows for breakpoints and stepping through code, making write-time debugging straightforward</t>
  </si>
  <si>
    <t>6) Depending on your writing technique, VBA can be risky for varying inputs (e.g. if columns are realigned) and hard to troubleshoot. Adding adequate checking at each step is all or nothing.</t>
  </si>
  <si>
    <t>VBA can be bound to forms, allowing you to create reudimentary GUI components that compliment your analysis</t>
  </si>
  <si>
    <t>Macros and Visual Basic for Applications (VBA)</t>
  </si>
  <si>
    <t>Pros</t>
  </si>
  <si>
    <t>Cons</t>
  </si>
  <si>
    <t>Macros/VBA modules provide a powerful way of automating spreadsheets, and with access to additional COM components can even do "external" tasks like sending emails.</t>
  </si>
  <si>
    <t>There are, of course reasons to use Macros… and reasons to consider a "full" programming language for automating data tasks such as R, Python or .Net</t>
  </si>
  <si>
    <t>Making your life easier with the world's most popular data manipulation product!</t>
  </si>
  <si>
    <t>a</t>
  </si>
  <si>
    <t>b</t>
  </si>
  <si>
    <t>c</t>
  </si>
  <si>
    <t>d</t>
  </si>
  <si>
    <t>e</t>
  </si>
  <si>
    <t>f</t>
  </si>
  <si>
    <t>Alpha</t>
  </si>
  <si>
    <t>Numeric</t>
  </si>
  <si>
    <t>AlphaNumeric</t>
  </si>
  <si>
    <t>Counta</t>
  </si>
  <si>
    <t>SUM</t>
  </si>
  <si>
    <t>Countif</t>
  </si>
  <si>
    <t>COUNT</t>
  </si>
  <si>
    <t>COUNTA</t>
  </si>
  <si>
    <t>SUMA</t>
  </si>
  <si>
    <t>COUNTIF</t>
  </si>
  <si>
    <t>SUMIF</t>
  </si>
  <si>
    <t>n/a</t>
  </si>
  <si>
    <t>Simon Stride</t>
  </si>
  <si>
    <t>Level Up Your Excel!</t>
  </si>
  <si>
    <t>Count and Sum</t>
  </si>
  <si>
    <t>AVERAGE</t>
  </si>
  <si>
    <t>… other metrics exist!</t>
  </si>
  <si>
    <t>Vlookup</t>
  </si>
  <si>
    <t>Aggregates</t>
  </si>
  <si>
    <t>Sums and counts are a staple of the Excel workload!</t>
  </si>
  <si>
    <t>Scenario: have two tables and need data in one place or the other.</t>
  </si>
  <si>
    <t>Enter Excel's most infamous function, the VLOOKUP!</t>
  </si>
  <si>
    <t>Table 1</t>
  </si>
  <si>
    <t>Table 2</t>
  </si>
  <si>
    <t>BMW</t>
  </si>
  <si>
    <t>Mercedes</t>
  </si>
  <si>
    <t>Ford</t>
  </si>
  <si>
    <t>Audi</t>
  </si>
  <si>
    <t>VW</t>
  </si>
  <si>
    <t>Kia</t>
  </si>
  <si>
    <t>Peugeot</t>
  </si>
  <si>
    <t>Citroen</t>
  </si>
  <si>
    <t>Mini</t>
  </si>
  <si>
    <t>Jaguar</t>
  </si>
  <si>
    <t>Jeep</t>
  </si>
  <si>
    <t>Honda</t>
  </si>
  <si>
    <t>Toyota</t>
  </si>
  <si>
    <t>ID</t>
  </si>
  <si>
    <t>Make</t>
  </si>
  <si>
    <t>Cost</t>
  </si>
  <si>
    <t>Model</t>
  </si>
  <si>
    <t>X1</t>
  </si>
  <si>
    <t>C Class</t>
  </si>
  <si>
    <t>Kuga</t>
  </si>
  <si>
    <t>Q5</t>
  </si>
  <si>
    <t>Golf</t>
  </si>
  <si>
    <t>Sportage</t>
  </si>
  <si>
    <t>C5</t>
  </si>
  <si>
    <t>Clubman</t>
  </si>
  <si>
    <t>XJ220</t>
  </si>
  <si>
    <t>CRV</t>
  </si>
  <si>
    <t>Rav 4</t>
  </si>
  <si>
    <t>Cherokee</t>
  </si>
  <si>
    <t>Example:</t>
  </si>
  <si>
    <t>S Class</t>
  </si>
  <si>
    <t>Mondeo</t>
  </si>
  <si>
    <t>A5</t>
  </si>
  <si>
    <t>Polo</t>
  </si>
  <si>
    <t>Cee'd</t>
  </si>
  <si>
    <t>C3</t>
  </si>
  <si>
    <t>HRV</t>
  </si>
  <si>
    <t>Corolla</t>
  </si>
  <si>
    <t>M-Class</t>
  </si>
  <si>
    <t>Ranger</t>
  </si>
  <si>
    <t>A1</t>
  </si>
  <si>
    <t>Passat</t>
  </si>
  <si>
    <t>Picanto</t>
  </si>
  <si>
    <t>S-Type</t>
  </si>
  <si>
    <t>Cooper</t>
  </si>
  <si>
    <t>Compass</t>
  </si>
  <si>
    <t>Price</t>
  </si>
  <si>
    <t>Pivot Tables</t>
  </si>
  <si>
    <t>Heatmap</t>
  </si>
  <si>
    <t>Databar</t>
  </si>
  <si>
    <t>KPIs</t>
  </si>
  <si>
    <t>Over 20k</t>
  </si>
  <si>
    <t>Base Data 1</t>
  </si>
  <si>
    <t>Base Data 2</t>
  </si>
  <si>
    <t>Average Price</t>
  </si>
  <si>
    <t>Source Data</t>
  </si>
  <si>
    <t>Pivot Chart</t>
  </si>
  <si>
    <t>Base Data</t>
  </si>
  <si>
    <t>MATCH</t>
  </si>
  <si>
    <t>Tell me where, in a list of numbers, is the value I'm looking for</t>
  </si>
  <si>
    <t>RAG</t>
  </si>
  <si>
    <t>Column1</t>
  </si>
  <si>
    <t>1008</t>
  </si>
  <si>
    <t>Total</t>
  </si>
  <si>
    <t>Row Labels</t>
  </si>
  <si>
    <t>Grand Total</t>
  </si>
  <si>
    <t>Sum of Price</t>
  </si>
  <si>
    <t>Column Labels</t>
  </si>
  <si>
    <t>No</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</si>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</sst>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quot;£&quot;* #,##0_-;\-&quot;£&quot;* #,##0_-;_-&quot;£&quot;* &quot;-&quot;??_-;_-@_-"/>
  </numFmts>
  <fonts count="12" x14ac:knownFonts="1">
    <font>
      <sz val="11"/>
      <color theme="1"/>
      <name val="Calibri"/>
      <family val="2"/>
      <scheme val="minor"/>
    </font>
    <font>
      <b/>
      <sz val="11"/>
      <color theme="1"/>
      <name val="Calibri"/>
      <family val="2"/>
      <scheme val="minor"/>
    </font>
    <font>
      <sz val="16"/>
      <color theme="1"/>
      <name val="Calibri"/>
      <family val="2"/>
      <scheme val="minor"/>
    </font>
    <font>
      <sz val="20"/>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sz val="14"/>
      <color theme="1"/>
      <name val="Calibri"/>
      <family val="2"/>
      <scheme val="minor"/>
    </font>
    <font>
      <sz val="16"/>
      <color theme="1" tint="0.34998626667073579"/>
      <name val="Calibri"/>
      <family val="2"/>
      <scheme val="minor"/>
    </font>
    <font>
      <sz val="36"/>
      <color theme="1"/>
      <name val="Segoe UI"/>
      <family val="2"/>
    </font>
    <font>
      <sz val="22"/>
      <color theme="3"/>
      <name val="Calibri Light"/>
      <family val="2"/>
      <scheme val="major"/>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C000"/>
        <bgColor indexed="64"/>
      </patternFill>
    </fill>
  </fills>
  <borders count="13">
    <border>
      <left/>
      <right/>
      <top/>
      <bottom/>
      <diagonal/>
    </border>
    <border>
      <left/>
      <right/>
      <top/>
      <bottom style="thick">
        <color theme="4"/>
      </bottom>
      <diagonal/>
    </border>
    <border>
      <left/>
      <right/>
      <top style="thin">
        <color theme="4"/>
      </top>
      <bottom style="double">
        <color theme="4"/>
      </bottom>
      <diagonal/>
    </border>
    <border>
      <left/>
      <right/>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5">
    <xf numFmtId="0" fontId="0" fillId="0" borderId="0"/>
    <xf numFmtId="44" fontId="4"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1" fillId="0" borderId="2" applyNumberFormat="0" applyFill="0" applyAlignment="0" applyProtection="0"/>
  </cellStyleXfs>
  <cellXfs count="39">
    <xf numFmtId="0" fontId="0" fillId="0" borderId="0" xfId="0"/>
    <xf numFmtId="0" fontId="2" fillId="0" borderId="0" xfId="0" applyFont="1"/>
    <xf numFmtId="0" fontId="3" fillId="0" borderId="0" xfId="0" applyFont="1"/>
    <xf numFmtId="0" fontId="0" fillId="2" borderId="0" xfId="0" applyFill="1"/>
    <xf numFmtId="0" fontId="0" fillId="3" borderId="0" xfId="0" applyFill="1"/>
    <xf numFmtId="0" fontId="8" fillId="3" borderId="0" xfId="0" applyFont="1" applyFill="1"/>
    <xf numFmtId="0" fontId="7" fillId="3" borderId="0" xfId="0" applyFont="1" applyFill="1"/>
    <xf numFmtId="17" fontId="0" fillId="3" borderId="0" xfId="0" applyNumberFormat="1" applyFill="1"/>
    <xf numFmtId="0" fontId="9" fillId="3" borderId="0" xfId="0" applyFont="1" applyFill="1"/>
    <xf numFmtId="0" fontId="1" fillId="0" borderId="0" xfId="0" applyFont="1"/>
    <xf numFmtId="0" fontId="6" fillId="0" borderId="1" xfId="3"/>
    <xf numFmtId="0" fontId="5" fillId="0" borderId="0" xfId="2"/>
    <xf numFmtId="0" fontId="10" fillId="0" borderId="0" xfId="2" applyFont="1"/>
    <xf numFmtId="0" fontId="1" fillId="0" borderId="2" xfId="4"/>
    <xf numFmtId="0" fontId="1" fillId="2" borderId="2" xfId="4" applyFill="1"/>
    <xf numFmtId="0" fontId="0" fillId="4" borderId="0" xfId="0" applyFill="1"/>
    <xf numFmtId="164" fontId="0" fillId="0" borderId="0" xfId="1" applyNumberFormat="1" applyFont="1"/>
    <xf numFmtId="164" fontId="0" fillId="0" borderId="0" xfId="0" applyNumberFormat="1"/>
    <xf numFmtId="0" fontId="0" fillId="0" borderId="0" xfId="0" applyAlignment="1">
      <alignment horizontal="center"/>
    </xf>
    <xf numFmtId="0" fontId="1" fillId="0" borderId="0" xfId="0" applyFont="1" applyAlignment="1">
      <alignment horizontal="center"/>
    </xf>
    <xf numFmtId="164" fontId="0" fillId="0" borderId="0" xfId="1" applyNumberFormat="1" applyFont="1" applyAlignment="1">
      <alignment horizontal="center"/>
    </xf>
    <xf numFmtId="0" fontId="1" fillId="0" borderId="3" xfId="0" applyFont="1" applyBorder="1" applyAlignment="1">
      <alignment horizontal="center"/>
    </xf>
    <xf numFmtId="0" fontId="1" fillId="0" borderId="0" xfId="0" applyFont="1" applyAlignment="1">
      <alignment horizontal="center"/>
    </xf>
    <xf numFmtId="0" fontId="0" fillId="0" borderId="0" xfId="0" quotePrefix="1"/>
    <xf numFmtId="164" fontId="0" fillId="0" borderId="0" xfId="0" applyNumberFormat="1" applyFont="1"/>
    <xf numFmtId="0" fontId="0" fillId="0" borderId="0" xfId="0" applyNumberFormat="1" applyFon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5">
    <cellStyle name="Currency" xfId="1" builtinId="4"/>
    <cellStyle name="Heading 1" xfId="3" builtinId="16"/>
    <cellStyle name="Normal" xfId="0" builtinId="0"/>
    <cellStyle name="Title" xfId="2" builtinId="15"/>
    <cellStyle name="Total" xfId="4" builtinId="25"/>
  </cellStyles>
  <dxfs count="12">
    <dxf>
      <fill>
        <patternFill>
          <bgColor rgb="FFFF0000"/>
        </patternFill>
      </fil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4" formatCode="_-&quot;£&quot;* #,##0_-;\-&quot;£&quot;* #,##0_-;_-&quot;£&quot;* &quot;-&quot;??_-;_-@_-"/>
    </dxf>
    <dxf>
      <numFmt numFmtId="0" formatCode="General"/>
      <fill>
        <patternFill patternType="solid">
          <fgColor indexed="64"/>
          <bgColor rgb="FFFFFF00"/>
        </patternFill>
      </fill>
    </dxf>
    <dxf>
      <numFmt numFmtId="0" formatCode="General"/>
    </dxf>
    <dxf>
      <font>
        <b val="0"/>
        <i val="0"/>
        <strike val="0"/>
        <condense val="0"/>
        <extend val="0"/>
        <outline val="0"/>
        <shadow val="0"/>
        <u val="none"/>
        <vertAlign val="baseline"/>
        <sz val="11"/>
        <color theme="1"/>
        <name val="Calibri"/>
        <family val="2"/>
        <scheme val="minor"/>
      </font>
      <numFmt numFmtId="164" formatCode="_-&quot;£&quot;* #,##0_-;\-&quot;£&quot;* #,##0_-;_-&quot;£&quot;* &quot;-&quot;??_-;_-@_-"/>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quot;£&quot;* #,##0_-;_-&quot;£&quot;* &quot;-&quot;??_-;_-@_-"/>
    </dxf>
    <dxf>
      <numFmt numFmtId="164" formatCode="_-&quot;£&quot;* #,##0_-;\-&quot;£&quot;* #,##0_-;_-&quot;£&quot;* &quot;-&quot;??_-;_-@_-"/>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Charting!$C$6</c:f>
              <c:strCache>
                <c:ptCount val="1"/>
                <c:pt idx="0">
                  <c:v>Average Price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Charting!$B$7:$B$19</c:f>
              <c:strCache>
                <c:ptCount val="13"/>
                <c:pt idx="0">
                  <c:v>Audi</c:v>
                </c:pt>
                <c:pt idx="1">
                  <c:v>VW</c:v>
                </c:pt>
                <c:pt idx="2">
                  <c:v>Ford</c:v>
                </c:pt>
                <c:pt idx="3">
                  <c:v>Jaguar</c:v>
                </c:pt>
                <c:pt idx="4">
                  <c:v>Honda</c:v>
                </c:pt>
                <c:pt idx="5">
                  <c:v>Mini</c:v>
                </c:pt>
                <c:pt idx="6">
                  <c:v>Peugeot</c:v>
                </c:pt>
                <c:pt idx="7">
                  <c:v>Kia</c:v>
                </c:pt>
                <c:pt idx="8">
                  <c:v>Toyota</c:v>
                </c:pt>
                <c:pt idx="9">
                  <c:v>BMW</c:v>
                </c:pt>
                <c:pt idx="10">
                  <c:v>Jeep</c:v>
                </c:pt>
                <c:pt idx="11">
                  <c:v>Mercedes</c:v>
                </c:pt>
                <c:pt idx="12">
                  <c:v>Citroen</c:v>
                </c:pt>
              </c:strCache>
            </c:strRef>
          </c:cat>
          <c:val>
            <c:numRef>
              <c:f>Charting!$C$7:$C$19</c:f>
              <c:numCache>
                <c:formatCode>General</c:formatCode>
                <c:ptCount val="13"/>
                <c:pt idx="0">
                  <c:v>39298</c:v>
                </c:pt>
                <c:pt idx="1">
                  <c:v>36637</c:v>
                </c:pt>
                <c:pt idx="2">
                  <c:v>35558.666666666664</c:v>
                </c:pt>
                <c:pt idx="3">
                  <c:v>34445</c:v>
                </c:pt>
                <c:pt idx="4">
                  <c:v>33836.5</c:v>
                </c:pt>
                <c:pt idx="5">
                  <c:v>31627</c:v>
                </c:pt>
                <c:pt idx="6">
                  <c:v>28249</c:v>
                </c:pt>
                <c:pt idx="7">
                  <c:v>25393.666666666668</c:v>
                </c:pt>
                <c:pt idx="8">
                  <c:v>24765</c:v>
                </c:pt>
                <c:pt idx="9">
                  <c:v>24594</c:v>
                </c:pt>
                <c:pt idx="10">
                  <c:v>24187</c:v>
                </c:pt>
                <c:pt idx="11">
                  <c:v>22928.666666666668</c:v>
                </c:pt>
                <c:pt idx="12">
                  <c:v>16682.5</c:v>
                </c:pt>
              </c:numCache>
            </c:numRef>
          </c:val>
          <c:extLst>
            <c:ext xmlns:c16="http://schemas.microsoft.com/office/drawing/2014/chart" uri="{C3380CC4-5D6E-409C-BE32-E72D297353CC}">
              <c16:uniqueId val="{00000000-23EE-47B4-A567-44BC000461ED}"/>
            </c:ext>
          </c:extLst>
        </c:ser>
        <c:dLbls>
          <c:showLegendKey val="0"/>
          <c:showVal val="0"/>
          <c:showCatName val="0"/>
          <c:showSerName val="0"/>
          <c:showPercent val="0"/>
          <c:showBubbleSize val="0"/>
        </c:dLbls>
        <c:gapWidth val="219"/>
        <c:axId val="1084899296"/>
        <c:axId val="1071214864"/>
      </c:barChart>
      <c:catAx>
        <c:axId val="1084899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214864"/>
        <c:crosses val="autoZero"/>
        <c:auto val="1"/>
        <c:lblAlgn val="ctr"/>
        <c:lblOffset val="100"/>
        <c:noMultiLvlLbl val="0"/>
      </c:catAx>
      <c:valAx>
        <c:axId val="1071214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89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Sheet2!$A$5:$A$36</c:f>
              <c:strCache>
                <c:ptCount val="31"/>
                <c:pt idx="0">
                  <c:v>306</c:v>
                </c:pt>
                <c:pt idx="1">
                  <c:v>320</c:v>
                </c:pt>
                <c:pt idx="2">
                  <c:v>1008</c:v>
                </c:pt>
                <c:pt idx="3">
                  <c:v>A1</c:v>
                </c:pt>
                <c:pt idx="4">
                  <c:v>A5</c:v>
                </c:pt>
                <c:pt idx="5">
                  <c:v>C Class</c:v>
                </c:pt>
                <c:pt idx="6">
                  <c:v>C3</c:v>
                </c:pt>
                <c:pt idx="7">
                  <c:v>C5</c:v>
                </c:pt>
                <c:pt idx="8">
                  <c:v>Cee'd</c:v>
                </c:pt>
                <c:pt idx="9">
                  <c:v>Cherokee</c:v>
                </c:pt>
                <c:pt idx="10">
                  <c:v>Clubman</c:v>
                </c:pt>
                <c:pt idx="11">
                  <c:v>Compass</c:v>
                </c:pt>
                <c:pt idx="12">
                  <c:v>Cooper</c:v>
                </c:pt>
                <c:pt idx="13">
                  <c:v>Corolla</c:v>
                </c:pt>
                <c:pt idx="14">
                  <c:v>CRV</c:v>
                </c:pt>
                <c:pt idx="15">
                  <c:v>Golf</c:v>
                </c:pt>
                <c:pt idx="16">
                  <c:v>HRV</c:v>
                </c:pt>
                <c:pt idx="17">
                  <c:v>Kuga</c:v>
                </c:pt>
                <c:pt idx="18">
                  <c:v>M-Class</c:v>
                </c:pt>
                <c:pt idx="19">
                  <c:v>Mondeo</c:v>
                </c:pt>
                <c:pt idx="20">
                  <c:v>Passat</c:v>
                </c:pt>
                <c:pt idx="21">
                  <c:v>Picanto</c:v>
                </c:pt>
                <c:pt idx="22">
                  <c:v>Polo</c:v>
                </c:pt>
                <c:pt idx="23">
                  <c:v>Q5</c:v>
                </c:pt>
                <c:pt idx="24">
                  <c:v>Ranger</c:v>
                </c:pt>
                <c:pt idx="25">
                  <c:v>Rav 4</c:v>
                </c:pt>
                <c:pt idx="26">
                  <c:v>S Class</c:v>
                </c:pt>
                <c:pt idx="27">
                  <c:v>Sportage</c:v>
                </c:pt>
                <c:pt idx="28">
                  <c:v>S-Type</c:v>
                </c:pt>
                <c:pt idx="29">
                  <c:v>X1</c:v>
                </c:pt>
                <c:pt idx="30">
                  <c:v>XJ220</c:v>
                </c:pt>
              </c:strCache>
            </c:strRef>
          </c:cat>
          <c:val>
            <c:numRef>
              <c:f>Sheet2!$B$5:$B$36</c:f>
              <c:numCache>
                <c:formatCode>General</c:formatCode>
                <c:ptCount val="31"/>
                <c:pt idx="0">
                  <c:v>10738</c:v>
                </c:pt>
                <c:pt idx="7">
                  <c:v>7030</c:v>
                </c:pt>
                <c:pt idx="11">
                  <c:v>19919</c:v>
                </c:pt>
                <c:pt idx="16">
                  <c:v>18806</c:v>
                </c:pt>
                <c:pt idx="18">
                  <c:v>15259</c:v>
                </c:pt>
                <c:pt idx="21">
                  <c:v>12300</c:v>
                </c:pt>
                <c:pt idx="22">
                  <c:v>17947</c:v>
                </c:pt>
                <c:pt idx="25">
                  <c:v>11973</c:v>
                </c:pt>
                <c:pt idx="29">
                  <c:v>10497</c:v>
                </c:pt>
              </c:numCache>
            </c:numRef>
          </c:val>
          <c:extLst>
            <c:ext xmlns:c16="http://schemas.microsoft.com/office/drawing/2014/chart" uri="{C3380CC4-5D6E-409C-BE32-E72D297353CC}">
              <c16:uniqueId val="{00000000-44B3-42DE-93CE-C84B9EFE004A}"/>
            </c:ext>
          </c:extLst>
        </c:ser>
        <c:ser>
          <c:idx val="1"/>
          <c:order val="1"/>
          <c:tx>
            <c:strRef>
              <c:f>Sheet2!$C$3:$C$4</c:f>
              <c:strCache>
                <c:ptCount val="1"/>
                <c:pt idx="0">
                  <c:v>Yes</c:v>
                </c:pt>
              </c:strCache>
            </c:strRef>
          </c:tx>
          <c:spPr>
            <a:solidFill>
              <a:schemeClr val="accent2"/>
            </a:solidFill>
            <a:ln>
              <a:noFill/>
            </a:ln>
            <a:effectLst/>
          </c:spPr>
          <c:invertIfNegative val="0"/>
          <c:cat>
            <c:strRef>
              <c:f>Sheet2!$A$5:$A$36</c:f>
              <c:strCache>
                <c:ptCount val="31"/>
                <c:pt idx="0">
                  <c:v>306</c:v>
                </c:pt>
                <c:pt idx="1">
                  <c:v>320</c:v>
                </c:pt>
                <c:pt idx="2">
                  <c:v>1008</c:v>
                </c:pt>
                <c:pt idx="3">
                  <c:v>A1</c:v>
                </c:pt>
                <c:pt idx="4">
                  <c:v>A5</c:v>
                </c:pt>
                <c:pt idx="5">
                  <c:v>C Class</c:v>
                </c:pt>
                <c:pt idx="6">
                  <c:v>C3</c:v>
                </c:pt>
                <c:pt idx="7">
                  <c:v>C5</c:v>
                </c:pt>
                <c:pt idx="8">
                  <c:v>Cee'd</c:v>
                </c:pt>
                <c:pt idx="9">
                  <c:v>Cherokee</c:v>
                </c:pt>
                <c:pt idx="10">
                  <c:v>Clubman</c:v>
                </c:pt>
                <c:pt idx="11">
                  <c:v>Compass</c:v>
                </c:pt>
                <c:pt idx="12">
                  <c:v>Cooper</c:v>
                </c:pt>
                <c:pt idx="13">
                  <c:v>Corolla</c:v>
                </c:pt>
                <c:pt idx="14">
                  <c:v>CRV</c:v>
                </c:pt>
                <c:pt idx="15">
                  <c:v>Golf</c:v>
                </c:pt>
                <c:pt idx="16">
                  <c:v>HRV</c:v>
                </c:pt>
                <c:pt idx="17">
                  <c:v>Kuga</c:v>
                </c:pt>
                <c:pt idx="18">
                  <c:v>M-Class</c:v>
                </c:pt>
                <c:pt idx="19">
                  <c:v>Mondeo</c:v>
                </c:pt>
                <c:pt idx="20">
                  <c:v>Passat</c:v>
                </c:pt>
                <c:pt idx="21">
                  <c:v>Picanto</c:v>
                </c:pt>
                <c:pt idx="22">
                  <c:v>Polo</c:v>
                </c:pt>
                <c:pt idx="23">
                  <c:v>Q5</c:v>
                </c:pt>
                <c:pt idx="24">
                  <c:v>Ranger</c:v>
                </c:pt>
                <c:pt idx="25">
                  <c:v>Rav 4</c:v>
                </c:pt>
                <c:pt idx="26">
                  <c:v>S Class</c:v>
                </c:pt>
                <c:pt idx="27">
                  <c:v>Sportage</c:v>
                </c:pt>
                <c:pt idx="28">
                  <c:v>S-Type</c:v>
                </c:pt>
                <c:pt idx="29">
                  <c:v>X1</c:v>
                </c:pt>
                <c:pt idx="30">
                  <c:v>XJ220</c:v>
                </c:pt>
              </c:strCache>
            </c:strRef>
          </c:cat>
          <c:val>
            <c:numRef>
              <c:f>Sheet2!$C$5:$C$36</c:f>
              <c:numCache>
                <c:formatCode>General</c:formatCode>
                <c:ptCount val="31"/>
                <c:pt idx="1">
                  <c:v>38691</c:v>
                </c:pt>
                <c:pt idx="2">
                  <c:v>45760</c:v>
                </c:pt>
                <c:pt idx="3">
                  <c:v>36170</c:v>
                </c:pt>
                <c:pt idx="4">
                  <c:v>34114</c:v>
                </c:pt>
                <c:pt idx="5">
                  <c:v>31900</c:v>
                </c:pt>
                <c:pt idx="6">
                  <c:v>26335</c:v>
                </c:pt>
                <c:pt idx="8">
                  <c:v>22862</c:v>
                </c:pt>
                <c:pt idx="9">
                  <c:v>28455</c:v>
                </c:pt>
                <c:pt idx="10">
                  <c:v>40045</c:v>
                </c:pt>
                <c:pt idx="12">
                  <c:v>23209</c:v>
                </c:pt>
                <c:pt idx="13">
                  <c:v>37557</c:v>
                </c:pt>
                <c:pt idx="14">
                  <c:v>48867</c:v>
                </c:pt>
                <c:pt idx="15">
                  <c:v>44905</c:v>
                </c:pt>
                <c:pt idx="17">
                  <c:v>31204</c:v>
                </c:pt>
                <c:pt idx="19">
                  <c:v>26056</c:v>
                </c:pt>
                <c:pt idx="20">
                  <c:v>47059</c:v>
                </c:pt>
                <c:pt idx="23">
                  <c:v>47610</c:v>
                </c:pt>
                <c:pt idx="24">
                  <c:v>49416</c:v>
                </c:pt>
                <c:pt idx="26">
                  <c:v>21627</c:v>
                </c:pt>
                <c:pt idx="27">
                  <c:v>41019</c:v>
                </c:pt>
                <c:pt idx="28">
                  <c:v>34483</c:v>
                </c:pt>
                <c:pt idx="30">
                  <c:v>34407</c:v>
                </c:pt>
              </c:numCache>
            </c:numRef>
          </c:val>
          <c:extLst>
            <c:ext xmlns:c16="http://schemas.microsoft.com/office/drawing/2014/chart" uri="{C3380CC4-5D6E-409C-BE32-E72D297353CC}">
              <c16:uniqueId val="{00000003-44B3-42DE-93CE-C84B9EFE004A}"/>
            </c:ext>
          </c:extLst>
        </c:ser>
        <c:dLbls>
          <c:showLegendKey val="0"/>
          <c:showVal val="0"/>
          <c:showCatName val="0"/>
          <c:showSerName val="0"/>
          <c:showPercent val="0"/>
          <c:showBubbleSize val="0"/>
        </c:dLbls>
        <c:gapWidth val="219"/>
        <c:overlap val="-27"/>
        <c:axId val="1084884896"/>
        <c:axId val="1085045104"/>
      </c:barChart>
      <c:catAx>
        <c:axId val="108488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045104"/>
        <c:crosses val="autoZero"/>
        <c:auto val="1"/>
        <c:lblAlgn val="ctr"/>
        <c:lblOffset val="100"/>
        <c:noMultiLvlLbl val="0"/>
      </c:catAx>
      <c:valAx>
        <c:axId val="108504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88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7" Type="http://schemas.openxmlformats.org/officeDocument/2006/relationships/image" Target="../media/image7.sv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sv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5</xdr:col>
      <xdr:colOff>139701</xdr:colOff>
      <xdr:row>5</xdr:row>
      <xdr:rowOff>139700</xdr:rowOff>
    </xdr:from>
    <xdr:to>
      <xdr:col>10</xdr:col>
      <xdr:colOff>343320</xdr:colOff>
      <xdr:row>21</xdr:row>
      <xdr:rowOff>60600</xdr:rowOff>
    </xdr:to>
    <xdr:pic>
      <xdr:nvPicPr>
        <xdr:cNvPr id="2" name="Picture 1">
          <a:extLst>
            <a:ext uri="{FF2B5EF4-FFF2-40B4-BE49-F238E27FC236}">
              <a16:creationId xmlns:a16="http://schemas.microsoft.com/office/drawing/2014/main" id="{2A14338B-0856-4397-A8FF-BB5DAD8A867C}"/>
            </a:ext>
          </a:extLst>
        </xdr:cNvPr>
        <xdr:cNvPicPr>
          <a:picLocks noChangeAspect="1"/>
        </xdr:cNvPicPr>
      </xdr:nvPicPr>
      <xdr:blipFill>
        <a:blip xmlns:r="http://schemas.openxmlformats.org/officeDocument/2006/relationships" r:embed="rId1"/>
        <a:stretch>
          <a:fillRect/>
        </a:stretch>
      </xdr:blipFill>
      <xdr:spPr>
        <a:xfrm>
          <a:off x="2408768" y="1282700"/>
          <a:ext cx="3420952" cy="2880000"/>
        </a:xfrm>
        <a:prstGeom prst="rect">
          <a:avLst/>
        </a:prstGeom>
      </xdr:spPr>
    </xdr:pic>
    <xdr:clientData/>
  </xdr:twoCellAnchor>
  <xdr:twoCellAnchor editAs="oneCell">
    <xdr:from>
      <xdr:col>13</xdr:col>
      <xdr:colOff>266700</xdr:colOff>
      <xdr:row>14</xdr:row>
      <xdr:rowOff>118538</xdr:rowOff>
    </xdr:from>
    <xdr:to>
      <xdr:col>14</xdr:col>
      <xdr:colOff>537633</xdr:colOff>
      <xdr:row>19</xdr:row>
      <xdr:rowOff>122771</xdr:rowOff>
    </xdr:to>
    <xdr:pic>
      <xdr:nvPicPr>
        <xdr:cNvPr id="6" name="Graphic 5" descr="Bar graph with upward trend">
          <a:extLst>
            <a:ext uri="{FF2B5EF4-FFF2-40B4-BE49-F238E27FC236}">
              <a16:creationId xmlns:a16="http://schemas.microsoft.com/office/drawing/2014/main" id="{DBF0583D-5286-490F-BB79-EDBFFA8E77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683500" y="3124205"/>
          <a:ext cx="914400" cy="914400"/>
        </a:xfrm>
        <a:prstGeom prst="rect">
          <a:avLst/>
        </a:prstGeom>
      </xdr:spPr>
    </xdr:pic>
    <xdr:clientData/>
  </xdr:twoCellAnchor>
  <xdr:twoCellAnchor editAs="oneCell">
    <xdr:from>
      <xdr:col>12</xdr:col>
      <xdr:colOff>372534</xdr:colOff>
      <xdr:row>19</xdr:row>
      <xdr:rowOff>42334</xdr:rowOff>
    </xdr:from>
    <xdr:to>
      <xdr:col>14</xdr:col>
      <xdr:colOff>0</xdr:colOff>
      <xdr:row>24</xdr:row>
      <xdr:rowOff>1</xdr:rowOff>
    </xdr:to>
    <xdr:pic>
      <xdr:nvPicPr>
        <xdr:cNvPr id="8" name="Graphic 7" descr="Table">
          <a:extLst>
            <a:ext uri="{FF2B5EF4-FFF2-40B4-BE49-F238E27FC236}">
              <a16:creationId xmlns:a16="http://schemas.microsoft.com/office/drawing/2014/main" id="{BC6CBD15-7843-401F-85E4-6DAFEF50AE2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7145867" y="3958167"/>
          <a:ext cx="914400" cy="914400"/>
        </a:xfrm>
        <a:prstGeom prst="rect">
          <a:avLst/>
        </a:prstGeom>
      </xdr:spPr>
    </xdr:pic>
    <xdr:clientData/>
  </xdr:twoCellAnchor>
  <xdr:twoCellAnchor editAs="oneCell">
    <xdr:from>
      <xdr:col>14</xdr:col>
      <xdr:colOff>160866</xdr:colOff>
      <xdr:row>19</xdr:row>
      <xdr:rowOff>42334</xdr:rowOff>
    </xdr:from>
    <xdr:to>
      <xdr:col>15</xdr:col>
      <xdr:colOff>431800</xdr:colOff>
      <xdr:row>24</xdr:row>
      <xdr:rowOff>1</xdr:rowOff>
    </xdr:to>
    <xdr:pic>
      <xdr:nvPicPr>
        <xdr:cNvPr id="10" name="Graphic 9" descr="Mathematics">
          <a:extLst>
            <a:ext uri="{FF2B5EF4-FFF2-40B4-BE49-F238E27FC236}">
              <a16:creationId xmlns:a16="http://schemas.microsoft.com/office/drawing/2014/main" id="{C35D8BFD-4893-41A4-B41E-7822B9D30DB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221133" y="3958167"/>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95249</xdr:colOff>
      <xdr:row>4</xdr:row>
      <xdr:rowOff>10584</xdr:rowOff>
    </xdr:from>
    <xdr:to>
      <xdr:col>12</xdr:col>
      <xdr:colOff>162982</xdr:colOff>
      <xdr:row>19</xdr:row>
      <xdr:rowOff>23284</xdr:rowOff>
    </xdr:to>
    <xdr:graphicFrame macro="">
      <xdr:nvGraphicFramePr>
        <xdr:cNvPr id="2" name="Chart 1">
          <a:extLst>
            <a:ext uri="{FF2B5EF4-FFF2-40B4-BE49-F238E27FC236}">
              <a16:creationId xmlns:a16="http://schemas.microsoft.com/office/drawing/2014/main" id="{D0FCADCE-9D0C-4655-8BB4-74260C3C5C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472016</xdr:colOff>
      <xdr:row>8</xdr:row>
      <xdr:rowOff>23283</xdr:rowOff>
    </xdr:from>
    <xdr:to>
      <xdr:col>15</xdr:col>
      <xdr:colOff>539749</xdr:colOff>
      <xdr:row>23</xdr:row>
      <xdr:rowOff>35983</xdr:rowOff>
    </xdr:to>
    <xdr:graphicFrame macro="">
      <xdr:nvGraphicFramePr>
        <xdr:cNvPr id="2" name="Chart 1">
          <a:extLst>
            <a:ext uri="{FF2B5EF4-FFF2-40B4-BE49-F238E27FC236}">
              <a16:creationId xmlns:a16="http://schemas.microsoft.com/office/drawing/2014/main" id="{8F91CAF5-DDB6-4882-ACB9-BBF197F60B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393700</xdr:colOff>
      <xdr:row>2</xdr:row>
      <xdr:rowOff>152400</xdr:rowOff>
    </xdr:from>
    <xdr:to>
      <xdr:col>7</xdr:col>
      <xdr:colOff>292100</xdr:colOff>
      <xdr:row>16</xdr:row>
      <xdr:rowOff>96298</xdr:rowOff>
    </xdr:to>
    <mc:AlternateContent xmlns:mc="http://schemas.openxmlformats.org/markup-compatibility/2006">
      <mc:Choice xmlns:a14="http://schemas.microsoft.com/office/drawing/2010/main" Requires="a14">
        <xdr:graphicFrame macro="">
          <xdr:nvGraphicFramePr>
            <xdr:cNvPr id="3" name="Make">
              <a:extLst>
                <a:ext uri="{FF2B5EF4-FFF2-40B4-BE49-F238E27FC236}">
                  <a16:creationId xmlns:a16="http://schemas.microsoft.com/office/drawing/2014/main" id="{7EC69365-96F8-4F15-B576-6072F788AADD}"/>
                </a:ext>
              </a:extLst>
            </xdr:cNvPr>
            <xdr:cNvGraphicFramePr/>
          </xdr:nvGraphicFramePr>
          <xdr:xfrm>
            <a:off x="0" y="0"/>
            <a:ext cx="0" cy="0"/>
          </xdr:xfrm>
          <a:graphic>
            <a:graphicData uri="http://schemas.microsoft.com/office/drawing/2010/slicer">
              <sle:slicer xmlns:sle="http://schemas.microsoft.com/office/drawing/2010/slicer" name="Make"/>
            </a:graphicData>
          </a:graphic>
        </xdr:graphicFrame>
      </mc:Choice>
      <mc:Fallback>
        <xdr:sp macro="" textlink="">
          <xdr:nvSpPr>
            <xdr:cNvPr id="0" name=""/>
            <xdr:cNvSpPr>
              <a:spLocks noTextEdit="1"/>
            </xdr:cNvSpPr>
          </xdr:nvSpPr>
          <xdr:spPr>
            <a:xfrm>
              <a:off x="3539067" y="516467"/>
              <a:ext cx="1828800" cy="24923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mon Stride" refreshedDate="43650.577733564816" createdVersion="6" refreshedVersion="6" minRefreshableVersion="3" recordCount="31" xr:uid="{8075FA24-65D7-4E0A-B9E4-734C9021BD1D}">
  <cacheSource type="worksheet">
    <worksheetSource name="Table6"/>
  </cacheSource>
  <cacheFields count="5">
    <cacheField name="ID" numFmtId="0">
      <sharedItems containsSemiMixedTypes="0" containsString="0" containsNumber="1" containsInteger="1" minValue="10001" maxValue="10031"/>
    </cacheField>
    <cacheField name="Make" numFmtId="0">
      <sharedItems count="13">
        <s v="BMW"/>
        <s v="Mercedes"/>
        <s v="Ford"/>
        <s v="Audi"/>
        <s v="VW"/>
        <s v="Kia"/>
        <s v="Peugeot"/>
        <s v="Citroen"/>
        <s v="Mini"/>
        <s v="Jaguar"/>
        <s v="Jeep"/>
        <s v="Honda"/>
        <s v="Toyota"/>
      </sharedItems>
    </cacheField>
    <cacheField name="Model" numFmtId="0">
      <sharedItems containsMixedTypes="1" containsNumber="1" containsInteger="1" minValue="306" maxValue="1008" count="31">
        <s v="X1"/>
        <s v="C Class"/>
        <s v="Kuga"/>
        <s v="Q5"/>
        <s v="Golf"/>
        <s v="Sportage"/>
        <n v="1008"/>
        <s v="C5"/>
        <s v="Clubman"/>
        <s v="XJ220"/>
        <s v="Cherokee"/>
        <s v="CRV"/>
        <s v="Rav 4"/>
        <n v="320"/>
        <s v="S Class"/>
        <s v="Mondeo"/>
        <s v="A5"/>
        <s v="Polo"/>
        <s v="Cee'd"/>
        <n v="306"/>
        <s v="C3"/>
        <s v="Cooper"/>
        <s v="S-Type"/>
        <s v="Compass"/>
        <s v="HRV"/>
        <s v="Corolla"/>
        <s v="M-Class"/>
        <s v="Ranger"/>
        <s v="A1"/>
        <s v="Passat"/>
        <s v="Picanto"/>
      </sharedItems>
    </cacheField>
    <cacheField name="Price" numFmtId="164">
      <sharedItems containsSemiMixedTypes="0" containsString="0" containsNumber="1" containsInteger="1" minValue="7030" maxValue="49416"/>
    </cacheField>
    <cacheField name="Over 20k"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mon Stride" refreshedDate="43650.581901504629" createdVersion="6" refreshedVersion="6" minRefreshableVersion="3" recordCount="31" xr:uid="{4321DCDB-07F3-4745-B616-C83C8C8CE3BB}">
  <cacheSource type="worksheet">
    <worksheetSource name="Table7"/>
  </cacheSource>
  <cacheFields count="5">
    <cacheField name="ID" numFmtId="0">
      <sharedItems containsSemiMixedTypes="0" containsString="0" containsNumber="1" containsInteger="1" minValue="10001" maxValue="10031"/>
    </cacheField>
    <cacheField name="Make" numFmtId="0">
      <sharedItems count="13">
        <s v="BMW"/>
        <s v="Mercedes"/>
        <s v="Ford"/>
        <s v="Audi"/>
        <s v="VW"/>
        <s v="Kia"/>
        <s v="Peugeot"/>
        <s v="Citroen"/>
        <s v="Mini"/>
        <s v="Jaguar"/>
        <s v="Jeep"/>
        <s v="Honda"/>
        <s v="Toyota"/>
      </sharedItems>
    </cacheField>
    <cacheField name="Model" numFmtId="0">
      <sharedItems containsMixedTypes="1" containsNumber="1" containsInteger="1" minValue="306" maxValue="1008" count="31">
        <s v="X1"/>
        <s v="C Class"/>
        <s v="Kuga"/>
        <s v="Q5"/>
        <s v="Golf"/>
        <s v="Sportage"/>
        <n v="1008"/>
        <s v="C5"/>
        <s v="Clubman"/>
        <s v="XJ220"/>
        <s v="Cherokee"/>
        <s v="CRV"/>
        <s v="Rav 4"/>
        <n v="320"/>
        <s v="S Class"/>
        <s v="Mondeo"/>
        <s v="A5"/>
        <s v="Polo"/>
        <s v="Cee'd"/>
        <n v="306"/>
        <s v="C3"/>
        <s v="Cooper"/>
        <s v="S-Type"/>
        <s v="Compass"/>
        <s v="HRV"/>
        <s v="Corolla"/>
        <s v="M-Class"/>
        <s v="Ranger"/>
        <s v="A1"/>
        <s v="Passat"/>
        <s v="Picanto"/>
      </sharedItems>
    </cacheField>
    <cacheField name="Price" numFmtId="164">
      <sharedItems containsSemiMixedTypes="0" containsString="0" containsNumber="1" containsInteger="1" minValue="7030" maxValue="49416"/>
    </cacheField>
    <cacheField name="Over 20k" numFmtId="0">
      <sharedItems count="2">
        <s v="No"/>
        <s v="Yes"/>
      </sharedItems>
    </cacheField>
  </cacheFields>
  <extLst>
    <ext xmlns:x14="http://schemas.microsoft.com/office/spreadsheetml/2009/9/main" uri="{725AE2AE-9491-48be-B2B4-4EB974FC3084}">
      <x14:pivotCacheDefinition pivotCacheId="212945411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mon Stride" refreshedDate="43650.592833796298" createdVersion="5" refreshedVersion="6" minRefreshableVersion="3" recordCount="0" supportSubquery="1" supportAdvancedDrill="1" xr:uid="{20B158ED-895E-4228-83AF-CCADEE76961B}">
  <cacheSource type="external" connectionId="1"/>
  <cacheFields count="0"/>
  <cacheHierarchies count="7">
    <cacheHierarchy uniqueName="[Table6].[ID]" caption="ID" attribute="1" defaultMemberUniqueName="[Table6].[ID].[All]" allUniqueName="[Table6].[ID].[All]" dimensionUniqueName="[Table6]" displayFolder="" count="0" memberValueDatatype="20" unbalanced="0"/>
    <cacheHierarchy uniqueName="[Table6].[Make]" caption="Make" attribute="1" defaultMemberUniqueName="[Table6].[Make].[All]" allUniqueName="[Table6].[Make].[All]" dimensionUniqueName="[Table6]" displayFolder="" count="0" memberValueDatatype="130" unbalanced="0"/>
    <cacheHierarchy uniqueName="[Table6].[Model]" caption="Model" attribute="1" defaultMemberUniqueName="[Table6].[Model].[All]" allUniqueName="[Table6].[Model].[All]" dimensionUniqueName="[Table6]" displayFolder="" count="0" memberValueDatatype="130" unbalanced="0"/>
    <cacheHierarchy uniqueName="[Table6].[Price]" caption="Price" attribute="1" defaultMemberUniqueName="[Table6].[Price].[All]" allUniqueName="[Table6].[Price].[All]" dimensionUniqueName="[Table6]" displayFolder="" count="0" memberValueDatatype="20" unbalanced="0"/>
    <cacheHierarchy uniqueName="[Table6].[Over 20k]" caption="Over 20k" attribute="1" defaultMemberUniqueName="[Table6].[Over 20k].[All]" allUniqueName="[Table6].[Over 20k].[All]" dimensionUniqueName="[Table6]" displayFolder="" count="0" memberValueDatatype="130" unbalanced="0"/>
    <cacheHierarchy uniqueName="[Measures].[__XL_Count Table6]" caption="__XL_Count Table6" measure="1" displayFolder="" measureGroup="Table6" count="0" hidden="1"/>
    <cacheHierarchy uniqueName="[Measures].[__No measures defined]" caption="__No measures defined" measure="1" displayFolder="" count="0" hidden="1"/>
  </cacheHierarchies>
  <kpis count="0"/>
  <dimensions count="2">
    <dimension measure="1" name="Measures" uniqueName="[Measures]" caption="Measures"/>
    <dimension name="Table6" uniqueName="[Table6]" caption="Table6"/>
  </dimensions>
  <measureGroups count="1">
    <measureGroup name="Table6" caption="Table6"/>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n v="10001"/>
    <x v="0"/>
    <x v="0"/>
    <n v="10497"/>
    <x v="0"/>
  </r>
  <r>
    <n v="10002"/>
    <x v="1"/>
    <x v="1"/>
    <n v="31900"/>
    <x v="1"/>
  </r>
  <r>
    <n v="10003"/>
    <x v="2"/>
    <x v="2"/>
    <n v="31204"/>
    <x v="1"/>
  </r>
  <r>
    <n v="10004"/>
    <x v="3"/>
    <x v="3"/>
    <n v="47610"/>
    <x v="1"/>
  </r>
  <r>
    <n v="10005"/>
    <x v="4"/>
    <x v="4"/>
    <n v="44905"/>
    <x v="1"/>
  </r>
  <r>
    <n v="10006"/>
    <x v="5"/>
    <x v="5"/>
    <n v="41019"/>
    <x v="1"/>
  </r>
  <r>
    <n v="10007"/>
    <x v="6"/>
    <x v="6"/>
    <n v="45760"/>
    <x v="1"/>
  </r>
  <r>
    <n v="10008"/>
    <x v="7"/>
    <x v="7"/>
    <n v="7030"/>
    <x v="0"/>
  </r>
  <r>
    <n v="10009"/>
    <x v="8"/>
    <x v="8"/>
    <n v="40045"/>
    <x v="1"/>
  </r>
  <r>
    <n v="10010"/>
    <x v="9"/>
    <x v="9"/>
    <n v="34407"/>
    <x v="1"/>
  </r>
  <r>
    <n v="10011"/>
    <x v="10"/>
    <x v="10"/>
    <n v="28455"/>
    <x v="1"/>
  </r>
  <r>
    <n v="10012"/>
    <x v="11"/>
    <x v="11"/>
    <n v="48867"/>
    <x v="1"/>
  </r>
  <r>
    <n v="10013"/>
    <x v="12"/>
    <x v="12"/>
    <n v="11973"/>
    <x v="0"/>
  </r>
  <r>
    <n v="10014"/>
    <x v="0"/>
    <x v="13"/>
    <n v="38691"/>
    <x v="1"/>
  </r>
  <r>
    <n v="10015"/>
    <x v="1"/>
    <x v="14"/>
    <n v="21627"/>
    <x v="1"/>
  </r>
  <r>
    <n v="10016"/>
    <x v="2"/>
    <x v="15"/>
    <n v="26056"/>
    <x v="1"/>
  </r>
  <r>
    <n v="10017"/>
    <x v="3"/>
    <x v="16"/>
    <n v="34114"/>
    <x v="1"/>
  </r>
  <r>
    <n v="10018"/>
    <x v="4"/>
    <x v="17"/>
    <n v="17947"/>
    <x v="0"/>
  </r>
  <r>
    <n v="10019"/>
    <x v="5"/>
    <x v="18"/>
    <n v="22862"/>
    <x v="1"/>
  </r>
  <r>
    <n v="10020"/>
    <x v="6"/>
    <x v="19"/>
    <n v="10738"/>
    <x v="0"/>
  </r>
  <r>
    <n v="10021"/>
    <x v="7"/>
    <x v="20"/>
    <n v="26335"/>
    <x v="1"/>
  </r>
  <r>
    <n v="10022"/>
    <x v="8"/>
    <x v="21"/>
    <n v="23209"/>
    <x v="1"/>
  </r>
  <r>
    <n v="10023"/>
    <x v="9"/>
    <x v="22"/>
    <n v="34483"/>
    <x v="1"/>
  </r>
  <r>
    <n v="10024"/>
    <x v="10"/>
    <x v="23"/>
    <n v="19919"/>
    <x v="0"/>
  </r>
  <r>
    <n v="10025"/>
    <x v="11"/>
    <x v="24"/>
    <n v="18806"/>
    <x v="0"/>
  </r>
  <r>
    <n v="10026"/>
    <x v="12"/>
    <x v="25"/>
    <n v="37557"/>
    <x v="1"/>
  </r>
  <r>
    <n v="10027"/>
    <x v="1"/>
    <x v="26"/>
    <n v="15259"/>
    <x v="0"/>
  </r>
  <r>
    <n v="10028"/>
    <x v="2"/>
    <x v="27"/>
    <n v="49416"/>
    <x v="1"/>
  </r>
  <r>
    <n v="10029"/>
    <x v="3"/>
    <x v="28"/>
    <n v="36170"/>
    <x v="1"/>
  </r>
  <r>
    <n v="10030"/>
    <x v="4"/>
    <x v="29"/>
    <n v="47059"/>
    <x v="1"/>
  </r>
  <r>
    <n v="10031"/>
    <x v="5"/>
    <x v="30"/>
    <n v="1230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n v="10001"/>
    <x v="0"/>
    <x v="0"/>
    <n v="10497"/>
    <x v="0"/>
  </r>
  <r>
    <n v="10002"/>
    <x v="1"/>
    <x v="1"/>
    <n v="31900"/>
    <x v="1"/>
  </r>
  <r>
    <n v="10003"/>
    <x v="2"/>
    <x v="2"/>
    <n v="31204"/>
    <x v="1"/>
  </r>
  <r>
    <n v="10004"/>
    <x v="3"/>
    <x v="3"/>
    <n v="47610"/>
    <x v="1"/>
  </r>
  <r>
    <n v="10005"/>
    <x v="4"/>
    <x v="4"/>
    <n v="44905"/>
    <x v="1"/>
  </r>
  <r>
    <n v="10006"/>
    <x v="5"/>
    <x v="5"/>
    <n v="41019"/>
    <x v="1"/>
  </r>
  <r>
    <n v="10007"/>
    <x v="6"/>
    <x v="6"/>
    <n v="45760"/>
    <x v="1"/>
  </r>
  <r>
    <n v="10008"/>
    <x v="7"/>
    <x v="7"/>
    <n v="7030"/>
    <x v="0"/>
  </r>
  <r>
    <n v="10009"/>
    <x v="8"/>
    <x v="8"/>
    <n v="40045"/>
    <x v="1"/>
  </r>
  <r>
    <n v="10010"/>
    <x v="9"/>
    <x v="9"/>
    <n v="34407"/>
    <x v="1"/>
  </r>
  <r>
    <n v="10011"/>
    <x v="10"/>
    <x v="10"/>
    <n v="28455"/>
    <x v="1"/>
  </r>
  <r>
    <n v="10012"/>
    <x v="11"/>
    <x v="11"/>
    <n v="48867"/>
    <x v="1"/>
  </r>
  <r>
    <n v="10013"/>
    <x v="12"/>
    <x v="12"/>
    <n v="11973"/>
    <x v="0"/>
  </r>
  <r>
    <n v="10014"/>
    <x v="0"/>
    <x v="13"/>
    <n v="38691"/>
    <x v="1"/>
  </r>
  <r>
    <n v="10015"/>
    <x v="1"/>
    <x v="14"/>
    <n v="21627"/>
    <x v="1"/>
  </r>
  <r>
    <n v="10016"/>
    <x v="2"/>
    <x v="15"/>
    <n v="26056"/>
    <x v="1"/>
  </r>
  <r>
    <n v="10017"/>
    <x v="3"/>
    <x v="16"/>
    <n v="34114"/>
    <x v="1"/>
  </r>
  <r>
    <n v="10018"/>
    <x v="4"/>
    <x v="17"/>
    <n v="17947"/>
    <x v="0"/>
  </r>
  <r>
    <n v="10019"/>
    <x v="5"/>
    <x v="18"/>
    <n v="22862"/>
    <x v="1"/>
  </r>
  <r>
    <n v="10020"/>
    <x v="6"/>
    <x v="19"/>
    <n v="10738"/>
    <x v="0"/>
  </r>
  <r>
    <n v="10021"/>
    <x v="7"/>
    <x v="20"/>
    <n v="26335"/>
    <x v="1"/>
  </r>
  <r>
    <n v="10022"/>
    <x v="8"/>
    <x v="21"/>
    <n v="23209"/>
    <x v="1"/>
  </r>
  <r>
    <n v="10023"/>
    <x v="9"/>
    <x v="22"/>
    <n v="34483"/>
    <x v="1"/>
  </r>
  <r>
    <n v="10024"/>
    <x v="10"/>
    <x v="23"/>
    <n v="19919"/>
    <x v="0"/>
  </r>
  <r>
    <n v="10025"/>
    <x v="11"/>
    <x v="24"/>
    <n v="18806"/>
    <x v="0"/>
  </r>
  <r>
    <n v="10026"/>
    <x v="12"/>
    <x v="25"/>
    <n v="37557"/>
    <x v="1"/>
  </r>
  <r>
    <n v="10027"/>
    <x v="1"/>
    <x v="26"/>
    <n v="15259"/>
    <x v="0"/>
  </r>
  <r>
    <n v="10028"/>
    <x v="2"/>
    <x v="27"/>
    <n v="49416"/>
    <x v="1"/>
  </r>
  <r>
    <n v="10029"/>
    <x v="3"/>
    <x v="28"/>
    <n v="36170"/>
    <x v="1"/>
  </r>
  <r>
    <n v="10030"/>
    <x v="4"/>
    <x v="29"/>
    <n v="47059"/>
    <x v="1"/>
  </r>
  <r>
    <n v="10031"/>
    <x v="5"/>
    <x v="30"/>
    <n v="123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D49C08-60E7-4288-88F0-C0F23011D77F}"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49" firstHeaderRow="1" firstDataRow="2" firstDataCol="1"/>
  <pivotFields count="5">
    <pivotField showAll="0"/>
    <pivotField axis="axisRow" showAll="0">
      <items count="14">
        <item x="3"/>
        <item x="0"/>
        <item x="7"/>
        <item x="2"/>
        <item x="11"/>
        <item x="9"/>
        <item x="10"/>
        <item x="5"/>
        <item x="1"/>
        <item x="8"/>
        <item x="6"/>
        <item x="12"/>
        <item x="4"/>
        <item t="default"/>
      </items>
    </pivotField>
    <pivotField axis="axisRow" showAll="0">
      <items count="32">
        <item x="19"/>
        <item x="13"/>
        <item x="6"/>
        <item x="28"/>
        <item x="16"/>
        <item x="1"/>
        <item x="20"/>
        <item x="7"/>
        <item x="18"/>
        <item x="10"/>
        <item x="8"/>
        <item x="23"/>
        <item x="21"/>
        <item x="25"/>
        <item x="11"/>
        <item x="4"/>
        <item x="24"/>
        <item x="2"/>
        <item x="26"/>
        <item x="15"/>
        <item x="29"/>
        <item x="30"/>
        <item x="17"/>
        <item x="3"/>
        <item x="27"/>
        <item x="12"/>
        <item x="14"/>
        <item x="5"/>
        <item x="22"/>
        <item x="0"/>
        <item x="9"/>
        <item t="default"/>
      </items>
    </pivotField>
    <pivotField dataField="1" numFmtId="164" showAll="0"/>
    <pivotField axis="axisCol" showAll="0">
      <items count="3">
        <item x="0"/>
        <item x="1"/>
        <item t="default"/>
      </items>
    </pivotField>
  </pivotFields>
  <rowFields count="2">
    <field x="1"/>
    <field x="2"/>
  </rowFields>
  <rowItems count="45">
    <i>
      <x/>
    </i>
    <i r="1">
      <x v="3"/>
    </i>
    <i r="1">
      <x v="4"/>
    </i>
    <i r="1">
      <x v="23"/>
    </i>
    <i>
      <x v="1"/>
    </i>
    <i r="1">
      <x v="1"/>
    </i>
    <i r="1">
      <x v="29"/>
    </i>
    <i>
      <x v="2"/>
    </i>
    <i r="1">
      <x v="6"/>
    </i>
    <i r="1">
      <x v="7"/>
    </i>
    <i>
      <x v="3"/>
    </i>
    <i r="1">
      <x v="17"/>
    </i>
    <i r="1">
      <x v="19"/>
    </i>
    <i r="1">
      <x v="24"/>
    </i>
    <i>
      <x v="4"/>
    </i>
    <i r="1">
      <x v="14"/>
    </i>
    <i r="1">
      <x v="16"/>
    </i>
    <i>
      <x v="5"/>
    </i>
    <i r="1">
      <x v="28"/>
    </i>
    <i r="1">
      <x v="30"/>
    </i>
    <i>
      <x v="6"/>
    </i>
    <i r="1">
      <x v="9"/>
    </i>
    <i r="1">
      <x v="11"/>
    </i>
    <i>
      <x v="7"/>
    </i>
    <i r="1">
      <x v="8"/>
    </i>
    <i r="1">
      <x v="21"/>
    </i>
    <i r="1">
      <x v="27"/>
    </i>
    <i>
      <x v="8"/>
    </i>
    <i r="1">
      <x v="5"/>
    </i>
    <i r="1">
      <x v="18"/>
    </i>
    <i r="1">
      <x v="26"/>
    </i>
    <i>
      <x v="9"/>
    </i>
    <i r="1">
      <x v="10"/>
    </i>
    <i r="1">
      <x v="12"/>
    </i>
    <i>
      <x v="10"/>
    </i>
    <i r="1">
      <x/>
    </i>
    <i r="1">
      <x v="2"/>
    </i>
    <i>
      <x v="11"/>
    </i>
    <i r="1">
      <x v="13"/>
    </i>
    <i r="1">
      <x v="25"/>
    </i>
    <i>
      <x v="12"/>
    </i>
    <i r="1">
      <x v="15"/>
    </i>
    <i r="1">
      <x v="20"/>
    </i>
    <i r="1">
      <x v="22"/>
    </i>
    <i t="grand">
      <x/>
    </i>
  </rowItems>
  <colFields count="1">
    <field x="4"/>
  </colFields>
  <colItems count="3">
    <i>
      <x/>
    </i>
    <i>
      <x v="1"/>
    </i>
    <i t="grand">
      <x/>
    </i>
  </colItems>
  <dataFields count="1">
    <dataField name="Sum of 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7DEBAD-C885-49A4-B0B5-56866EC2069E}" name="PivotTable3" cacheId="11" applyNumberFormats="0" applyBorderFormats="0" applyFontFormats="0" applyPatternFormats="0" applyAlignmentFormats="0" applyWidthHeightFormats="1" dataCaption="Values" tag="6450f287-33ae-4dde-9dc8-7d9341f373c2" updatedVersion="6" minRefreshableVersion="3" useAutoFormatting="1" itemPrintTitles="1" createdVersion="5" indent="0" outline="1" outlineData="1" multipleFieldFilters="0">
  <location ref="B3:D20" firstHeaderRow="1" firstDataRow="1" firstDataCol="0"/>
  <pivotHierarchies count="7">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5D1988-9BED-4864-9180-FDDDCF61A210}"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36" firstHeaderRow="1" firstDataRow="2" firstDataCol="1"/>
  <pivotFields count="5">
    <pivotField showAll="0"/>
    <pivotField showAll="0">
      <items count="14">
        <item x="3"/>
        <item x="0"/>
        <item x="7"/>
        <item x="2"/>
        <item x="11"/>
        <item x="9"/>
        <item x="10"/>
        <item x="5"/>
        <item x="1"/>
        <item x="8"/>
        <item x="6"/>
        <item x="12"/>
        <item x="4"/>
        <item t="default"/>
      </items>
    </pivotField>
    <pivotField axis="axisRow" showAll="0">
      <items count="32">
        <item x="19"/>
        <item x="13"/>
        <item x="6"/>
        <item x="28"/>
        <item x="16"/>
        <item x="1"/>
        <item x="20"/>
        <item x="7"/>
        <item x="18"/>
        <item x="10"/>
        <item x="8"/>
        <item x="23"/>
        <item x="21"/>
        <item x="25"/>
        <item x="11"/>
        <item x="4"/>
        <item x="24"/>
        <item x="2"/>
        <item x="26"/>
        <item x="15"/>
        <item x="29"/>
        <item x="30"/>
        <item x="17"/>
        <item x="3"/>
        <item x="27"/>
        <item x="12"/>
        <item x="14"/>
        <item x="5"/>
        <item x="22"/>
        <item x="0"/>
        <item x="9"/>
        <item t="default"/>
      </items>
    </pivotField>
    <pivotField dataField="1" numFmtId="164" showAll="0"/>
    <pivotField axis="axisCol" showAll="0">
      <items count="3">
        <item x="0"/>
        <item x="1"/>
        <item t="default"/>
      </items>
    </pivotField>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4"/>
  </colFields>
  <colItems count="3">
    <i>
      <x/>
    </i>
    <i>
      <x v="1"/>
    </i>
    <i t="grand">
      <x/>
    </i>
  </colItems>
  <dataFields count="1">
    <dataField name="Sum of Price" fld="3" baseField="0" baseItem="0"/>
  </dataFields>
  <chartFormats count="3">
    <chartFormat chart="0" format="0" series="1">
      <pivotArea type="data" outline="0" fieldPosition="0">
        <references count="1">
          <reference field="4" count="1" selected="0">
            <x v="0"/>
          </reference>
        </references>
      </pivotArea>
    </chartFormat>
    <chartFormat chart="0" format="1" series="1">
      <pivotArea type="data" outline="0" fieldPosition="0">
        <references count="1">
          <reference field="4" count="1" selected="0">
            <x v="1"/>
          </reference>
        </references>
      </pivotArea>
    </chartFormat>
    <chartFormat chart="0" format="2"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 xr10:uid="{6A25EFB2-41EB-430A-8583-2910A562FB62}" sourceName="Make">
  <pivotTables>
    <pivotTable tabId="16" name="PivotTable2"/>
  </pivotTables>
  <data>
    <tabular pivotCacheId="2129454119">
      <items count="13">
        <i x="3" s="1"/>
        <i x="0" s="1"/>
        <i x="7" s="1"/>
        <i x="2" s="1"/>
        <i x="11" s="1"/>
        <i x="9" s="1"/>
        <i x="10" s="1"/>
        <i x="5" s="1"/>
        <i x="1" s="1"/>
        <i x="8" s="1"/>
        <i x="6" s="1"/>
        <i x="1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ke" xr10:uid="{BD28675F-0A51-4E94-B1AC-07CC83F6DC62}" cache="Slicer_Make" caption="Make" style="SlicerStyleDark1" rowHeight="237771"/>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D2FFD7-0756-4802-8671-5AA9A4957674}" name="Table1" displayName="Table1" ref="C9:E15" totalsRowShown="0">
  <tableColumns count="3">
    <tableColumn id="1" xr3:uid="{BA99AB64-3C28-4844-81D7-16D83634279A}" name="Alpha"/>
    <tableColumn id="2" xr3:uid="{CC1EFE00-5854-460A-9273-12E7F81F2140}" name="Numeric"/>
    <tableColumn id="3" xr3:uid="{DC5836CD-BD13-472F-907A-12A9E667FF35}" name="AlphaNumeric"/>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CC13C5-3F96-48F8-8743-96897BC4AFEA}" name="Table2" displayName="Table2" ref="C29:E35" totalsRowShown="0" headerRowDxfId="11">
  <tableColumns count="3">
    <tableColumn id="1" xr3:uid="{5E1E7C58-89EF-4F4A-BC80-BE4A55C23C69}" name="Alpha"/>
    <tableColumn id="2" xr3:uid="{72F14626-0EF5-4212-955D-A52C1A88B640}" name="Numeric"/>
    <tableColumn id="3" xr3:uid="{B87772AE-553A-4805-BFA7-D04734987DD6}" name="AlphaNumeric"/>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0307B2-6F92-4121-A898-971A86E970BA}" name="Table3" displayName="Table3" ref="C49:F55" totalsRowShown="0">
  <tableColumns count="4">
    <tableColumn id="1" xr3:uid="{D8489793-2363-4B57-808A-574B5C2E7527}" name="Alpha"/>
    <tableColumn id="2" xr3:uid="{6A520075-A96B-430E-A959-B23D9FF14232}" name="Numeric"/>
    <tableColumn id="3" xr3:uid="{C39FCB3F-FD9D-47FA-8A57-732FAC495F2A}" name="AlphaNumeric"/>
    <tableColumn id="4" xr3:uid="{D9A6367B-37AE-4987-878A-D396BB6D7A5F}" name="Column1" dataDxfId="6">
      <calculatedColumnFormula>SUMIF($C$50:C50, "c", $D$50:D50)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110B77B-815B-4A7E-A9E7-3FC7548C7B8E}" name="Table4" displayName="Table4" ref="B10:E23" totalsRowShown="0">
  <tableColumns count="4">
    <tableColumn id="1" xr3:uid="{115A95E9-013E-4ED8-9044-8EC25F5FB21B}" name="ID"/>
    <tableColumn id="2" xr3:uid="{1500DA13-C39D-4242-8D69-F2FEA6F135D8}" name="Make"/>
    <tableColumn id="3" xr3:uid="{ED6CACD1-3558-463A-8761-9D45D07E15F8}" name="Model"/>
    <tableColumn id="4" xr3:uid="{39B5CDC4-26DE-4392-89FD-2A4079CD3B7C}" name="Cost" dataDxfId="5">
      <calculatedColumnFormula>VLOOKUP( TEXT(Table4[[#This Row],[Model]], "@"),H:I,2,FALSE)</calculatedColumnFormula>
    </tableColumn>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7498FF-64EC-48AB-8DFA-6AFCFC7E1C4B}" name="Table5" displayName="Table5" ref="H10:I23" totalsRowShown="0">
  <sortState xmlns:xlrd2="http://schemas.microsoft.com/office/spreadsheetml/2017/richdata2" ref="H11:I23">
    <sortCondition ref="H10:H23"/>
  </sortState>
  <tableColumns count="2">
    <tableColumn id="1" xr3:uid="{6AD985AB-0413-4FD8-AF49-872756F095C5}" name="Model"/>
    <tableColumn id="2" xr3:uid="{8978C9BB-5824-4625-8782-98BED49B85D1}" name="Cost" dataDxfId="10" dataCellStyle="Currency"/>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CC2D90-7F90-4BA0-85CC-89DD3DF4436E}" name="StevesTable" displayName="StevesTable" ref="B3:E35" totalsRowCount="1">
  <autoFilter ref="B3:E34" xr:uid="{58ADE8FD-0787-40EB-970E-AA8C8351E164}"/>
  <tableColumns count="4">
    <tableColumn id="1" xr3:uid="{1014C0A2-E2FD-4607-8717-1DF9B373B71E}" name="ID" totalsRowLabel="Total"/>
    <tableColumn id="2" xr3:uid="{0529963A-2192-4EBA-ABBF-C728193C33E5}" name="Make" totalsRowFunction="count" totalsRowDxfId="3"/>
    <tableColumn id="3" xr3:uid="{48D26D3E-D754-4CF7-AC1A-81DD4F7E37A4}" name="Model" totalsRowFunction="count" totalsRowDxfId="2"/>
    <tableColumn id="4" xr3:uid="{70E97A78-18E2-4DE1-AAD6-5163CB4F066F}" name="Price" totalsRowFunction="sum" dataDxfId="4" totalsRowDxfId="1" dataCellStyle="Currency"/>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669A00E-A358-46C6-93E9-9123F7D42226}" name="Table9" displayName="Table9" ref="B6:C19" totalsRowShown="0">
  <autoFilter ref="B6:C19" xr:uid="{3D53BF08-E7B1-4D6A-8DF6-3654318DC6CC}"/>
  <sortState xmlns:xlrd2="http://schemas.microsoft.com/office/spreadsheetml/2017/richdata2" ref="B7:C19">
    <sortCondition descending="1" ref="C6:C19"/>
  </sortState>
  <tableColumns count="2">
    <tableColumn id="1" xr3:uid="{01E4D965-6EEB-44A1-840B-16443B5C836A}" name="Make"/>
    <tableColumn id="2" xr3:uid="{A9FC68B5-7A17-4E63-9325-2C30E652EE91}" name="Average Price">
      <calculatedColumnFormula>AVERAGEIF(Tables!$C$4:$C$34,B7,Tables!$E$4:$E$34)</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ACC0DA2-CDC0-4ADE-9DF8-D92400859DF1}" name="Table6" displayName="Table6" ref="I8:M39" totalsRowShown="0">
  <autoFilter ref="I8:M39" xr:uid="{1D3A727B-D78E-49A5-979E-DC2131A62F22}"/>
  <tableColumns count="5">
    <tableColumn id="1" xr3:uid="{0492DB6E-8A88-4906-8991-927F4E4A409B}" name="ID"/>
    <tableColumn id="2" xr3:uid="{F9FDA44C-BB1A-4401-8F9A-5C1107CFE9C4}" name="Make"/>
    <tableColumn id="3" xr3:uid="{25B6F382-72E7-499D-8502-1CE117FF546D}" name="Model"/>
    <tableColumn id="4" xr3:uid="{ABD6A3A1-54F7-4CDA-A930-1B08276D1FC7}" name="Price" dataDxfId="9" dataCellStyle="Currency"/>
    <tableColumn id="5" xr3:uid="{7BAAD897-C9B0-46FF-944B-DCEB3C37E825}" name="Over 20k">
      <calculatedColumnFormula>IF(L9&gt;20000, "Yes", "No")</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A9EB321-FFF0-4A50-A7BA-1FB546739BF2}" name="Table7" displayName="Table7" ref="B8:F39" totalsRowShown="0" headerRowDxfId="8">
  <autoFilter ref="B8:F39" xr:uid="{D933C043-C11C-4E8C-BBF7-5F5E3B15B4D9}"/>
  <tableColumns count="5">
    <tableColumn id="1" xr3:uid="{C36D3640-7F5F-40BB-9E07-CE71CCB2580A}" name="ID"/>
    <tableColumn id="2" xr3:uid="{6646BF95-7455-49CA-9824-AC7785BE7AFC}" name="Make"/>
    <tableColumn id="3" xr3:uid="{FA2CE48E-CC7E-4BA3-9C62-24FDDB90F472}" name="Model"/>
    <tableColumn id="4" xr3:uid="{BDFBFA37-0573-49AE-8057-1BF42D670E0F}" name="Price" dataDxfId="7" dataCellStyle="Currency"/>
    <tableColumn id="5" xr3:uid="{BC8D5313-2FBB-4A79-B90E-667DEAA49F38}" name="Over 20k">
      <calculatedColumnFormula>IF(E9&gt;20000, "Yes", "No")</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47CBA-BDB1-49AD-8845-C7BD06F058E6}">
  <sheetPr codeName="Sheet1">
    <tabColor theme="9" tint="0.39997558519241921"/>
  </sheetPr>
  <dimension ref="A1:Q25"/>
  <sheetViews>
    <sheetView showGridLines="0" showRowColHeaders="0" workbookViewId="0">
      <selection activeCell="D3" sqref="D3"/>
    </sheetView>
  </sheetViews>
  <sheetFormatPr defaultColWidth="0" defaultRowHeight="14.35" x14ac:dyDescent="0.5"/>
  <cols>
    <col min="1" max="1" width="1.17578125" customWidth="1"/>
    <col min="2" max="2" width="3.52734375" customWidth="1"/>
    <col min="3" max="16" width="8.9375" customWidth="1"/>
    <col min="17" max="17" width="1.17578125" customWidth="1"/>
    <col min="18" max="16384" width="8.9375" hidden="1"/>
  </cols>
  <sheetData>
    <row r="1" spans="2:16" ht="6.7" customHeight="1" x14ac:dyDescent="0.5"/>
    <row r="2" spans="2:16" ht="20" customHeight="1" x14ac:dyDescent="0.5">
      <c r="B2" s="4"/>
      <c r="C2" s="4"/>
      <c r="D2" s="4"/>
      <c r="E2" s="4"/>
      <c r="F2" s="4"/>
      <c r="G2" s="4"/>
      <c r="H2" s="4"/>
      <c r="I2" s="4"/>
      <c r="J2" s="4"/>
      <c r="K2" s="4"/>
      <c r="L2" s="4"/>
      <c r="M2" s="4"/>
      <c r="N2" s="4"/>
      <c r="O2" s="4"/>
      <c r="P2" s="4"/>
    </row>
    <row r="3" spans="2:16" ht="51.7" x14ac:dyDescent="1.9">
      <c r="B3" s="4"/>
      <c r="C3" s="8" t="s">
        <v>63</v>
      </c>
      <c r="D3" s="4"/>
      <c r="E3" s="4"/>
      <c r="F3" s="4"/>
      <c r="G3" s="4"/>
      <c r="H3" s="4"/>
      <c r="I3" s="4"/>
      <c r="J3" s="4"/>
      <c r="K3" s="4"/>
      <c r="L3" s="4"/>
      <c r="M3" s="4"/>
      <c r="N3" s="4"/>
      <c r="O3" s="4"/>
      <c r="P3" s="4"/>
    </row>
    <row r="4" spans="2:16" x14ac:dyDescent="0.5">
      <c r="B4" s="4"/>
      <c r="C4" s="4"/>
      <c r="D4" s="4"/>
      <c r="E4" s="4"/>
      <c r="F4" s="4"/>
      <c r="G4" s="4"/>
      <c r="H4" s="4"/>
      <c r="I4" s="4"/>
      <c r="J4" s="4"/>
      <c r="K4" s="4"/>
      <c r="L4" s="4"/>
      <c r="M4" s="4"/>
      <c r="N4" s="4"/>
      <c r="O4" s="4"/>
      <c r="P4" s="4"/>
    </row>
    <row r="5" spans="2:16" ht="20.7" x14ac:dyDescent="0.7">
      <c r="B5" s="4"/>
      <c r="C5" s="5" t="s">
        <v>43</v>
      </c>
      <c r="D5" s="4"/>
      <c r="E5" s="4"/>
      <c r="F5" s="4"/>
      <c r="G5" s="4"/>
      <c r="H5" s="4"/>
      <c r="I5" s="4"/>
      <c r="J5" s="4"/>
      <c r="K5" s="4"/>
      <c r="L5" s="4"/>
      <c r="M5" s="4"/>
      <c r="N5" s="4"/>
      <c r="O5" s="4"/>
      <c r="P5" s="4"/>
    </row>
    <row r="6" spans="2:16" x14ac:dyDescent="0.5">
      <c r="B6" s="4"/>
      <c r="C6" s="4"/>
      <c r="D6" s="4"/>
      <c r="E6" s="4"/>
      <c r="F6" s="4"/>
      <c r="G6" s="4"/>
      <c r="H6" s="4"/>
      <c r="I6" s="4"/>
      <c r="J6" s="4"/>
      <c r="K6" s="4"/>
      <c r="L6" s="4"/>
      <c r="M6" s="4"/>
      <c r="N6" s="4"/>
      <c r="O6" s="4"/>
      <c r="P6" s="4"/>
    </row>
    <row r="7" spans="2:16" x14ac:dyDescent="0.5">
      <c r="B7" s="4"/>
      <c r="C7" s="4"/>
      <c r="D7" s="4"/>
      <c r="E7" s="4"/>
      <c r="F7" s="4"/>
      <c r="G7" s="4"/>
      <c r="H7" s="4"/>
      <c r="I7" s="4"/>
      <c r="J7" s="4"/>
      <c r="K7" s="4"/>
      <c r="L7" s="4"/>
      <c r="M7" s="4"/>
      <c r="N7" s="4"/>
      <c r="O7" s="4"/>
      <c r="P7" s="4"/>
    </row>
    <row r="8" spans="2:16" x14ac:dyDescent="0.5">
      <c r="B8" s="4"/>
      <c r="C8" s="4"/>
      <c r="D8" s="4"/>
      <c r="E8" s="4"/>
      <c r="F8" s="4"/>
      <c r="G8" s="4"/>
      <c r="H8" s="4"/>
      <c r="I8" s="4"/>
      <c r="J8" s="4"/>
      <c r="K8" s="4"/>
      <c r="L8" s="4"/>
      <c r="M8" s="4"/>
      <c r="N8" s="4"/>
      <c r="O8" s="4"/>
      <c r="P8" s="4"/>
    </row>
    <row r="9" spans="2:16" x14ac:dyDescent="0.5">
      <c r="B9" s="4"/>
      <c r="C9" s="4"/>
      <c r="D9" s="4"/>
      <c r="E9" s="4"/>
      <c r="F9" s="4"/>
      <c r="G9" s="4"/>
      <c r="H9" s="4"/>
      <c r="I9" s="4"/>
      <c r="J9" s="4"/>
      <c r="K9" s="4"/>
      <c r="L9" s="4"/>
      <c r="M9" s="4"/>
      <c r="N9" s="4"/>
      <c r="O9" s="4"/>
      <c r="P9" s="4"/>
    </row>
    <row r="10" spans="2:16" x14ac:dyDescent="0.5">
      <c r="B10" s="4"/>
      <c r="C10" s="4"/>
      <c r="D10" s="4"/>
      <c r="E10" s="4"/>
      <c r="F10" s="4"/>
      <c r="G10" s="4"/>
      <c r="H10" s="4"/>
      <c r="I10" s="4"/>
      <c r="J10" s="4"/>
      <c r="K10" s="4"/>
      <c r="L10" s="4"/>
      <c r="M10" s="4"/>
      <c r="N10" s="4"/>
      <c r="O10" s="4"/>
      <c r="P10" s="4"/>
    </row>
    <row r="11" spans="2:16" x14ac:dyDescent="0.5">
      <c r="B11" s="4"/>
      <c r="C11" s="4"/>
      <c r="D11" s="4"/>
      <c r="E11" s="4"/>
      <c r="F11" s="4"/>
      <c r="G11" s="4"/>
      <c r="H11" s="4"/>
      <c r="I11" s="4"/>
      <c r="J11" s="4"/>
      <c r="K11" s="4"/>
      <c r="L11" s="4"/>
      <c r="M11" s="4"/>
      <c r="N11" s="4"/>
      <c r="O11" s="4"/>
      <c r="P11" s="4"/>
    </row>
    <row r="12" spans="2:16" x14ac:dyDescent="0.5">
      <c r="B12" s="4"/>
      <c r="C12" s="4"/>
      <c r="D12" s="4"/>
      <c r="E12" s="4"/>
      <c r="F12" s="4"/>
      <c r="G12" s="4"/>
      <c r="H12" s="4"/>
      <c r="I12" s="4"/>
      <c r="J12" s="4"/>
      <c r="K12" s="4"/>
      <c r="L12" s="4"/>
      <c r="M12" s="4"/>
      <c r="N12" s="4"/>
      <c r="O12" s="4"/>
      <c r="P12" s="4"/>
    </row>
    <row r="13" spans="2:16" x14ac:dyDescent="0.5">
      <c r="B13" s="4"/>
      <c r="C13" s="4"/>
      <c r="D13" s="4"/>
      <c r="E13" s="4"/>
      <c r="F13" s="4"/>
      <c r="G13" s="4"/>
      <c r="H13" s="4"/>
      <c r="I13" s="4"/>
      <c r="J13" s="4"/>
      <c r="K13" s="4"/>
      <c r="L13" s="4"/>
      <c r="M13" s="4"/>
      <c r="N13" s="4"/>
      <c r="O13" s="4"/>
      <c r="P13" s="4"/>
    </row>
    <row r="14" spans="2:16" x14ac:dyDescent="0.5">
      <c r="B14" s="4"/>
      <c r="C14" s="4"/>
      <c r="D14" s="4"/>
      <c r="E14" s="4"/>
      <c r="F14" s="4"/>
      <c r="G14" s="4"/>
      <c r="H14" s="4"/>
      <c r="I14" s="4"/>
      <c r="J14" s="4"/>
      <c r="K14" s="4"/>
      <c r="L14" s="4"/>
      <c r="M14" s="4"/>
      <c r="N14" s="4"/>
      <c r="O14" s="4"/>
      <c r="P14" s="4"/>
    </row>
    <row r="15" spans="2:16" x14ac:dyDescent="0.5">
      <c r="B15" s="4"/>
      <c r="C15" s="4"/>
      <c r="D15" s="4"/>
      <c r="E15" s="4"/>
      <c r="F15" s="4"/>
      <c r="G15" s="4"/>
      <c r="H15" s="4"/>
      <c r="I15" s="4"/>
      <c r="J15" s="4"/>
      <c r="K15" s="4"/>
      <c r="L15" s="4"/>
      <c r="M15" s="4"/>
      <c r="N15" s="4"/>
      <c r="O15" s="4"/>
      <c r="P15" s="4"/>
    </row>
    <row r="16" spans="2:16" x14ac:dyDescent="0.5">
      <c r="B16" s="4"/>
      <c r="C16" s="4"/>
      <c r="D16" s="4"/>
      <c r="E16" s="4"/>
      <c r="F16" s="4"/>
      <c r="G16" s="4"/>
      <c r="H16" s="4"/>
      <c r="I16" s="4"/>
      <c r="J16" s="4"/>
      <c r="K16" s="4"/>
      <c r="L16" s="4"/>
      <c r="M16" s="4"/>
      <c r="N16" s="4"/>
      <c r="O16" s="4"/>
      <c r="P16" s="4"/>
    </row>
    <row r="17" spans="2:16" x14ac:dyDescent="0.5">
      <c r="B17" s="4"/>
      <c r="C17" s="4"/>
      <c r="D17" s="4"/>
      <c r="E17" s="4"/>
      <c r="F17" s="4"/>
      <c r="G17" s="4"/>
      <c r="H17" s="4"/>
      <c r="I17" s="4"/>
      <c r="J17" s="4"/>
      <c r="K17" s="4"/>
      <c r="L17" s="4"/>
      <c r="M17" s="4"/>
      <c r="N17" s="4"/>
      <c r="O17" s="4"/>
      <c r="P17" s="4"/>
    </row>
    <row r="18" spans="2:16" x14ac:dyDescent="0.5">
      <c r="B18" s="4"/>
      <c r="C18" s="4"/>
      <c r="D18" s="4"/>
      <c r="E18" s="4"/>
      <c r="F18" s="4"/>
      <c r="G18" s="4"/>
      <c r="H18" s="4"/>
      <c r="I18" s="4"/>
      <c r="J18" s="4"/>
      <c r="K18" s="4"/>
      <c r="L18" s="4"/>
      <c r="M18" s="4"/>
      <c r="N18" s="4"/>
      <c r="O18" s="4"/>
      <c r="P18" s="4"/>
    </row>
    <row r="19" spans="2:16" x14ac:dyDescent="0.5">
      <c r="B19" s="4"/>
      <c r="C19" s="4"/>
      <c r="D19" s="4"/>
      <c r="E19" s="4"/>
      <c r="F19" s="4"/>
      <c r="G19" s="4"/>
      <c r="H19" s="4"/>
      <c r="I19" s="4"/>
      <c r="J19" s="4"/>
      <c r="K19" s="4"/>
      <c r="L19" s="4"/>
      <c r="M19" s="4"/>
      <c r="N19" s="4"/>
      <c r="O19" s="4"/>
      <c r="P19" s="4"/>
    </row>
    <row r="20" spans="2:16" x14ac:dyDescent="0.5">
      <c r="B20" s="4"/>
      <c r="C20" s="4"/>
      <c r="D20" s="4"/>
      <c r="E20" s="4"/>
      <c r="F20" s="4"/>
      <c r="G20" s="4"/>
      <c r="H20" s="4"/>
      <c r="I20" s="4"/>
      <c r="J20" s="4"/>
      <c r="K20" s="4"/>
      <c r="L20" s="4"/>
      <c r="M20" s="4"/>
      <c r="N20" s="4"/>
      <c r="O20" s="4"/>
      <c r="P20" s="4"/>
    </row>
    <row r="21" spans="2:16" ht="18" x14ac:dyDescent="0.6">
      <c r="B21" s="4"/>
      <c r="C21" s="6" t="s">
        <v>62</v>
      </c>
      <c r="D21" s="4"/>
      <c r="E21" s="4"/>
      <c r="F21" s="4"/>
      <c r="G21" s="4"/>
      <c r="H21" s="4"/>
      <c r="I21" s="4"/>
      <c r="J21" s="4"/>
      <c r="K21" s="4"/>
      <c r="L21" s="4"/>
      <c r="M21" s="4"/>
      <c r="N21" s="4"/>
      <c r="O21" s="4"/>
      <c r="P21" s="4"/>
    </row>
    <row r="22" spans="2:16" x14ac:dyDescent="0.5">
      <c r="B22" s="4"/>
      <c r="C22" s="7">
        <v>43617</v>
      </c>
      <c r="D22" s="4"/>
      <c r="E22" s="4"/>
      <c r="F22" s="4"/>
      <c r="G22" s="4"/>
      <c r="H22" s="4"/>
      <c r="I22" s="4"/>
      <c r="J22" s="4"/>
      <c r="K22" s="4"/>
      <c r="L22" s="4"/>
      <c r="M22" s="4"/>
      <c r="N22" s="4"/>
      <c r="O22" s="4"/>
      <c r="P22" s="4"/>
    </row>
    <row r="23" spans="2:16" x14ac:dyDescent="0.5">
      <c r="B23" s="4"/>
      <c r="C23" s="4"/>
      <c r="D23" s="4"/>
      <c r="E23" s="4"/>
      <c r="F23" s="4"/>
      <c r="G23" s="4"/>
      <c r="H23" s="4"/>
      <c r="I23" s="4"/>
      <c r="J23" s="4"/>
      <c r="K23" s="4"/>
      <c r="L23" s="4"/>
      <c r="M23" s="4"/>
      <c r="N23" s="4"/>
      <c r="O23" s="4"/>
      <c r="P23" s="4"/>
    </row>
    <row r="24" spans="2:16" x14ac:dyDescent="0.5">
      <c r="B24" s="4"/>
      <c r="C24" s="4"/>
      <c r="D24" s="4"/>
      <c r="E24" s="4"/>
      <c r="F24" s="4"/>
      <c r="G24" s="4"/>
      <c r="H24" s="4"/>
      <c r="I24" s="4"/>
      <c r="J24" s="4"/>
      <c r="K24" s="4"/>
      <c r="L24" s="4"/>
      <c r="M24" s="4"/>
      <c r="N24" s="4"/>
      <c r="O24" s="4"/>
      <c r="P24" s="4"/>
    </row>
    <row r="25" spans="2:16" x14ac:dyDescent="0.5">
      <c r="B25" s="4"/>
      <c r="C25" s="4"/>
      <c r="D25" s="4"/>
      <c r="E25" s="4"/>
      <c r="F25" s="4"/>
      <c r="G25" s="4"/>
      <c r="H25" s="4"/>
      <c r="I25" s="4"/>
      <c r="J25" s="4"/>
      <c r="K25" s="4"/>
      <c r="L25" s="4"/>
      <c r="M25" s="4"/>
      <c r="N25" s="4"/>
      <c r="O25" s="4"/>
      <c r="P25" s="4"/>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8F20C-DBBD-4120-9BE4-3F1C3886E029}">
  <sheetPr codeName="Sheet9"/>
  <dimension ref="A1"/>
  <sheetViews>
    <sheetView workbookViewId="0"/>
  </sheetViews>
  <sheetFormatPr defaultRowHeight="14.35" x14ac:dyDescent="0.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3C043-F4DD-4C30-BE04-89F3311C4417}">
  <sheetPr codeName="Sheet10"/>
  <dimension ref="A3:D36"/>
  <sheetViews>
    <sheetView workbookViewId="0">
      <selection activeCell="D6" sqref="D6"/>
    </sheetView>
  </sheetViews>
  <sheetFormatPr defaultRowHeight="14.35" x14ac:dyDescent="0.5"/>
  <cols>
    <col min="1" max="1" width="12.05859375" bestFit="1" customWidth="1"/>
    <col min="2" max="2" width="14.64453125" bestFit="1" customWidth="1"/>
    <col min="3" max="3" width="6.76171875" bestFit="1" customWidth="1"/>
    <col min="4" max="4" width="10.234375" bestFit="1" customWidth="1"/>
  </cols>
  <sheetData>
    <row r="3" spans="1:4" x14ac:dyDescent="0.5">
      <c r="A3" s="35" t="s">
        <v>140</v>
      </c>
      <c r="B3" s="35" t="s">
        <v>141</v>
      </c>
    </row>
    <row r="4" spans="1:4" x14ac:dyDescent="0.5">
      <c r="A4" s="35" t="s">
        <v>138</v>
      </c>
      <c r="B4" t="s">
        <v>142</v>
      </c>
      <c r="C4" t="s">
        <v>143</v>
      </c>
      <c r="D4" t="s">
        <v>139</v>
      </c>
    </row>
    <row r="5" spans="1:4" x14ac:dyDescent="0.5">
      <c r="A5" s="36">
        <v>306</v>
      </c>
      <c r="B5" s="37">
        <v>10738</v>
      </c>
      <c r="C5" s="37"/>
      <c r="D5" s="37">
        <v>10738</v>
      </c>
    </row>
    <row r="6" spans="1:4" x14ac:dyDescent="0.5">
      <c r="A6" s="36">
        <v>320</v>
      </c>
      <c r="B6" s="37"/>
      <c r="C6" s="37">
        <v>38691</v>
      </c>
      <c r="D6" s="37">
        <v>38691</v>
      </c>
    </row>
    <row r="7" spans="1:4" x14ac:dyDescent="0.5">
      <c r="A7" s="36">
        <v>1008</v>
      </c>
      <c r="B7" s="37"/>
      <c r="C7" s="37">
        <v>45760</v>
      </c>
      <c r="D7" s="37">
        <v>45760</v>
      </c>
    </row>
    <row r="8" spans="1:4" x14ac:dyDescent="0.5">
      <c r="A8" s="36" t="s">
        <v>114</v>
      </c>
      <c r="B8" s="37"/>
      <c r="C8" s="37">
        <v>36170</v>
      </c>
      <c r="D8" s="37">
        <v>36170</v>
      </c>
    </row>
    <row r="9" spans="1:4" x14ac:dyDescent="0.5">
      <c r="A9" s="36" t="s">
        <v>106</v>
      </c>
      <c r="B9" s="37"/>
      <c r="C9" s="37">
        <v>34114</v>
      </c>
      <c r="D9" s="37">
        <v>34114</v>
      </c>
    </row>
    <row r="10" spans="1:4" x14ac:dyDescent="0.5">
      <c r="A10" s="36" t="s">
        <v>92</v>
      </c>
      <c r="B10" s="37"/>
      <c r="C10" s="37">
        <v>31900</v>
      </c>
      <c r="D10" s="37">
        <v>31900</v>
      </c>
    </row>
    <row r="11" spans="1:4" x14ac:dyDescent="0.5">
      <c r="A11" s="36" t="s">
        <v>109</v>
      </c>
      <c r="B11" s="37"/>
      <c r="C11" s="37">
        <v>26335</v>
      </c>
      <c r="D11" s="37">
        <v>26335</v>
      </c>
    </row>
    <row r="12" spans="1:4" x14ac:dyDescent="0.5">
      <c r="A12" s="36" t="s">
        <v>97</v>
      </c>
      <c r="B12" s="37">
        <v>7030</v>
      </c>
      <c r="C12" s="37"/>
      <c r="D12" s="37">
        <v>7030</v>
      </c>
    </row>
    <row r="13" spans="1:4" x14ac:dyDescent="0.5">
      <c r="A13" s="36" t="s">
        <v>108</v>
      </c>
      <c r="B13" s="37"/>
      <c r="C13" s="37">
        <v>22862</v>
      </c>
      <c r="D13" s="37">
        <v>22862</v>
      </c>
    </row>
    <row r="14" spans="1:4" x14ac:dyDescent="0.5">
      <c r="A14" s="36" t="s">
        <v>102</v>
      </c>
      <c r="B14" s="37"/>
      <c r="C14" s="37">
        <v>28455</v>
      </c>
      <c r="D14" s="37">
        <v>28455</v>
      </c>
    </row>
    <row r="15" spans="1:4" x14ac:dyDescent="0.5">
      <c r="A15" s="36" t="s">
        <v>98</v>
      </c>
      <c r="B15" s="37"/>
      <c r="C15" s="37">
        <v>40045</v>
      </c>
      <c r="D15" s="37">
        <v>40045</v>
      </c>
    </row>
    <row r="16" spans="1:4" x14ac:dyDescent="0.5">
      <c r="A16" s="36" t="s">
        <v>119</v>
      </c>
      <c r="B16" s="37">
        <v>19919</v>
      </c>
      <c r="C16" s="37"/>
      <c r="D16" s="37">
        <v>19919</v>
      </c>
    </row>
    <row r="17" spans="1:4" x14ac:dyDescent="0.5">
      <c r="A17" s="36" t="s">
        <v>118</v>
      </c>
      <c r="B17" s="37"/>
      <c r="C17" s="37">
        <v>23209</v>
      </c>
      <c r="D17" s="37">
        <v>23209</v>
      </c>
    </row>
    <row r="18" spans="1:4" x14ac:dyDescent="0.5">
      <c r="A18" s="36" t="s">
        <v>111</v>
      </c>
      <c r="B18" s="37"/>
      <c r="C18" s="37">
        <v>37557</v>
      </c>
      <c r="D18" s="37">
        <v>37557</v>
      </c>
    </row>
    <row r="19" spans="1:4" x14ac:dyDescent="0.5">
      <c r="A19" s="36" t="s">
        <v>100</v>
      </c>
      <c r="B19" s="37"/>
      <c r="C19" s="37">
        <v>48867</v>
      </c>
      <c r="D19" s="37">
        <v>48867</v>
      </c>
    </row>
    <row r="20" spans="1:4" x14ac:dyDescent="0.5">
      <c r="A20" s="36" t="s">
        <v>95</v>
      </c>
      <c r="B20" s="37"/>
      <c r="C20" s="37">
        <v>44905</v>
      </c>
      <c r="D20" s="37">
        <v>44905</v>
      </c>
    </row>
    <row r="21" spans="1:4" x14ac:dyDescent="0.5">
      <c r="A21" s="36" t="s">
        <v>110</v>
      </c>
      <c r="B21" s="37">
        <v>18806</v>
      </c>
      <c r="C21" s="37"/>
      <c r="D21" s="37">
        <v>18806</v>
      </c>
    </row>
    <row r="22" spans="1:4" x14ac:dyDescent="0.5">
      <c r="A22" s="36" t="s">
        <v>93</v>
      </c>
      <c r="B22" s="37"/>
      <c r="C22" s="37">
        <v>31204</v>
      </c>
      <c r="D22" s="37">
        <v>31204</v>
      </c>
    </row>
    <row r="23" spans="1:4" x14ac:dyDescent="0.5">
      <c r="A23" s="36" t="s">
        <v>112</v>
      </c>
      <c r="B23" s="37">
        <v>15259</v>
      </c>
      <c r="C23" s="37"/>
      <c r="D23" s="37">
        <v>15259</v>
      </c>
    </row>
    <row r="24" spans="1:4" x14ac:dyDescent="0.5">
      <c r="A24" s="36" t="s">
        <v>105</v>
      </c>
      <c r="B24" s="37"/>
      <c r="C24" s="37">
        <v>26056</v>
      </c>
      <c r="D24" s="37">
        <v>26056</v>
      </c>
    </row>
    <row r="25" spans="1:4" x14ac:dyDescent="0.5">
      <c r="A25" s="36" t="s">
        <v>115</v>
      </c>
      <c r="B25" s="37"/>
      <c r="C25" s="37">
        <v>47059</v>
      </c>
      <c r="D25" s="37">
        <v>47059</v>
      </c>
    </row>
    <row r="26" spans="1:4" x14ac:dyDescent="0.5">
      <c r="A26" s="36" t="s">
        <v>116</v>
      </c>
      <c r="B26" s="37">
        <v>12300</v>
      </c>
      <c r="C26" s="37"/>
      <c r="D26" s="37">
        <v>12300</v>
      </c>
    </row>
    <row r="27" spans="1:4" x14ac:dyDescent="0.5">
      <c r="A27" s="36" t="s">
        <v>107</v>
      </c>
      <c r="B27" s="37">
        <v>17947</v>
      </c>
      <c r="C27" s="37"/>
      <c r="D27" s="37">
        <v>17947</v>
      </c>
    </row>
    <row r="28" spans="1:4" x14ac:dyDescent="0.5">
      <c r="A28" s="36" t="s">
        <v>94</v>
      </c>
      <c r="B28" s="37"/>
      <c r="C28" s="37">
        <v>47610</v>
      </c>
      <c r="D28" s="37">
        <v>47610</v>
      </c>
    </row>
    <row r="29" spans="1:4" x14ac:dyDescent="0.5">
      <c r="A29" s="36" t="s">
        <v>113</v>
      </c>
      <c r="B29" s="37"/>
      <c r="C29" s="37">
        <v>49416</v>
      </c>
      <c r="D29" s="37">
        <v>49416</v>
      </c>
    </row>
    <row r="30" spans="1:4" x14ac:dyDescent="0.5">
      <c r="A30" s="36" t="s">
        <v>101</v>
      </c>
      <c r="B30" s="37">
        <v>11973</v>
      </c>
      <c r="C30" s="37"/>
      <c r="D30" s="37">
        <v>11973</v>
      </c>
    </row>
    <row r="31" spans="1:4" x14ac:dyDescent="0.5">
      <c r="A31" s="36" t="s">
        <v>104</v>
      </c>
      <c r="B31" s="37"/>
      <c r="C31" s="37">
        <v>21627</v>
      </c>
      <c r="D31" s="37">
        <v>21627</v>
      </c>
    </row>
    <row r="32" spans="1:4" x14ac:dyDescent="0.5">
      <c r="A32" s="36" t="s">
        <v>96</v>
      </c>
      <c r="B32" s="37"/>
      <c r="C32" s="37">
        <v>41019</v>
      </c>
      <c r="D32" s="37">
        <v>41019</v>
      </c>
    </row>
    <row r="33" spans="1:4" x14ac:dyDescent="0.5">
      <c r="A33" s="36" t="s">
        <v>117</v>
      </c>
      <c r="B33" s="37"/>
      <c r="C33" s="37">
        <v>34483</v>
      </c>
      <c r="D33" s="37">
        <v>34483</v>
      </c>
    </row>
    <row r="34" spans="1:4" x14ac:dyDescent="0.5">
      <c r="A34" s="36" t="s">
        <v>91</v>
      </c>
      <c r="B34" s="37">
        <v>10497</v>
      </c>
      <c r="C34" s="37"/>
      <c r="D34" s="37">
        <v>10497</v>
      </c>
    </row>
    <row r="35" spans="1:4" x14ac:dyDescent="0.5">
      <c r="A35" s="36" t="s">
        <v>99</v>
      </c>
      <c r="B35" s="37"/>
      <c r="C35" s="37">
        <v>34407</v>
      </c>
      <c r="D35" s="37">
        <v>34407</v>
      </c>
    </row>
    <row r="36" spans="1:4" x14ac:dyDescent="0.5">
      <c r="A36" s="36" t="s">
        <v>139</v>
      </c>
      <c r="B36" s="37">
        <v>124469</v>
      </c>
      <c r="C36" s="37">
        <v>791751</v>
      </c>
      <c r="D36" s="37">
        <v>916220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30B3A-0B24-4F80-ABFB-BFCE8C85160C}">
  <sheetPr codeName="Sheet11"/>
  <dimension ref="B2:F39"/>
  <sheetViews>
    <sheetView topLeftCell="A9" workbookViewId="0">
      <selection activeCell="E15" sqref="E15"/>
    </sheetView>
  </sheetViews>
  <sheetFormatPr defaultRowHeight="14.35" x14ac:dyDescent="0.5"/>
  <cols>
    <col min="1" max="1" width="1.17578125" customWidth="1"/>
    <col min="2" max="2" width="14.5859375" customWidth="1"/>
    <col min="3" max="6" width="12.9375" customWidth="1"/>
  </cols>
  <sheetData>
    <row r="2" spans="2:6" ht="28.35" x14ac:dyDescent="0.95">
      <c r="B2" s="12" t="s">
        <v>130</v>
      </c>
    </row>
    <row r="5" spans="2:6" ht="19.7" thickBot="1" x14ac:dyDescent="0.7">
      <c r="B5" s="10" t="s">
        <v>131</v>
      </c>
    </row>
    <row r="6" spans="2:6" ht="14.7" thickTop="1" x14ac:dyDescent="0.5"/>
    <row r="8" spans="2:6" x14ac:dyDescent="0.5">
      <c r="B8" s="19" t="s">
        <v>87</v>
      </c>
      <c r="C8" s="19" t="s">
        <v>88</v>
      </c>
      <c r="D8" s="19" t="s">
        <v>90</v>
      </c>
      <c r="E8" s="19" t="s">
        <v>120</v>
      </c>
      <c r="F8" s="19" t="s">
        <v>125</v>
      </c>
    </row>
    <row r="9" spans="2:6" x14ac:dyDescent="0.5">
      <c r="B9">
        <v>10001</v>
      </c>
      <c r="C9" t="s">
        <v>74</v>
      </c>
      <c r="D9" t="s">
        <v>91</v>
      </c>
      <c r="E9" s="16">
        <v>10497</v>
      </c>
      <c r="F9" t="str">
        <f>IF(E9&gt;20000, "Yes", "No")</f>
        <v>No</v>
      </c>
    </row>
    <row r="10" spans="2:6" x14ac:dyDescent="0.5">
      <c r="B10">
        <v>10002</v>
      </c>
      <c r="C10" t="s">
        <v>75</v>
      </c>
      <c r="D10" t="s">
        <v>92</v>
      </c>
      <c r="E10" s="16">
        <v>31900</v>
      </c>
      <c r="F10" t="str">
        <f t="shared" ref="F10:F39" si="0">IF(E10&gt;20000, "Yes", "No")</f>
        <v>Yes</v>
      </c>
    </row>
    <row r="11" spans="2:6" x14ac:dyDescent="0.5">
      <c r="B11">
        <v>10003</v>
      </c>
      <c r="C11" t="s">
        <v>76</v>
      </c>
      <c r="D11" t="s">
        <v>93</v>
      </c>
      <c r="E11" s="16">
        <v>31204</v>
      </c>
      <c r="F11" t="str">
        <f t="shared" si="0"/>
        <v>Yes</v>
      </c>
    </row>
    <row r="12" spans="2:6" x14ac:dyDescent="0.5">
      <c r="B12">
        <v>10004</v>
      </c>
      <c r="C12" t="s">
        <v>77</v>
      </c>
      <c r="D12" t="s">
        <v>94</v>
      </c>
      <c r="E12" s="16">
        <v>47610</v>
      </c>
      <c r="F12" t="str">
        <f t="shared" si="0"/>
        <v>Yes</v>
      </c>
    </row>
    <row r="13" spans="2:6" x14ac:dyDescent="0.5">
      <c r="B13">
        <v>10005</v>
      </c>
      <c r="C13" t="s">
        <v>78</v>
      </c>
      <c r="D13" t="s">
        <v>95</v>
      </c>
      <c r="E13" s="16">
        <v>44905</v>
      </c>
      <c r="F13" t="str">
        <f t="shared" si="0"/>
        <v>Yes</v>
      </c>
    </row>
    <row r="14" spans="2:6" x14ac:dyDescent="0.5">
      <c r="B14">
        <v>10006</v>
      </c>
      <c r="C14" t="s">
        <v>79</v>
      </c>
      <c r="D14" t="s">
        <v>96</v>
      </c>
      <c r="E14" s="16">
        <v>41019</v>
      </c>
      <c r="F14" t="str">
        <f t="shared" si="0"/>
        <v>Yes</v>
      </c>
    </row>
    <row r="15" spans="2:6" x14ac:dyDescent="0.5">
      <c r="B15">
        <v>10007</v>
      </c>
      <c r="C15" t="s">
        <v>80</v>
      </c>
      <c r="D15">
        <v>1008</v>
      </c>
      <c r="E15" s="16">
        <v>45760</v>
      </c>
      <c r="F15" t="str">
        <f t="shared" si="0"/>
        <v>Yes</v>
      </c>
    </row>
    <row r="16" spans="2:6" x14ac:dyDescent="0.5">
      <c r="B16">
        <v>10008</v>
      </c>
      <c r="C16" t="s">
        <v>81</v>
      </c>
      <c r="D16" t="s">
        <v>97</v>
      </c>
      <c r="E16" s="16">
        <v>7030</v>
      </c>
      <c r="F16" t="str">
        <f t="shared" si="0"/>
        <v>No</v>
      </c>
    </row>
    <row r="17" spans="2:6" x14ac:dyDescent="0.5">
      <c r="B17">
        <v>10009</v>
      </c>
      <c r="C17" t="s">
        <v>82</v>
      </c>
      <c r="D17" t="s">
        <v>98</v>
      </c>
      <c r="E17" s="16">
        <v>40045</v>
      </c>
      <c r="F17" t="str">
        <f t="shared" si="0"/>
        <v>Yes</v>
      </c>
    </row>
    <row r="18" spans="2:6" x14ac:dyDescent="0.5">
      <c r="B18">
        <v>10010</v>
      </c>
      <c r="C18" t="s">
        <v>83</v>
      </c>
      <c r="D18" t="s">
        <v>99</v>
      </c>
      <c r="E18" s="16">
        <v>34407</v>
      </c>
      <c r="F18" t="str">
        <f t="shared" si="0"/>
        <v>Yes</v>
      </c>
    </row>
    <row r="19" spans="2:6" x14ac:dyDescent="0.5">
      <c r="B19">
        <v>10011</v>
      </c>
      <c r="C19" t="s">
        <v>84</v>
      </c>
      <c r="D19" t="s">
        <v>102</v>
      </c>
      <c r="E19" s="16">
        <v>28455</v>
      </c>
      <c r="F19" t="str">
        <f t="shared" si="0"/>
        <v>Yes</v>
      </c>
    </row>
    <row r="20" spans="2:6" x14ac:dyDescent="0.5">
      <c r="B20">
        <v>10012</v>
      </c>
      <c r="C20" t="s">
        <v>85</v>
      </c>
      <c r="D20" t="s">
        <v>100</v>
      </c>
      <c r="E20" s="16">
        <v>48867</v>
      </c>
      <c r="F20" t="str">
        <f t="shared" si="0"/>
        <v>Yes</v>
      </c>
    </row>
    <row r="21" spans="2:6" x14ac:dyDescent="0.5">
      <c r="B21">
        <v>10013</v>
      </c>
      <c r="C21" t="s">
        <v>86</v>
      </c>
      <c r="D21" t="s">
        <v>101</v>
      </c>
      <c r="E21" s="16">
        <v>11973</v>
      </c>
      <c r="F21" t="str">
        <f t="shared" si="0"/>
        <v>No</v>
      </c>
    </row>
    <row r="22" spans="2:6" x14ac:dyDescent="0.5">
      <c r="B22">
        <v>10014</v>
      </c>
      <c r="C22" t="s">
        <v>74</v>
      </c>
      <c r="D22">
        <v>320</v>
      </c>
      <c r="E22" s="16">
        <v>38691</v>
      </c>
      <c r="F22" t="str">
        <f t="shared" si="0"/>
        <v>Yes</v>
      </c>
    </row>
    <row r="23" spans="2:6" x14ac:dyDescent="0.5">
      <c r="B23">
        <v>10015</v>
      </c>
      <c r="C23" t="s">
        <v>75</v>
      </c>
      <c r="D23" t="s">
        <v>104</v>
      </c>
      <c r="E23" s="16">
        <v>21627</v>
      </c>
      <c r="F23" t="str">
        <f t="shared" si="0"/>
        <v>Yes</v>
      </c>
    </row>
    <row r="24" spans="2:6" x14ac:dyDescent="0.5">
      <c r="B24">
        <v>10016</v>
      </c>
      <c r="C24" t="s">
        <v>76</v>
      </c>
      <c r="D24" t="s">
        <v>105</v>
      </c>
      <c r="E24" s="16">
        <v>26056</v>
      </c>
      <c r="F24" t="str">
        <f t="shared" si="0"/>
        <v>Yes</v>
      </c>
    </row>
    <row r="25" spans="2:6" x14ac:dyDescent="0.5">
      <c r="B25">
        <v>10017</v>
      </c>
      <c r="C25" t="s">
        <v>77</v>
      </c>
      <c r="D25" t="s">
        <v>106</v>
      </c>
      <c r="E25" s="16">
        <v>34114</v>
      </c>
      <c r="F25" t="str">
        <f t="shared" si="0"/>
        <v>Yes</v>
      </c>
    </row>
    <row r="26" spans="2:6" x14ac:dyDescent="0.5">
      <c r="B26">
        <v>10018</v>
      </c>
      <c r="C26" t="s">
        <v>78</v>
      </c>
      <c r="D26" t="s">
        <v>107</v>
      </c>
      <c r="E26" s="16">
        <v>17947</v>
      </c>
      <c r="F26" t="str">
        <f t="shared" si="0"/>
        <v>No</v>
      </c>
    </row>
    <row r="27" spans="2:6" x14ac:dyDescent="0.5">
      <c r="B27">
        <v>10019</v>
      </c>
      <c r="C27" t="s">
        <v>79</v>
      </c>
      <c r="D27" t="s">
        <v>108</v>
      </c>
      <c r="E27" s="16">
        <v>22862</v>
      </c>
      <c r="F27" t="str">
        <f t="shared" si="0"/>
        <v>Yes</v>
      </c>
    </row>
    <row r="28" spans="2:6" x14ac:dyDescent="0.5">
      <c r="B28">
        <v>10020</v>
      </c>
      <c r="C28" t="s">
        <v>80</v>
      </c>
      <c r="D28">
        <v>306</v>
      </c>
      <c r="E28" s="16">
        <v>10738</v>
      </c>
      <c r="F28" t="str">
        <f t="shared" si="0"/>
        <v>No</v>
      </c>
    </row>
    <row r="29" spans="2:6" x14ac:dyDescent="0.5">
      <c r="B29">
        <v>10021</v>
      </c>
      <c r="C29" t="s">
        <v>81</v>
      </c>
      <c r="D29" t="s">
        <v>109</v>
      </c>
      <c r="E29" s="16">
        <v>26335</v>
      </c>
      <c r="F29" t="str">
        <f t="shared" si="0"/>
        <v>Yes</v>
      </c>
    </row>
    <row r="30" spans="2:6" x14ac:dyDescent="0.5">
      <c r="B30">
        <v>10022</v>
      </c>
      <c r="C30" t="s">
        <v>82</v>
      </c>
      <c r="D30" t="s">
        <v>118</v>
      </c>
      <c r="E30" s="16">
        <v>23209</v>
      </c>
      <c r="F30" t="str">
        <f t="shared" si="0"/>
        <v>Yes</v>
      </c>
    </row>
    <row r="31" spans="2:6" x14ac:dyDescent="0.5">
      <c r="B31">
        <v>10023</v>
      </c>
      <c r="C31" t="s">
        <v>83</v>
      </c>
      <c r="D31" t="s">
        <v>117</v>
      </c>
      <c r="E31" s="16">
        <v>34483</v>
      </c>
      <c r="F31" t="str">
        <f t="shared" si="0"/>
        <v>Yes</v>
      </c>
    </row>
    <row r="32" spans="2:6" x14ac:dyDescent="0.5">
      <c r="B32">
        <v>10024</v>
      </c>
      <c r="C32" t="s">
        <v>84</v>
      </c>
      <c r="D32" t="s">
        <v>119</v>
      </c>
      <c r="E32" s="16">
        <v>19919</v>
      </c>
      <c r="F32" t="str">
        <f t="shared" si="0"/>
        <v>No</v>
      </c>
    </row>
    <row r="33" spans="2:6" x14ac:dyDescent="0.5">
      <c r="B33">
        <v>10025</v>
      </c>
      <c r="C33" t="s">
        <v>85</v>
      </c>
      <c r="D33" t="s">
        <v>110</v>
      </c>
      <c r="E33" s="16">
        <v>18806</v>
      </c>
      <c r="F33" t="str">
        <f t="shared" si="0"/>
        <v>No</v>
      </c>
    </row>
    <row r="34" spans="2:6" x14ac:dyDescent="0.5">
      <c r="B34">
        <v>10026</v>
      </c>
      <c r="C34" t="s">
        <v>86</v>
      </c>
      <c r="D34" t="s">
        <v>111</v>
      </c>
      <c r="E34" s="16">
        <v>37557</v>
      </c>
      <c r="F34" t="str">
        <f t="shared" si="0"/>
        <v>Yes</v>
      </c>
    </row>
    <row r="35" spans="2:6" x14ac:dyDescent="0.5">
      <c r="B35">
        <v>10027</v>
      </c>
      <c r="C35" t="s">
        <v>75</v>
      </c>
      <c r="D35" t="s">
        <v>112</v>
      </c>
      <c r="E35" s="16">
        <v>15259</v>
      </c>
      <c r="F35" t="str">
        <f t="shared" si="0"/>
        <v>No</v>
      </c>
    </row>
    <row r="36" spans="2:6" x14ac:dyDescent="0.5">
      <c r="B36">
        <v>10028</v>
      </c>
      <c r="C36" t="s">
        <v>76</v>
      </c>
      <c r="D36" t="s">
        <v>113</v>
      </c>
      <c r="E36" s="16">
        <v>49416</v>
      </c>
      <c r="F36" t="str">
        <f t="shared" si="0"/>
        <v>Yes</v>
      </c>
    </row>
    <row r="37" spans="2:6" x14ac:dyDescent="0.5">
      <c r="B37">
        <v>10029</v>
      </c>
      <c r="C37" t="s">
        <v>77</v>
      </c>
      <c r="D37" t="s">
        <v>114</v>
      </c>
      <c r="E37" s="16">
        <v>36170</v>
      </c>
      <c r="F37" t="str">
        <f t="shared" si="0"/>
        <v>Yes</v>
      </c>
    </row>
    <row r="38" spans="2:6" x14ac:dyDescent="0.5">
      <c r="B38">
        <v>10030</v>
      </c>
      <c r="C38" t="s">
        <v>78</v>
      </c>
      <c r="D38" t="s">
        <v>115</v>
      </c>
      <c r="E38" s="16">
        <v>47059</v>
      </c>
      <c r="F38" t="str">
        <f t="shared" si="0"/>
        <v>Yes</v>
      </c>
    </row>
    <row r="39" spans="2:6" x14ac:dyDescent="0.5">
      <c r="B39">
        <v>10031</v>
      </c>
      <c r="C39" t="s">
        <v>79</v>
      </c>
      <c r="D39" t="s">
        <v>116</v>
      </c>
      <c r="E39" s="16">
        <v>12300</v>
      </c>
      <c r="F39" t="str">
        <f t="shared" si="0"/>
        <v>No</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99CAB-369D-4548-AA69-95B99D2F89AF}">
  <sheetPr codeName="Sheet12"/>
  <dimension ref="A1"/>
  <sheetViews>
    <sheetView workbookViewId="0"/>
  </sheetViews>
  <sheetFormatPr defaultRowHeight="14.35" x14ac:dyDescent="0.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F3612-E77B-4B68-801C-4E516A26B507}">
  <sheetPr codeName="Sheet13"/>
  <dimension ref="B2:B22"/>
  <sheetViews>
    <sheetView workbookViewId="0">
      <selection activeCell="G31" sqref="G31"/>
    </sheetView>
  </sheetViews>
  <sheetFormatPr defaultRowHeight="14.35" x14ac:dyDescent="0.5"/>
  <cols>
    <col min="1" max="1" width="1.17578125" customWidth="1"/>
  </cols>
  <sheetData>
    <row r="2" spans="2:2" ht="25.7" x14ac:dyDescent="0.85">
      <c r="B2" s="2" t="s">
        <v>38</v>
      </c>
    </row>
    <row r="4" spans="2:2" x14ac:dyDescent="0.5">
      <c r="B4" t="s">
        <v>41</v>
      </c>
    </row>
    <row r="5" spans="2:2" x14ac:dyDescent="0.5">
      <c r="B5" t="s">
        <v>42</v>
      </c>
    </row>
    <row r="7" spans="2:2" ht="20.7" x14ac:dyDescent="0.7">
      <c r="B7" s="1" t="s">
        <v>39</v>
      </c>
    </row>
    <row r="8" spans="2:2" x14ac:dyDescent="0.5">
      <c r="B8" t="s">
        <v>26</v>
      </c>
    </row>
    <row r="9" spans="2:2" x14ac:dyDescent="0.5">
      <c r="B9" t="s">
        <v>27</v>
      </c>
    </row>
    <row r="10" spans="2:2" x14ac:dyDescent="0.5">
      <c r="B10" t="s">
        <v>28</v>
      </c>
    </row>
    <row r="11" spans="2:2" x14ac:dyDescent="0.5">
      <c r="B11" t="s">
        <v>35</v>
      </c>
    </row>
    <row r="12" spans="2:2" x14ac:dyDescent="0.5">
      <c r="B12" t="s">
        <v>32</v>
      </c>
    </row>
    <row r="13" spans="2:2" x14ac:dyDescent="0.5">
      <c r="B13" t="s">
        <v>37</v>
      </c>
    </row>
    <row r="15" spans="2:2" x14ac:dyDescent="0.5">
      <c r="B15" t="s">
        <v>40</v>
      </c>
    </row>
    <row r="16" spans="2:2" x14ac:dyDescent="0.5">
      <c r="B16" t="s">
        <v>25</v>
      </c>
    </row>
    <row r="17" spans="2:2" x14ac:dyDescent="0.5">
      <c r="B17" t="s">
        <v>29</v>
      </c>
    </row>
    <row r="18" spans="2:2" x14ac:dyDescent="0.5">
      <c r="B18" t="s">
        <v>30</v>
      </c>
    </row>
    <row r="19" spans="2:2" x14ac:dyDescent="0.5">
      <c r="B19" t="s">
        <v>31</v>
      </c>
    </row>
    <row r="20" spans="2:2" x14ac:dyDescent="0.5">
      <c r="B20" t="s">
        <v>34</v>
      </c>
    </row>
    <row r="21" spans="2:2" x14ac:dyDescent="0.5">
      <c r="B21" t="s">
        <v>33</v>
      </c>
    </row>
    <row r="22" spans="2:2" x14ac:dyDescent="0.5">
      <c r="B22" t="s">
        <v>36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9E813-0155-4F47-A519-A3F93E4682DF}">
  <sheetPr codeName="Sheet14"/>
  <dimension ref="A1:E13"/>
  <sheetViews>
    <sheetView showFormulas="1" workbookViewId="0">
      <selection activeCell="B6" sqref="B6"/>
    </sheetView>
  </sheetViews>
  <sheetFormatPr defaultRowHeight="14.35" x14ac:dyDescent="0.5"/>
  <cols>
    <col min="2" max="2" width="29.52734375" customWidth="1"/>
  </cols>
  <sheetData>
    <row r="1" spans="1:5" x14ac:dyDescent="0.5">
      <c r="A1" t="s">
        <v>0</v>
      </c>
      <c r="B1" t="s">
        <v>1</v>
      </c>
      <c r="C1" t="s">
        <v>6</v>
      </c>
      <c r="D1" t="s">
        <v>7</v>
      </c>
      <c r="E1" t="s">
        <v>9</v>
      </c>
    </row>
    <row r="2" spans="1:5" x14ac:dyDescent="0.5">
      <c r="A2" t="s">
        <v>2</v>
      </c>
      <c r="B2" t="s">
        <v>3</v>
      </c>
    </row>
    <row r="3" spans="1:5" x14ac:dyDescent="0.5">
      <c r="A3" t="s">
        <v>5</v>
      </c>
      <c r="B3" t="s">
        <v>4</v>
      </c>
      <c r="C3" t="b">
        <f>ISERROR("a"/2)</f>
        <v>1</v>
      </c>
      <c r="D3" t="b">
        <f>ISERROR(1/2)</f>
        <v>0</v>
      </c>
    </row>
    <row r="4" spans="1:5" x14ac:dyDescent="0.5">
      <c r="A4" t="s">
        <v>11</v>
      </c>
      <c r="B4" t="s">
        <v>8</v>
      </c>
      <c r="C4" t="str">
        <f>IFERROR("a"/2, "Oops!")</f>
        <v>Oops!</v>
      </c>
      <c r="D4">
        <f>IFERROR(1/2, "Oops!")</f>
        <v>0.5</v>
      </c>
      <c r="E4" t="s">
        <v>10</v>
      </c>
    </row>
    <row r="5" spans="1:5" x14ac:dyDescent="0.5">
      <c r="A5" t="s">
        <v>12</v>
      </c>
    </row>
    <row r="6" spans="1:5" x14ac:dyDescent="0.5">
      <c r="A6" t="s">
        <v>13</v>
      </c>
    </row>
    <row r="7" spans="1:5" x14ac:dyDescent="0.5">
      <c r="A7" t="s">
        <v>14</v>
      </c>
    </row>
    <row r="8" spans="1:5" x14ac:dyDescent="0.5">
      <c r="A8" t="s">
        <v>15</v>
      </c>
    </row>
    <row r="9" spans="1:5" x14ac:dyDescent="0.5">
      <c r="A9" t="s">
        <v>16</v>
      </c>
      <c r="B9" t="s">
        <v>20</v>
      </c>
      <c r="E9" t="s">
        <v>17</v>
      </c>
    </row>
    <row r="10" spans="1:5" x14ac:dyDescent="0.5">
      <c r="A10" t="s">
        <v>18</v>
      </c>
      <c r="B10" t="s">
        <v>19</v>
      </c>
      <c r="E10" t="s">
        <v>21</v>
      </c>
    </row>
    <row r="11" spans="1:5" x14ac:dyDescent="0.5">
      <c r="A11" t="s">
        <v>22</v>
      </c>
      <c r="B11" t="s">
        <v>23</v>
      </c>
    </row>
    <row r="12" spans="1:5" x14ac:dyDescent="0.5">
      <c r="A12" t="s">
        <v>24</v>
      </c>
    </row>
    <row r="13" spans="1:5" x14ac:dyDescent="0.5">
      <c r="A13" t="s">
        <v>132</v>
      </c>
      <c r="B13" t="s">
        <v>133</v>
      </c>
      <c r="C13">
        <f>MATCH("IF", A2:A13, 0)</f>
        <v>4</v>
      </c>
      <c r="D13">
        <f>MATCH("Oops!", A4:E4, 0)</f>
        <v>3</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0E04D-0291-4A7A-B5EF-F45246BFE050}">
  <sheetPr codeName="Sheet15"/>
  <dimension ref="A1"/>
  <sheetViews>
    <sheetView workbookViewId="0"/>
  </sheetViews>
  <sheetFormatPr defaultRowHeight="14.35" x14ac:dyDescent="0.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4CAF4-017B-41E6-8C84-5D093D9F9187}">
  <sheetPr codeName="Sheet2">
    <tabColor theme="4"/>
  </sheetPr>
  <dimension ref="B2:K59"/>
  <sheetViews>
    <sheetView topLeftCell="A13" workbookViewId="0">
      <selection activeCell="B40" sqref="B40"/>
    </sheetView>
  </sheetViews>
  <sheetFormatPr defaultRowHeight="14.35" x14ac:dyDescent="0.5"/>
  <cols>
    <col min="1" max="1" width="1.17578125" customWidth="1"/>
    <col min="4" max="4" width="9.46875" customWidth="1"/>
    <col min="5" max="5" width="14.17578125" customWidth="1"/>
  </cols>
  <sheetData>
    <row r="2" spans="2:5" ht="28.35" x14ac:dyDescent="0.95">
      <c r="B2" s="12" t="s">
        <v>68</v>
      </c>
    </row>
    <row r="4" spans="2:5" x14ac:dyDescent="0.5">
      <c r="B4" t="s">
        <v>69</v>
      </c>
    </row>
    <row r="7" spans="2:5" s="10" customFormat="1" ht="19.7" thickBot="1" x14ac:dyDescent="0.7">
      <c r="B7" s="10" t="s">
        <v>64</v>
      </c>
    </row>
    <row r="8" spans="2:5" ht="14.7" thickTop="1" x14ac:dyDescent="0.5"/>
    <row r="9" spans="2:5" x14ac:dyDescent="0.5">
      <c r="C9" t="s">
        <v>50</v>
      </c>
      <c r="D9" t="s">
        <v>51</v>
      </c>
      <c r="E9" t="s">
        <v>52</v>
      </c>
    </row>
    <row r="10" spans="2:5" x14ac:dyDescent="0.5">
      <c r="C10" t="s">
        <v>44</v>
      </c>
      <c r="D10">
        <v>1</v>
      </c>
      <c r="E10" t="s">
        <v>44</v>
      </c>
    </row>
    <row r="11" spans="2:5" x14ac:dyDescent="0.5">
      <c r="C11" t="s">
        <v>45</v>
      </c>
      <c r="D11">
        <v>2</v>
      </c>
      <c r="E11" t="s">
        <v>45</v>
      </c>
    </row>
    <row r="12" spans="2:5" x14ac:dyDescent="0.5">
      <c r="C12" t="s">
        <v>46</v>
      </c>
      <c r="D12">
        <v>3</v>
      </c>
      <c r="E12" t="s">
        <v>46</v>
      </c>
    </row>
    <row r="13" spans="2:5" x14ac:dyDescent="0.5">
      <c r="C13" t="s">
        <v>47</v>
      </c>
      <c r="D13">
        <v>4</v>
      </c>
      <c r="E13">
        <v>1</v>
      </c>
    </row>
    <row r="14" spans="2:5" x14ac:dyDescent="0.5">
      <c r="C14" t="s">
        <v>48</v>
      </c>
      <c r="E14">
        <v>2</v>
      </c>
    </row>
    <row r="15" spans="2:5" x14ac:dyDescent="0.5">
      <c r="C15" t="s">
        <v>49</v>
      </c>
      <c r="E15">
        <v>3</v>
      </c>
    </row>
    <row r="17" spans="2:5" ht="14.7" thickBot="1" x14ac:dyDescent="0.55000000000000004">
      <c r="B17" s="13" t="s">
        <v>56</v>
      </c>
      <c r="C17" s="13">
        <f>COUNT(C10:C15)</f>
        <v>0</v>
      </c>
      <c r="D17" s="13">
        <f>COUNT(D10:D15)</f>
        <v>4</v>
      </c>
      <c r="E17" s="13">
        <f>COUNT(E10:E15)</f>
        <v>3</v>
      </c>
    </row>
    <row r="18" spans="2:5" ht="15" thickTop="1" thickBot="1" x14ac:dyDescent="0.55000000000000004">
      <c r="B18" s="13" t="s">
        <v>54</v>
      </c>
      <c r="C18" s="13">
        <f>SUM(C10:C15)</f>
        <v>0</v>
      </c>
      <c r="D18" s="13">
        <f>SUM(D10:D15)</f>
        <v>10</v>
      </c>
      <c r="E18" s="13">
        <f t="shared" ref="D18:E18" si="0">SUM(E10:E15)</f>
        <v>6</v>
      </c>
    </row>
    <row r="19" spans="2:5" ht="15" thickTop="1" thickBot="1" x14ac:dyDescent="0.55000000000000004">
      <c r="B19" s="13" t="s">
        <v>65</v>
      </c>
      <c r="C19" s="13" t="e">
        <f>AVERAGE(C10:C15)</f>
        <v>#DIV/0!</v>
      </c>
      <c r="D19" s="13">
        <f t="shared" ref="D19:E19" si="1">AVERAGE(D10:D15)</f>
        <v>2.5</v>
      </c>
      <c r="E19" s="13">
        <f t="shared" si="1"/>
        <v>2</v>
      </c>
    </row>
    <row r="20" spans="2:5" ht="14.7" thickTop="1" x14ac:dyDescent="0.5">
      <c r="B20" t="s">
        <v>66</v>
      </c>
    </row>
    <row r="27" spans="2:5" s="10" customFormat="1" ht="19.7" thickBot="1" x14ac:dyDescent="0.7">
      <c r="B27" s="10" t="s">
        <v>53</v>
      </c>
    </row>
    <row r="28" spans="2:5" ht="14.7" thickTop="1" x14ac:dyDescent="0.5"/>
    <row r="29" spans="2:5" x14ac:dyDescent="0.5">
      <c r="C29" s="9" t="s">
        <v>50</v>
      </c>
      <c r="D29" s="9" t="s">
        <v>51</v>
      </c>
      <c r="E29" s="9" t="s">
        <v>52</v>
      </c>
    </row>
    <row r="30" spans="2:5" x14ac:dyDescent="0.5">
      <c r="C30" t="s">
        <v>44</v>
      </c>
      <c r="D30">
        <v>1</v>
      </c>
      <c r="E30" t="s">
        <v>44</v>
      </c>
    </row>
    <row r="31" spans="2:5" x14ac:dyDescent="0.5">
      <c r="C31" t="s">
        <v>45</v>
      </c>
      <c r="D31">
        <v>2</v>
      </c>
      <c r="E31" t="s">
        <v>45</v>
      </c>
    </row>
    <row r="32" spans="2:5" x14ac:dyDescent="0.5">
      <c r="C32" t="s">
        <v>46</v>
      </c>
      <c r="D32">
        <v>3</v>
      </c>
      <c r="E32" t="s">
        <v>46</v>
      </c>
    </row>
    <row r="33" spans="2:5" x14ac:dyDescent="0.5">
      <c r="C33" t="s">
        <v>47</v>
      </c>
      <c r="D33">
        <v>4</v>
      </c>
      <c r="E33">
        <v>1</v>
      </c>
    </row>
    <row r="34" spans="2:5" x14ac:dyDescent="0.5">
      <c r="C34" t="s">
        <v>48</v>
      </c>
      <c r="E34">
        <v>2</v>
      </c>
    </row>
    <row r="35" spans="2:5" x14ac:dyDescent="0.5">
      <c r="C35" t="s">
        <v>49</v>
      </c>
      <c r="E35">
        <v>3</v>
      </c>
    </row>
    <row r="37" spans="2:5" ht="14.7" thickBot="1" x14ac:dyDescent="0.55000000000000004">
      <c r="B37" s="13" t="s">
        <v>57</v>
      </c>
      <c r="C37" s="13">
        <f>COUNTA(C30:C35)</f>
        <v>6</v>
      </c>
      <c r="D37" s="13">
        <f t="shared" ref="D37:E37" si="2">COUNTA(D30:D35)</f>
        <v>4</v>
      </c>
      <c r="E37" s="13">
        <f t="shared" si="2"/>
        <v>6</v>
      </c>
    </row>
    <row r="38" spans="2:5" ht="15" thickTop="1" thickBot="1" x14ac:dyDescent="0.55000000000000004">
      <c r="B38" s="13" t="s">
        <v>58</v>
      </c>
      <c r="C38" s="13" t="s">
        <v>61</v>
      </c>
      <c r="D38" s="13" t="s">
        <v>61</v>
      </c>
      <c r="E38" s="13" t="s">
        <v>61</v>
      </c>
    </row>
    <row r="39" spans="2:5" ht="14.7" thickTop="1" x14ac:dyDescent="0.5"/>
    <row r="47" spans="2:5" s="10" customFormat="1" ht="19.7" thickBot="1" x14ac:dyDescent="0.7">
      <c r="B47" s="10" t="s">
        <v>55</v>
      </c>
    </row>
    <row r="48" spans="2:5" ht="14.7" thickTop="1" x14ac:dyDescent="0.5"/>
    <row r="49" spans="2:11" x14ac:dyDescent="0.5">
      <c r="C49" t="s">
        <v>50</v>
      </c>
      <c r="D49" t="s">
        <v>51</v>
      </c>
      <c r="E49" t="s">
        <v>52</v>
      </c>
      <c r="F49" t="s">
        <v>135</v>
      </c>
    </row>
    <row r="50" spans="2:11" x14ac:dyDescent="0.5">
      <c r="C50" t="s">
        <v>44</v>
      </c>
      <c r="D50">
        <v>1</v>
      </c>
      <c r="E50" t="s">
        <v>44</v>
      </c>
      <c r="F50">
        <f>SUMIF($C$50:C50, "c", $D$50:D50)</f>
        <v>0</v>
      </c>
      <c r="H50">
        <v>1</v>
      </c>
      <c r="I50" t="s">
        <v>44</v>
      </c>
      <c r="J50" s="3">
        <f>$H50</f>
        <v>1</v>
      </c>
      <c r="K50" s="3">
        <f>$H50</f>
        <v>1</v>
      </c>
    </row>
    <row r="51" spans="2:11" x14ac:dyDescent="0.5">
      <c r="C51" t="s">
        <v>45</v>
      </c>
      <c r="D51">
        <v>2</v>
      </c>
      <c r="E51" t="s">
        <v>45</v>
      </c>
      <c r="F51">
        <f>SUMIF($C$50:C51, "c", $D$50:D51)</f>
        <v>0</v>
      </c>
      <c r="H51">
        <v>2</v>
      </c>
      <c r="I51" t="s">
        <v>45</v>
      </c>
      <c r="J51" s="3">
        <f t="shared" ref="J51:K53" si="3">$H51</f>
        <v>2</v>
      </c>
      <c r="K51" s="3">
        <f t="shared" si="3"/>
        <v>2</v>
      </c>
    </row>
    <row r="52" spans="2:11" x14ac:dyDescent="0.5">
      <c r="C52" t="s">
        <v>46</v>
      </c>
      <c r="D52">
        <v>3</v>
      </c>
      <c r="E52" t="s">
        <v>46</v>
      </c>
      <c r="F52">
        <f>SUMIF($C$50:C52, "c", $D$50:D52)</f>
        <v>3</v>
      </c>
      <c r="H52">
        <v>3</v>
      </c>
      <c r="I52" t="s">
        <v>46</v>
      </c>
      <c r="J52" s="3">
        <f t="shared" si="3"/>
        <v>3</v>
      </c>
      <c r="K52" s="3">
        <f t="shared" si="3"/>
        <v>3</v>
      </c>
    </row>
    <row r="53" spans="2:11" x14ac:dyDescent="0.5">
      <c r="C53" t="s">
        <v>47</v>
      </c>
      <c r="D53">
        <v>4</v>
      </c>
      <c r="E53">
        <v>1</v>
      </c>
      <c r="F53">
        <f>SUMIF($C$50:C53, "c", $D$50:D53)</f>
        <v>3</v>
      </c>
      <c r="H53">
        <v>4</v>
      </c>
      <c r="I53" t="s">
        <v>47</v>
      </c>
      <c r="J53" s="3">
        <f t="shared" si="3"/>
        <v>4</v>
      </c>
      <c r="K53" s="3">
        <f t="shared" si="3"/>
        <v>4</v>
      </c>
    </row>
    <row r="54" spans="2:11" x14ac:dyDescent="0.5">
      <c r="C54" t="s">
        <v>48</v>
      </c>
      <c r="E54">
        <v>2</v>
      </c>
      <c r="F54">
        <f>SUMIF($C$50:C54, "c", $D$50:D54)</f>
        <v>3</v>
      </c>
    </row>
    <row r="55" spans="2:11" x14ac:dyDescent="0.5">
      <c r="C55" t="s">
        <v>49</v>
      </c>
      <c r="E55">
        <v>3</v>
      </c>
      <c r="F55">
        <f>SUMIF($C$50:C55, "c", $D$50:D55)</f>
        <v>3</v>
      </c>
    </row>
    <row r="57" spans="2:11" ht="14.7" thickBot="1" x14ac:dyDescent="0.55000000000000004">
      <c r="B57" s="13" t="s">
        <v>59</v>
      </c>
      <c r="C57" s="13">
        <f>COUNTIF(C50:C55, "a")</f>
        <v>1</v>
      </c>
      <c r="D57" s="13">
        <f t="shared" ref="D57:E57" si="4">COUNTIF(D50:D55, "a")</f>
        <v>0</v>
      </c>
      <c r="E57" s="13">
        <f t="shared" si="4"/>
        <v>1</v>
      </c>
    </row>
    <row r="58" spans="2:11" ht="15" thickTop="1" thickBot="1" x14ac:dyDescent="0.55000000000000004">
      <c r="B58" s="13" t="s">
        <v>60</v>
      </c>
      <c r="C58" s="14">
        <f>SUMIF(C50:C55, "a", D50:D55)</f>
        <v>1</v>
      </c>
      <c r="D58" s="13"/>
      <c r="E58" s="13"/>
    </row>
    <row r="59" spans="2:11" ht="14.7" thickTop="1" x14ac:dyDescent="0.5"/>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F9B43-722E-44DB-A38B-1B5E8C60B89C}">
  <sheetPr codeName="Sheet3">
    <tabColor theme="4" tint="-0.249977111117893"/>
  </sheetPr>
  <dimension ref="B2:I28"/>
  <sheetViews>
    <sheetView workbookViewId="0">
      <selection activeCell="L12" sqref="L12"/>
    </sheetView>
  </sheetViews>
  <sheetFormatPr defaultRowHeight="14.35" x14ac:dyDescent="0.5"/>
  <cols>
    <col min="1" max="1" width="1.17578125" customWidth="1"/>
    <col min="2" max="5" width="13.234375" customWidth="1"/>
    <col min="6" max="7" width="5.87890625" customWidth="1"/>
    <col min="8" max="9" width="13.234375" customWidth="1"/>
  </cols>
  <sheetData>
    <row r="2" spans="2:9" s="11" customFormat="1" ht="23.35" x14ac:dyDescent="0.8">
      <c r="B2" s="11" t="s">
        <v>67</v>
      </c>
    </row>
    <row r="4" spans="2:9" x14ac:dyDescent="0.5">
      <c r="B4" t="s">
        <v>70</v>
      </c>
    </row>
    <row r="5" spans="2:9" x14ac:dyDescent="0.5">
      <c r="B5" t="s">
        <v>71</v>
      </c>
    </row>
    <row r="8" spans="2:9" ht="19.7" thickBot="1" x14ac:dyDescent="0.7">
      <c r="B8" s="10" t="s">
        <v>72</v>
      </c>
      <c r="H8" s="10" t="s">
        <v>73</v>
      </c>
    </row>
    <row r="9" spans="2:9" ht="14.7" thickTop="1" x14ac:dyDescent="0.5"/>
    <row r="10" spans="2:9" x14ac:dyDescent="0.5">
      <c r="B10" t="s">
        <v>87</v>
      </c>
      <c r="C10" t="s">
        <v>88</v>
      </c>
      <c r="D10" t="s">
        <v>90</v>
      </c>
      <c r="E10" t="s">
        <v>89</v>
      </c>
      <c r="H10" t="s">
        <v>90</v>
      </c>
      <c r="I10" t="s">
        <v>89</v>
      </c>
    </row>
    <row r="11" spans="2:9" x14ac:dyDescent="0.5">
      <c r="B11">
        <v>10001</v>
      </c>
      <c r="C11" t="s">
        <v>74</v>
      </c>
      <c r="D11" t="s">
        <v>91</v>
      </c>
      <c r="E11" s="3">
        <f>VLOOKUP( TEXT(Table4[[#This Row],[Model]], "@"),H:I,2,FALSE)</f>
        <v>30285</v>
      </c>
      <c r="H11" s="23" t="s">
        <v>136</v>
      </c>
      <c r="I11" s="16">
        <v>25474</v>
      </c>
    </row>
    <row r="12" spans="2:9" x14ac:dyDescent="0.5">
      <c r="B12">
        <v>10002</v>
      </c>
      <c r="C12" t="s">
        <v>75</v>
      </c>
      <c r="D12" t="s">
        <v>92</v>
      </c>
      <c r="E12" s="3">
        <f>VLOOKUP( TEXT(Table4[[#This Row],[Model]], "@"),H:I,2,FALSE)</f>
        <v>21733</v>
      </c>
      <c r="H12" t="s">
        <v>92</v>
      </c>
      <c r="I12" s="16">
        <v>21733</v>
      </c>
    </row>
    <row r="13" spans="2:9" x14ac:dyDescent="0.5">
      <c r="B13">
        <v>10003</v>
      </c>
      <c r="C13" t="s">
        <v>76</v>
      </c>
      <c r="D13" t="s">
        <v>93</v>
      </c>
      <c r="E13" s="3">
        <f>VLOOKUP( TEXT(Table4[[#This Row],[Model]], "@"),H:I,2,FALSE)</f>
        <v>15205</v>
      </c>
      <c r="H13" t="s">
        <v>97</v>
      </c>
      <c r="I13" s="16">
        <v>18458</v>
      </c>
    </row>
    <row r="14" spans="2:9" x14ac:dyDescent="0.5">
      <c r="B14">
        <v>10004</v>
      </c>
      <c r="C14" t="s">
        <v>77</v>
      </c>
      <c r="D14" t="s">
        <v>94</v>
      </c>
      <c r="E14" s="3">
        <f>VLOOKUP( TEXT(Table4[[#This Row],[Model]], "@"),H:I,2,FALSE)</f>
        <v>23109</v>
      </c>
      <c r="H14" t="s">
        <v>102</v>
      </c>
      <c r="I14" s="16">
        <v>28856</v>
      </c>
    </row>
    <row r="15" spans="2:9" x14ac:dyDescent="0.5">
      <c r="B15">
        <v>10005</v>
      </c>
      <c r="C15" t="s">
        <v>78</v>
      </c>
      <c r="D15" t="s">
        <v>95</v>
      </c>
      <c r="E15" s="3">
        <f>VLOOKUP( TEXT(Table4[[#This Row],[Model]], "@"),H:I,2,FALSE)</f>
        <v>26139</v>
      </c>
      <c r="H15" t="s">
        <v>98</v>
      </c>
      <c r="I15" s="16">
        <v>25708</v>
      </c>
    </row>
    <row r="16" spans="2:9" x14ac:dyDescent="0.5">
      <c r="B16">
        <v>10006</v>
      </c>
      <c r="C16" t="s">
        <v>79</v>
      </c>
      <c r="D16" t="s">
        <v>96</v>
      </c>
      <c r="E16" s="3">
        <f>VLOOKUP( TEXT(Table4[[#This Row],[Model]], "@"),H:I,2,FALSE)</f>
        <v>29516</v>
      </c>
      <c r="H16" t="s">
        <v>100</v>
      </c>
      <c r="I16" s="16">
        <v>33412</v>
      </c>
    </row>
    <row r="17" spans="2:9" x14ac:dyDescent="0.5">
      <c r="B17">
        <v>10007</v>
      </c>
      <c r="C17" t="s">
        <v>80</v>
      </c>
      <c r="D17">
        <v>1008</v>
      </c>
      <c r="E17" s="3">
        <f>VLOOKUP( TEXT(Table4[[#This Row],[Model]], "@"),H:I,2,FALSE)</f>
        <v>25474</v>
      </c>
      <c r="H17" t="s">
        <v>95</v>
      </c>
      <c r="I17" s="16">
        <v>26139</v>
      </c>
    </row>
    <row r="18" spans="2:9" x14ac:dyDescent="0.5">
      <c r="B18">
        <v>10008</v>
      </c>
      <c r="C18" t="s">
        <v>81</v>
      </c>
      <c r="D18" t="s">
        <v>97</v>
      </c>
      <c r="E18" s="3">
        <f>VLOOKUP( TEXT(Table4[[#This Row],[Model]], "@"),H:I,2,FALSE)</f>
        <v>18458</v>
      </c>
      <c r="H18" t="s">
        <v>93</v>
      </c>
      <c r="I18" s="16">
        <v>15205</v>
      </c>
    </row>
    <row r="19" spans="2:9" x14ac:dyDescent="0.5">
      <c r="B19">
        <v>10009</v>
      </c>
      <c r="C19" t="s">
        <v>82</v>
      </c>
      <c r="D19" t="s">
        <v>98</v>
      </c>
      <c r="E19" s="3">
        <f>VLOOKUP( TEXT(Table4[[#This Row],[Model]], "@"),H:I,2,FALSE)</f>
        <v>25708</v>
      </c>
      <c r="H19" t="s">
        <v>94</v>
      </c>
      <c r="I19" s="16">
        <v>23109</v>
      </c>
    </row>
    <row r="20" spans="2:9" x14ac:dyDescent="0.5">
      <c r="B20">
        <v>10010</v>
      </c>
      <c r="C20" t="s">
        <v>83</v>
      </c>
      <c r="D20" t="s">
        <v>99</v>
      </c>
      <c r="E20" s="3">
        <f>VLOOKUP( TEXT(Table4[[#This Row],[Model]], "@"),H:I,2,FALSE)</f>
        <v>32647</v>
      </c>
      <c r="H20" t="s">
        <v>101</v>
      </c>
      <c r="I20" s="16">
        <v>18488</v>
      </c>
    </row>
    <row r="21" spans="2:9" x14ac:dyDescent="0.5">
      <c r="B21">
        <v>10011</v>
      </c>
      <c r="C21" t="s">
        <v>84</v>
      </c>
      <c r="D21" t="s">
        <v>102</v>
      </c>
      <c r="E21" s="3">
        <f>VLOOKUP( TEXT(Table4[[#This Row],[Model]], "@"),H:I,2,FALSE)</f>
        <v>28856</v>
      </c>
      <c r="H21" t="s">
        <v>96</v>
      </c>
      <c r="I21" s="16">
        <v>29516</v>
      </c>
    </row>
    <row r="22" spans="2:9" x14ac:dyDescent="0.5">
      <c r="B22">
        <v>10012</v>
      </c>
      <c r="C22" t="s">
        <v>85</v>
      </c>
      <c r="D22" t="s">
        <v>100</v>
      </c>
      <c r="E22" s="3">
        <f>VLOOKUP( TEXT(Table4[[#This Row],[Model]], "@"),H:I,2,FALSE)</f>
        <v>33412</v>
      </c>
      <c r="H22" t="s">
        <v>91</v>
      </c>
      <c r="I22" s="16">
        <v>30285</v>
      </c>
    </row>
    <row r="23" spans="2:9" x14ac:dyDescent="0.5">
      <c r="B23">
        <v>10013</v>
      </c>
      <c r="C23" t="s">
        <v>86</v>
      </c>
      <c r="D23" t="s">
        <v>101</v>
      </c>
      <c r="E23" s="3">
        <f>VLOOKUP( TEXT(Table4[[#This Row],[Model]], "@"),H:I,2,FALSE)</f>
        <v>18488</v>
      </c>
      <c r="H23" t="s">
        <v>99</v>
      </c>
      <c r="I23" s="16">
        <v>32647</v>
      </c>
    </row>
    <row r="24" spans="2:9" x14ac:dyDescent="0.5">
      <c r="I24" s="17"/>
    </row>
    <row r="25" spans="2:9" x14ac:dyDescent="0.5">
      <c r="I25" s="17"/>
    </row>
    <row r="26" spans="2:9" x14ac:dyDescent="0.5">
      <c r="I26" s="17"/>
    </row>
    <row r="28" spans="2:9" x14ac:dyDescent="0.5">
      <c r="D28" t="s">
        <v>103</v>
      </c>
      <c r="E28" s="15">
        <f>VLOOKUP("X1",H11:I23, 2, 0)</f>
        <v>30285</v>
      </c>
    </row>
  </sheetData>
  <phoneticPr fontId="11" type="noConversion"/>
  <pageMargins left="0.7" right="0.7" top="0.75" bottom="0.75" header="0.3" footer="0.3"/>
  <ignoredErrors>
    <ignoredError sqref="H11 I11" numberStoredAsText="1"/>
  </ignoredErrors>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C226A-9718-4D47-852C-6F12DA7277A1}">
  <sheetPr codeName="Sheet4">
    <tabColor theme="4" tint="0.59999389629810485"/>
  </sheetPr>
  <dimension ref="B3:E35"/>
  <sheetViews>
    <sheetView workbookViewId="0">
      <selection activeCell="E5" sqref="E5"/>
    </sheetView>
  </sheetViews>
  <sheetFormatPr defaultRowHeight="14.35" x14ac:dyDescent="0.5"/>
  <cols>
    <col min="5" max="5" width="10.87890625" bestFit="1" customWidth="1"/>
  </cols>
  <sheetData>
    <row r="3" spans="2:5" x14ac:dyDescent="0.5">
      <c r="B3" t="s">
        <v>87</v>
      </c>
      <c r="C3" t="s">
        <v>88</v>
      </c>
      <c r="D3" t="s">
        <v>90</v>
      </c>
      <c r="E3" t="s">
        <v>120</v>
      </c>
    </row>
    <row r="4" spans="2:5" x14ac:dyDescent="0.5">
      <c r="B4">
        <v>10001</v>
      </c>
      <c r="C4" t="s">
        <v>74</v>
      </c>
      <c r="D4" t="s">
        <v>91</v>
      </c>
      <c r="E4" s="16">
        <v>10497</v>
      </c>
    </row>
    <row r="5" spans="2:5" x14ac:dyDescent="0.5">
      <c r="B5">
        <v>10002</v>
      </c>
      <c r="C5" t="s">
        <v>75</v>
      </c>
      <c r="D5" t="s">
        <v>92</v>
      </c>
      <c r="E5" s="16">
        <v>31900</v>
      </c>
    </row>
    <row r="6" spans="2:5" x14ac:dyDescent="0.5">
      <c r="B6">
        <v>10003</v>
      </c>
      <c r="C6" t="s">
        <v>76</v>
      </c>
      <c r="D6" t="s">
        <v>93</v>
      </c>
      <c r="E6" s="16">
        <v>31204</v>
      </c>
    </row>
    <row r="7" spans="2:5" x14ac:dyDescent="0.5">
      <c r="B7">
        <v>10004</v>
      </c>
      <c r="C7" t="s">
        <v>77</v>
      </c>
      <c r="D7" t="s">
        <v>94</v>
      </c>
      <c r="E7" s="16">
        <v>47610</v>
      </c>
    </row>
    <row r="8" spans="2:5" x14ac:dyDescent="0.5">
      <c r="B8">
        <v>10005</v>
      </c>
      <c r="C8" t="s">
        <v>78</v>
      </c>
      <c r="D8" t="s">
        <v>95</v>
      </c>
      <c r="E8" s="16">
        <v>44905</v>
      </c>
    </row>
    <row r="9" spans="2:5" x14ac:dyDescent="0.5">
      <c r="B9">
        <v>10006</v>
      </c>
      <c r="C9" t="s">
        <v>79</v>
      </c>
      <c r="D9" t="s">
        <v>96</v>
      </c>
      <c r="E9" s="16">
        <v>41019</v>
      </c>
    </row>
    <row r="10" spans="2:5" x14ac:dyDescent="0.5">
      <c r="B10">
        <v>10007</v>
      </c>
      <c r="C10" t="s">
        <v>80</v>
      </c>
      <c r="D10">
        <v>1008</v>
      </c>
      <c r="E10" s="16">
        <v>45760</v>
      </c>
    </row>
    <row r="11" spans="2:5" x14ac:dyDescent="0.5">
      <c r="B11">
        <v>10008</v>
      </c>
      <c r="C11" t="s">
        <v>81</v>
      </c>
      <c r="D11" t="s">
        <v>97</v>
      </c>
      <c r="E11" s="16">
        <v>7030</v>
      </c>
    </row>
    <row r="12" spans="2:5" x14ac:dyDescent="0.5">
      <c r="B12">
        <v>10009</v>
      </c>
      <c r="C12" t="s">
        <v>82</v>
      </c>
      <c r="D12" t="s">
        <v>98</v>
      </c>
      <c r="E12" s="16">
        <v>40045</v>
      </c>
    </row>
    <row r="13" spans="2:5" x14ac:dyDescent="0.5">
      <c r="B13">
        <v>10010</v>
      </c>
      <c r="C13" t="s">
        <v>83</v>
      </c>
      <c r="D13" t="s">
        <v>99</v>
      </c>
      <c r="E13" s="16">
        <v>34407</v>
      </c>
    </row>
    <row r="14" spans="2:5" x14ac:dyDescent="0.5">
      <c r="B14">
        <v>10011</v>
      </c>
      <c r="C14" t="s">
        <v>84</v>
      </c>
      <c r="D14" t="s">
        <v>102</v>
      </c>
      <c r="E14" s="16">
        <v>28455</v>
      </c>
    </row>
    <row r="15" spans="2:5" x14ac:dyDescent="0.5">
      <c r="B15">
        <v>10012</v>
      </c>
      <c r="C15" t="s">
        <v>85</v>
      </c>
      <c r="D15" t="s">
        <v>100</v>
      </c>
      <c r="E15" s="16">
        <v>48867</v>
      </c>
    </row>
    <row r="16" spans="2:5" x14ac:dyDescent="0.5">
      <c r="B16">
        <v>10013</v>
      </c>
      <c r="C16" t="s">
        <v>86</v>
      </c>
      <c r="D16" t="s">
        <v>101</v>
      </c>
      <c r="E16" s="16">
        <v>11973</v>
      </c>
    </row>
    <row r="17" spans="2:5" x14ac:dyDescent="0.5">
      <c r="B17">
        <v>10014</v>
      </c>
      <c r="C17" t="s">
        <v>74</v>
      </c>
      <c r="D17">
        <v>320</v>
      </c>
      <c r="E17" s="16">
        <v>38691</v>
      </c>
    </row>
    <row r="18" spans="2:5" x14ac:dyDescent="0.5">
      <c r="B18">
        <v>10015</v>
      </c>
      <c r="C18" t="s">
        <v>75</v>
      </c>
      <c r="D18" t="s">
        <v>104</v>
      </c>
      <c r="E18" s="16">
        <v>21627</v>
      </c>
    </row>
    <row r="19" spans="2:5" x14ac:dyDescent="0.5">
      <c r="B19">
        <v>10016</v>
      </c>
      <c r="C19" t="s">
        <v>76</v>
      </c>
      <c r="D19" t="s">
        <v>105</v>
      </c>
      <c r="E19" s="16">
        <v>26056</v>
      </c>
    </row>
    <row r="20" spans="2:5" x14ac:dyDescent="0.5">
      <c r="B20">
        <v>10017</v>
      </c>
      <c r="C20" t="s">
        <v>77</v>
      </c>
      <c r="D20" t="s">
        <v>106</v>
      </c>
      <c r="E20" s="16">
        <v>34114</v>
      </c>
    </row>
    <row r="21" spans="2:5" x14ac:dyDescent="0.5">
      <c r="B21">
        <v>10018</v>
      </c>
      <c r="C21" t="s">
        <v>78</v>
      </c>
      <c r="D21" t="s">
        <v>107</v>
      </c>
      <c r="E21" s="16">
        <v>17947</v>
      </c>
    </row>
    <row r="22" spans="2:5" x14ac:dyDescent="0.5">
      <c r="B22">
        <v>10019</v>
      </c>
      <c r="C22" t="s">
        <v>79</v>
      </c>
      <c r="D22" t="s">
        <v>108</v>
      </c>
      <c r="E22" s="16">
        <v>22862</v>
      </c>
    </row>
    <row r="23" spans="2:5" x14ac:dyDescent="0.5">
      <c r="B23">
        <v>10020</v>
      </c>
      <c r="C23" t="s">
        <v>80</v>
      </c>
      <c r="D23">
        <v>306</v>
      </c>
      <c r="E23" s="16">
        <v>10738</v>
      </c>
    </row>
    <row r="24" spans="2:5" x14ac:dyDescent="0.5">
      <c r="B24">
        <v>10021</v>
      </c>
      <c r="C24" t="s">
        <v>81</v>
      </c>
      <c r="D24" t="s">
        <v>109</v>
      </c>
      <c r="E24" s="16">
        <v>26335</v>
      </c>
    </row>
    <row r="25" spans="2:5" x14ac:dyDescent="0.5">
      <c r="B25">
        <v>10022</v>
      </c>
      <c r="C25" t="s">
        <v>82</v>
      </c>
      <c r="D25" t="s">
        <v>118</v>
      </c>
      <c r="E25" s="16">
        <v>23209</v>
      </c>
    </row>
    <row r="26" spans="2:5" x14ac:dyDescent="0.5">
      <c r="B26">
        <v>10023</v>
      </c>
      <c r="C26" t="s">
        <v>83</v>
      </c>
      <c r="D26" t="s">
        <v>117</v>
      </c>
      <c r="E26" s="16">
        <v>34483</v>
      </c>
    </row>
    <row r="27" spans="2:5" x14ac:dyDescent="0.5">
      <c r="B27">
        <v>10024</v>
      </c>
      <c r="C27" t="s">
        <v>84</v>
      </c>
      <c r="D27" t="s">
        <v>119</v>
      </c>
      <c r="E27" s="16">
        <v>19919</v>
      </c>
    </row>
    <row r="28" spans="2:5" x14ac:dyDescent="0.5">
      <c r="B28">
        <v>10025</v>
      </c>
      <c r="C28" t="s">
        <v>85</v>
      </c>
      <c r="D28" t="s">
        <v>110</v>
      </c>
      <c r="E28" s="16">
        <v>18806</v>
      </c>
    </row>
    <row r="29" spans="2:5" x14ac:dyDescent="0.5">
      <c r="B29">
        <v>10026</v>
      </c>
      <c r="C29" t="s">
        <v>86</v>
      </c>
      <c r="D29" t="s">
        <v>111</v>
      </c>
      <c r="E29" s="16">
        <v>37557</v>
      </c>
    </row>
    <row r="30" spans="2:5" x14ac:dyDescent="0.5">
      <c r="B30">
        <v>10027</v>
      </c>
      <c r="C30" t="s">
        <v>75</v>
      </c>
      <c r="D30" t="s">
        <v>112</v>
      </c>
      <c r="E30" s="16">
        <v>15259</v>
      </c>
    </row>
    <row r="31" spans="2:5" x14ac:dyDescent="0.5">
      <c r="B31">
        <v>10028</v>
      </c>
      <c r="C31" t="s">
        <v>76</v>
      </c>
      <c r="D31" t="s">
        <v>113</v>
      </c>
      <c r="E31" s="16">
        <v>49416</v>
      </c>
    </row>
    <row r="32" spans="2:5" x14ac:dyDescent="0.5">
      <c r="B32">
        <v>10029</v>
      </c>
      <c r="C32" t="s">
        <v>77</v>
      </c>
      <c r="D32" t="s">
        <v>114</v>
      </c>
      <c r="E32" s="16">
        <v>36170</v>
      </c>
    </row>
    <row r="33" spans="2:5" x14ac:dyDescent="0.5">
      <c r="B33">
        <v>10030</v>
      </c>
      <c r="C33" t="s">
        <v>78</v>
      </c>
      <c r="D33" t="s">
        <v>115</v>
      </c>
      <c r="E33" s="16">
        <v>47059</v>
      </c>
    </row>
    <row r="34" spans="2:5" x14ac:dyDescent="0.5">
      <c r="B34">
        <v>10031</v>
      </c>
      <c r="C34" t="s">
        <v>79</v>
      </c>
      <c r="D34" t="s">
        <v>116</v>
      </c>
      <c r="E34" s="16">
        <v>12300</v>
      </c>
    </row>
    <row r="35" spans="2:5" x14ac:dyDescent="0.5">
      <c r="B35" t="s">
        <v>137</v>
      </c>
      <c r="C35" s="25">
        <f>SUBTOTAL(103,StevesTable[Make])</f>
        <v>31</v>
      </c>
      <c r="D35" s="25">
        <f>SUBTOTAL(103,StevesTable[Model])</f>
        <v>31</v>
      </c>
      <c r="E35" s="24">
        <f>SUBTOTAL(109,StevesTable[Price])</f>
        <v>916220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7F0DC-61D6-42C0-B3D1-210513DAE73A}">
  <sheetPr codeName="Sheet5"/>
  <dimension ref="B2:O34"/>
  <sheetViews>
    <sheetView workbookViewId="0">
      <selection activeCell="P4" sqref="P4"/>
    </sheetView>
  </sheetViews>
  <sheetFormatPr defaultRowHeight="14.35" x14ac:dyDescent="0.5"/>
  <cols>
    <col min="5" max="6" width="14.703125" customWidth="1"/>
    <col min="10" max="15" width="3.76171875" customWidth="1"/>
  </cols>
  <sheetData>
    <row r="2" spans="2:15" x14ac:dyDescent="0.5">
      <c r="B2" s="18"/>
      <c r="C2" s="18"/>
      <c r="D2" s="18"/>
      <c r="E2" s="22" t="s">
        <v>120</v>
      </c>
      <c r="F2" s="22"/>
      <c r="G2" s="18"/>
      <c r="H2" s="18"/>
    </row>
    <row r="3" spans="2:15" s="9" customFormat="1" x14ac:dyDescent="0.5">
      <c r="B3" s="21" t="s">
        <v>87</v>
      </c>
      <c r="C3" s="21" t="s">
        <v>88</v>
      </c>
      <c r="D3" s="21" t="s">
        <v>90</v>
      </c>
      <c r="E3" s="21" t="s">
        <v>122</v>
      </c>
      <c r="F3" s="21" t="s">
        <v>123</v>
      </c>
      <c r="G3" s="21" t="s">
        <v>124</v>
      </c>
      <c r="H3" s="21" t="s">
        <v>134</v>
      </c>
    </row>
    <row r="4" spans="2:15" x14ac:dyDescent="0.5">
      <c r="B4" s="18">
        <v>10001</v>
      </c>
      <c r="C4" s="18" t="s">
        <v>74</v>
      </c>
      <c r="D4" s="18" t="s">
        <v>91</v>
      </c>
      <c r="E4" s="20">
        <v>10497</v>
      </c>
      <c r="F4" s="20">
        <v>10497</v>
      </c>
      <c r="G4" s="18">
        <f>IF(F4&gt;30000, 1, IF(F4&gt;15000, 0, -1))</f>
        <v>-1</v>
      </c>
      <c r="H4" s="18" t="str">
        <f>IF(F4&gt;30000, "G", IF(F4&gt;15000, "A", "R"))</f>
        <v>R</v>
      </c>
      <c r="J4">
        <v>1</v>
      </c>
      <c r="K4">
        <v>2</v>
      </c>
      <c r="L4">
        <v>0</v>
      </c>
      <c r="M4">
        <v>-5</v>
      </c>
      <c r="N4">
        <v>-8</v>
      </c>
      <c r="O4">
        <v>3</v>
      </c>
    </row>
    <row r="5" spans="2:15" x14ac:dyDescent="0.5">
      <c r="B5" s="18">
        <v>10002</v>
      </c>
      <c r="C5" s="18" t="s">
        <v>75</v>
      </c>
      <c r="D5" s="18" t="s">
        <v>92</v>
      </c>
      <c r="E5" s="20">
        <v>31900</v>
      </c>
      <c r="F5" s="20">
        <v>31900</v>
      </c>
      <c r="G5" s="18">
        <f t="shared" ref="G5:G34" si="0">IF(F5&gt;30000, 1, IF(F5&gt;15000, 0, -1))</f>
        <v>1</v>
      </c>
      <c r="H5" s="18" t="str">
        <f t="shared" ref="H5:H34" si="1">IF(F5&gt;30000, "G", IF(F5&gt;15000, "A", "R"))</f>
        <v>G</v>
      </c>
      <c r="J5">
        <v>1</v>
      </c>
      <c r="K5">
        <v>2</v>
      </c>
      <c r="L5">
        <v>0</v>
      </c>
      <c r="M5">
        <v>-5</v>
      </c>
      <c r="N5">
        <v>-8</v>
      </c>
      <c r="O5">
        <v>3</v>
      </c>
    </row>
    <row r="6" spans="2:15" x14ac:dyDescent="0.5">
      <c r="B6" s="18">
        <v>10003</v>
      </c>
      <c r="C6" s="18" t="s">
        <v>76</v>
      </c>
      <c r="D6" s="18" t="s">
        <v>93</v>
      </c>
      <c r="E6" s="20">
        <v>31204</v>
      </c>
      <c r="F6" s="20">
        <v>31204</v>
      </c>
      <c r="G6" s="18">
        <f t="shared" si="0"/>
        <v>1</v>
      </c>
      <c r="H6" s="18" t="str">
        <f t="shared" si="1"/>
        <v>G</v>
      </c>
      <c r="J6">
        <v>1</v>
      </c>
      <c r="K6">
        <v>2</v>
      </c>
      <c r="L6">
        <v>0</v>
      </c>
      <c r="M6">
        <v>-5</v>
      </c>
      <c r="N6">
        <v>-8</v>
      </c>
      <c r="O6">
        <v>3</v>
      </c>
    </row>
    <row r="7" spans="2:15" x14ac:dyDescent="0.5">
      <c r="B7" s="18">
        <v>10004</v>
      </c>
      <c r="C7" s="18" t="s">
        <v>77</v>
      </c>
      <c r="D7" s="18" t="s">
        <v>94</v>
      </c>
      <c r="E7" s="20">
        <v>47610</v>
      </c>
      <c r="F7" s="20">
        <v>47610</v>
      </c>
      <c r="G7" s="18">
        <f t="shared" si="0"/>
        <v>1</v>
      </c>
      <c r="H7" s="18" t="str">
        <f t="shared" si="1"/>
        <v>G</v>
      </c>
      <c r="J7">
        <v>1</v>
      </c>
      <c r="K7">
        <v>2</v>
      </c>
      <c r="L7">
        <v>0</v>
      </c>
      <c r="M7">
        <v>-5</v>
      </c>
      <c r="N7">
        <v>-8</v>
      </c>
      <c r="O7">
        <v>3</v>
      </c>
    </row>
    <row r="8" spans="2:15" x14ac:dyDescent="0.5">
      <c r="B8" s="18">
        <v>10005</v>
      </c>
      <c r="C8" s="18" t="s">
        <v>78</v>
      </c>
      <c r="D8" s="18" t="s">
        <v>95</v>
      </c>
      <c r="E8" s="20">
        <v>44905</v>
      </c>
      <c r="F8" s="20">
        <v>44905</v>
      </c>
      <c r="G8" s="18">
        <f t="shared" si="0"/>
        <v>1</v>
      </c>
      <c r="H8" s="18" t="str">
        <f t="shared" si="1"/>
        <v>G</v>
      </c>
      <c r="J8">
        <v>1</v>
      </c>
      <c r="K8">
        <v>2</v>
      </c>
      <c r="L8">
        <v>0</v>
      </c>
      <c r="M8">
        <v>-5</v>
      </c>
      <c r="N8">
        <v>-8</v>
      </c>
      <c r="O8">
        <v>3</v>
      </c>
    </row>
    <row r="9" spans="2:15" x14ac:dyDescent="0.5">
      <c r="B9" s="18">
        <v>10006</v>
      </c>
      <c r="C9" s="18" t="s">
        <v>79</v>
      </c>
      <c r="D9" s="18" t="s">
        <v>96</v>
      </c>
      <c r="E9" s="20">
        <v>41019</v>
      </c>
      <c r="F9" s="20">
        <v>41019</v>
      </c>
      <c r="G9" s="18">
        <f t="shared" si="0"/>
        <v>1</v>
      </c>
      <c r="H9" s="18" t="str">
        <f t="shared" si="1"/>
        <v>G</v>
      </c>
      <c r="J9">
        <v>1</v>
      </c>
      <c r="K9">
        <v>2</v>
      </c>
      <c r="L9">
        <v>0</v>
      </c>
      <c r="M9">
        <v>-5</v>
      </c>
      <c r="N9">
        <v>-8</v>
      </c>
      <c r="O9">
        <v>3</v>
      </c>
    </row>
    <row r="10" spans="2:15" x14ac:dyDescent="0.5">
      <c r="B10" s="18">
        <v>10007</v>
      </c>
      <c r="C10" s="18" t="s">
        <v>80</v>
      </c>
      <c r="D10" s="18">
        <v>1008</v>
      </c>
      <c r="E10" s="20">
        <v>45760</v>
      </c>
      <c r="F10" s="20">
        <v>45760</v>
      </c>
      <c r="G10" s="18">
        <f t="shared" si="0"/>
        <v>1</v>
      </c>
      <c r="H10" s="18" t="str">
        <f t="shared" si="1"/>
        <v>G</v>
      </c>
      <c r="J10">
        <v>1</v>
      </c>
      <c r="K10">
        <v>2</v>
      </c>
      <c r="L10">
        <v>0</v>
      </c>
      <c r="M10">
        <v>-5</v>
      </c>
      <c r="N10">
        <v>-8</v>
      </c>
      <c r="O10">
        <v>3</v>
      </c>
    </row>
    <row r="11" spans="2:15" x14ac:dyDescent="0.5">
      <c r="B11" s="18">
        <v>10008</v>
      </c>
      <c r="C11" s="18" t="s">
        <v>81</v>
      </c>
      <c r="D11" s="18" t="s">
        <v>97</v>
      </c>
      <c r="E11" s="20">
        <v>7030</v>
      </c>
      <c r="F11" s="20">
        <v>7030</v>
      </c>
      <c r="G11" s="18">
        <f t="shared" si="0"/>
        <v>-1</v>
      </c>
      <c r="H11" s="18" t="str">
        <f t="shared" si="1"/>
        <v>R</v>
      </c>
      <c r="J11">
        <v>1</v>
      </c>
      <c r="K11">
        <v>2</v>
      </c>
      <c r="L11">
        <v>0</v>
      </c>
      <c r="M11">
        <v>-5</v>
      </c>
      <c r="N11">
        <v>-8</v>
      </c>
      <c r="O11">
        <v>3</v>
      </c>
    </row>
    <row r="12" spans="2:15" x14ac:dyDescent="0.5">
      <c r="B12" s="18">
        <v>10009</v>
      </c>
      <c r="C12" s="18" t="s">
        <v>82</v>
      </c>
      <c r="D12" s="18" t="s">
        <v>98</v>
      </c>
      <c r="E12" s="20">
        <v>40045</v>
      </c>
      <c r="F12" s="20">
        <v>40045</v>
      </c>
      <c r="G12" s="18">
        <f t="shared" si="0"/>
        <v>1</v>
      </c>
      <c r="H12" s="18" t="str">
        <f t="shared" si="1"/>
        <v>G</v>
      </c>
      <c r="J12">
        <v>1</v>
      </c>
      <c r="K12">
        <v>2</v>
      </c>
      <c r="L12">
        <v>0</v>
      </c>
      <c r="M12">
        <v>-5</v>
      </c>
      <c r="N12">
        <v>-8</v>
      </c>
      <c r="O12">
        <v>3</v>
      </c>
    </row>
    <row r="13" spans="2:15" x14ac:dyDescent="0.5">
      <c r="B13" s="18">
        <v>10010</v>
      </c>
      <c r="C13" s="18" t="s">
        <v>83</v>
      </c>
      <c r="D13" s="18" t="s">
        <v>99</v>
      </c>
      <c r="E13" s="20">
        <v>34407</v>
      </c>
      <c r="F13" s="20">
        <v>34407</v>
      </c>
      <c r="G13" s="18">
        <f t="shared" si="0"/>
        <v>1</v>
      </c>
      <c r="H13" s="18" t="str">
        <f t="shared" si="1"/>
        <v>G</v>
      </c>
      <c r="J13">
        <v>1</v>
      </c>
      <c r="K13">
        <v>2</v>
      </c>
      <c r="L13">
        <v>0</v>
      </c>
      <c r="M13">
        <v>-5</v>
      </c>
      <c r="N13">
        <v>-8</v>
      </c>
      <c r="O13">
        <v>3</v>
      </c>
    </row>
    <row r="14" spans="2:15" x14ac:dyDescent="0.5">
      <c r="B14" s="18">
        <v>10011</v>
      </c>
      <c r="C14" s="18" t="s">
        <v>84</v>
      </c>
      <c r="D14" s="18" t="s">
        <v>102</v>
      </c>
      <c r="E14" s="20">
        <v>28455</v>
      </c>
      <c r="F14" s="20">
        <v>28455</v>
      </c>
      <c r="G14" s="18">
        <f t="shared" si="0"/>
        <v>0</v>
      </c>
      <c r="H14" s="18" t="str">
        <f t="shared" si="1"/>
        <v>A</v>
      </c>
      <c r="J14">
        <v>1</v>
      </c>
      <c r="K14">
        <v>2</v>
      </c>
      <c r="L14">
        <v>0</v>
      </c>
      <c r="M14">
        <v>-5</v>
      </c>
      <c r="N14">
        <v>-8</v>
      </c>
      <c r="O14">
        <v>3</v>
      </c>
    </row>
    <row r="15" spans="2:15" x14ac:dyDescent="0.5">
      <c r="B15" s="18">
        <v>10012</v>
      </c>
      <c r="C15" s="18" t="s">
        <v>85</v>
      </c>
      <c r="D15" s="18" t="s">
        <v>100</v>
      </c>
      <c r="E15" s="20">
        <v>48867</v>
      </c>
      <c r="F15" s="20">
        <v>48867</v>
      </c>
      <c r="G15" s="18">
        <f t="shared" si="0"/>
        <v>1</v>
      </c>
      <c r="H15" s="18" t="str">
        <f t="shared" si="1"/>
        <v>G</v>
      </c>
      <c r="J15">
        <v>1</v>
      </c>
      <c r="K15">
        <v>2</v>
      </c>
      <c r="L15">
        <v>0</v>
      </c>
      <c r="M15">
        <v>-5</v>
      </c>
      <c r="N15">
        <v>-8</v>
      </c>
      <c r="O15">
        <v>3</v>
      </c>
    </row>
    <row r="16" spans="2:15" x14ac:dyDescent="0.5">
      <c r="B16" s="18">
        <v>10013</v>
      </c>
      <c r="C16" s="18" t="s">
        <v>86</v>
      </c>
      <c r="D16" s="18" t="s">
        <v>101</v>
      </c>
      <c r="E16" s="20">
        <v>11973</v>
      </c>
      <c r="F16" s="20">
        <v>11973</v>
      </c>
      <c r="G16" s="18">
        <f t="shared" si="0"/>
        <v>-1</v>
      </c>
      <c r="H16" s="18" t="str">
        <f t="shared" si="1"/>
        <v>R</v>
      </c>
      <c r="J16">
        <v>1</v>
      </c>
      <c r="K16">
        <v>2</v>
      </c>
      <c r="L16">
        <v>0</v>
      </c>
      <c r="M16">
        <v>-5</v>
      </c>
      <c r="N16">
        <v>-8</v>
      </c>
      <c r="O16">
        <v>3</v>
      </c>
    </row>
    <row r="17" spans="2:15" x14ac:dyDescent="0.5">
      <c r="B17" s="18">
        <v>10014</v>
      </c>
      <c r="C17" s="18" t="s">
        <v>74</v>
      </c>
      <c r="D17" s="18">
        <v>320</v>
      </c>
      <c r="E17" s="20">
        <v>38691</v>
      </c>
      <c r="F17" s="20">
        <v>38691</v>
      </c>
      <c r="G17" s="18">
        <f t="shared" si="0"/>
        <v>1</v>
      </c>
      <c r="H17" s="18" t="str">
        <f t="shared" si="1"/>
        <v>G</v>
      </c>
      <c r="J17">
        <v>1</v>
      </c>
      <c r="K17">
        <v>2</v>
      </c>
      <c r="L17">
        <v>0</v>
      </c>
      <c r="M17">
        <v>-5</v>
      </c>
      <c r="N17">
        <v>-8</v>
      </c>
      <c r="O17">
        <v>3</v>
      </c>
    </row>
    <row r="18" spans="2:15" x14ac:dyDescent="0.5">
      <c r="B18" s="18">
        <v>10015</v>
      </c>
      <c r="C18" s="18" t="s">
        <v>75</v>
      </c>
      <c r="D18" s="18" t="s">
        <v>104</v>
      </c>
      <c r="E18" s="20">
        <v>21627</v>
      </c>
      <c r="F18" s="20">
        <v>21627</v>
      </c>
      <c r="G18" s="18">
        <f t="shared" si="0"/>
        <v>0</v>
      </c>
      <c r="H18" s="18" t="str">
        <f t="shared" si="1"/>
        <v>A</v>
      </c>
      <c r="J18">
        <v>1</v>
      </c>
      <c r="K18">
        <v>2</v>
      </c>
      <c r="L18">
        <v>0</v>
      </c>
      <c r="M18">
        <v>-5</v>
      </c>
      <c r="N18">
        <v>-8</v>
      </c>
      <c r="O18">
        <v>3</v>
      </c>
    </row>
    <row r="19" spans="2:15" x14ac:dyDescent="0.5">
      <c r="B19" s="18">
        <v>10016</v>
      </c>
      <c r="C19" s="18" t="s">
        <v>76</v>
      </c>
      <c r="D19" s="18" t="s">
        <v>105</v>
      </c>
      <c r="E19" s="20">
        <v>26056</v>
      </c>
      <c r="F19" s="20">
        <v>26056</v>
      </c>
      <c r="G19" s="18">
        <f t="shared" si="0"/>
        <v>0</v>
      </c>
      <c r="H19" s="18" t="str">
        <f t="shared" si="1"/>
        <v>A</v>
      </c>
      <c r="J19">
        <v>1</v>
      </c>
      <c r="K19">
        <v>2</v>
      </c>
      <c r="L19">
        <v>0</v>
      </c>
      <c r="M19">
        <v>-5</v>
      </c>
      <c r="N19">
        <v>-8</v>
      </c>
      <c r="O19">
        <v>3</v>
      </c>
    </row>
    <row r="20" spans="2:15" x14ac:dyDescent="0.5">
      <c r="B20" s="18">
        <v>10017</v>
      </c>
      <c r="C20" s="18" t="s">
        <v>77</v>
      </c>
      <c r="D20" s="18" t="s">
        <v>106</v>
      </c>
      <c r="E20" s="20">
        <v>34114</v>
      </c>
      <c r="F20" s="20">
        <v>34114</v>
      </c>
      <c r="G20" s="18">
        <f t="shared" si="0"/>
        <v>1</v>
      </c>
      <c r="H20" s="18" t="str">
        <f t="shared" si="1"/>
        <v>G</v>
      </c>
      <c r="J20">
        <v>1</v>
      </c>
      <c r="K20">
        <v>2</v>
      </c>
      <c r="L20">
        <v>0</v>
      </c>
      <c r="M20">
        <v>-5</v>
      </c>
      <c r="N20">
        <v>-8</v>
      </c>
      <c r="O20">
        <v>3</v>
      </c>
    </row>
    <row r="21" spans="2:15" x14ac:dyDescent="0.5">
      <c r="B21" s="18">
        <v>10018</v>
      </c>
      <c r="C21" s="18" t="s">
        <v>78</v>
      </c>
      <c r="D21" s="18" t="s">
        <v>107</v>
      </c>
      <c r="E21" s="20">
        <v>17947</v>
      </c>
      <c r="F21" s="20">
        <v>17947</v>
      </c>
      <c r="G21" s="18">
        <f t="shared" si="0"/>
        <v>0</v>
      </c>
      <c r="H21" s="18" t="str">
        <f t="shared" si="1"/>
        <v>A</v>
      </c>
      <c r="J21">
        <v>1</v>
      </c>
      <c r="K21">
        <v>2</v>
      </c>
      <c r="L21">
        <v>0</v>
      </c>
      <c r="M21">
        <v>-5</v>
      </c>
      <c r="N21">
        <v>-8</v>
      </c>
      <c r="O21">
        <v>3</v>
      </c>
    </row>
    <row r="22" spans="2:15" x14ac:dyDescent="0.5">
      <c r="B22" s="18">
        <v>10019</v>
      </c>
      <c r="C22" s="18" t="s">
        <v>79</v>
      </c>
      <c r="D22" s="18" t="s">
        <v>108</v>
      </c>
      <c r="E22" s="20">
        <v>22862</v>
      </c>
      <c r="F22" s="20">
        <v>22862</v>
      </c>
      <c r="G22" s="18">
        <f t="shared" si="0"/>
        <v>0</v>
      </c>
      <c r="H22" s="18" t="str">
        <f t="shared" si="1"/>
        <v>A</v>
      </c>
      <c r="J22">
        <v>1</v>
      </c>
      <c r="K22">
        <v>2</v>
      </c>
      <c r="L22">
        <v>0</v>
      </c>
      <c r="M22">
        <v>-5</v>
      </c>
      <c r="N22">
        <v>-8</v>
      </c>
      <c r="O22">
        <v>3</v>
      </c>
    </row>
    <row r="23" spans="2:15" x14ac:dyDescent="0.5">
      <c r="B23" s="18">
        <v>10020</v>
      </c>
      <c r="C23" s="18" t="s">
        <v>80</v>
      </c>
      <c r="D23" s="18">
        <v>306</v>
      </c>
      <c r="E23" s="20">
        <v>10738</v>
      </c>
      <c r="F23" s="20">
        <v>10738</v>
      </c>
      <c r="G23" s="18">
        <f t="shared" si="0"/>
        <v>-1</v>
      </c>
      <c r="H23" s="18" t="str">
        <f t="shared" si="1"/>
        <v>R</v>
      </c>
      <c r="J23">
        <v>1</v>
      </c>
      <c r="K23">
        <v>2</v>
      </c>
      <c r="L23">
        <v>0</v>
      </c>
      <c r="M23">
        <v>-5</v>
      </c>
      <c r="N23">
        <v>-8</v>
      </c>
      <c r="O23">
        <v>3</v>
      </c>
    </row>
    <row r="24" spans="2:15" x14ac:dyDescent="0.5">
      <c r="B24" s="18">
        <v>10021</v>
      </c>
      <c r="C24" s="18" t="s">
        <v>81</v>
      </c>
      <c r="D24" s="18" t="s">
        <v>109</v>
      </c>
      <c r="E24" s="20">
        <v>26335</v>
      </c>
      <c r="F24" s="20">
        <v>26335</v>
      </c>
      <c r="G24" s="18">
        <f t="shared" si="0"/>
        <v>0</v>
      </c>
      <c r="H24" s="18" t="str">
        <f t="shared" si="1"/>
        <v>A</v>
      </c>
      <c r="J24">
        <v>1</v>
      </c>
      <c r="K24">
        <v>2</v>
      </c>
      <c r="L24">
        <v>0</v>
      </c>
      <c r="M24">
        <v>-5</v>
      </c>
      <c r="N24">
        <v>-8</v>
      </c>
      <c r="O24">
        <v>3</v>
      </c>
    </row>
    <row r="25" spans="2:15" x14ac:dyDescent="0.5">
      <c r="B25" s="18">
        <v>10022</v>
      </c>
      <c r="C25" s="18" t="s">
        <v>82</v>
      </c>
      <c r="D25" s="18" t="s">
        <v>118</v>
      </c>
      <c r="E25" s="20">
        <v>23209</v>
      </c>
      <c r="F25" s="20">
        <v>23209</v>
      </c>
      <c r="G25" s="18">
        <f t="shared" si="0"/>
        <v>0</v>
      </c>
      <c r="H25" s="18" t="str">
        <f t="shared" si="1"/>
        <v>A</v>
      </c>
      <c r="J25">
        <v>1</v>
      </c>
      <c r="K25">
        <v>2</v>
      </c>
      <c r="L25">
        <v>0</v>
      </c>
      <c r="M25">
        <v>-5</v>
      </c>
      <c r="N25">
        <v>-8</v>
      </c>
      <c r="O25">
        <v>3</v>
      </c>
    </row>
    <row r="26" spans="2:15" x14ac:dyDescent="0.5">
      <c r="B26" s="18">
        <v>10023</v>
      </c>
      <c r="C26" s="18" t="s">
        <v>83</v>
      </c>
      <c r="D26" s="18" t="s">
        <v>117</v>
      </c>
      <c r="E26" s="20">
        <v>34483</v>
      </c>
      <c r="F26" s="20">
        <v>34483</v>
      </c>
      <c r="G26" s="18">
        <f t="shared" si="0"/>
        <v>1</v>
      </c>
      <c r="H26" s="18" t="str">
        <f t="shared" si="1"/>
        <v>G</v>
      </c>
      <c r="J26">
        <v>1</v>
      </c>
      <c r="K26">
        <v>2</v>
      </c>
      <c r="L26">
        <v>0</v>
      </c>
      <c r="M26">
        <v>-5</v>
      </c>
      <c r="N26">
        <v>-8</v>
      </c>
      <c r="O26">
        <v>3</v>
      </c>
    </row>
    <row r="27" spans="2:15" x14ac:dyDescent="0.5">
      <c r="B27" s="18">
        <v>10024</v>
      </c>
      <c r="C27" s="18" t="s">
        <v>84</v>
      </c>
      <c r="D27" s="18" t="s">
        <v>119</v>
      </c>
      <c r="E27" s="20">
        <v>19919</v>
      </c>
      <c r="F27" s="20">
        <v>19919</v>
      </c>
      <c r="G27" s="18">
        <f t="shared" si="0"/>
        <v>0</v>
      </c>
      <c r="H27" s="18" t="str">
        <f t="shared" si="1"/>
        <v>A</v>
      </c>
      <c r="J27">
        <v>1</v>
      </c>
      <c r="K27">
        <v>2</v>
      </c>
      <c r="L27">
        <v>0</v>
      </c>
      <c r="M27">
        <v>-5</v>
      </c>
      <c r="N27">
        <v>-8</v>
      </c>
      <c r="O27">
        <v>3</v>
      </c>
    </row>
    <row r="28" spans="2:15" x14ac:dyDescent="0.5">
      <c r="B28" s="18">
        <v>10025</v>
      </c>
      <c r="C28" s="18" t="s">
        <v>85</v>
      </c>
      <c r="D28" s="18" t="s">
        <v>110</v>
      </c>
      <c r="E28" s="20">
        <v>18806</v>
      </c>
      <c r="F28" s="20">
        <v>18806</v>
      </c>
      <c r="G28" s="18">
        <f t="shared" si="0"/>
        <v>0</v>
      </c>
      <c r="H28" s="18" t="str">
        <f t="shared" si="1"/>
        <v>A</v>
      </c>
      <c r="J28">
        <v>1</v>
      </c>
      <c r="K28">
        <v>2</v>
      </c>
      <c r="L28">
        <v>0</v>
      </c>
      <c r="M28">
        <v>-5</v>
      </c>
      <c r="N28">
        <v>-8</v>
      </c>
      <c r="O28">
        <v>3</v>
      </c>
    </row>
    <row r="29" spans="2:15" x14ac:dyDescent="0.5">
      <c r="B29" s="18">
        <v>10026</v>
      </c>
      <c r="C29" s="18" t="s">
        <v>86</v>
      </c>
      <c r="D29" s="18" t="s">
        <v>111</v>
      </c>
      <c r="E29" s="20">
        <v>37557</v>
      </c>
      <c r="F29" s="20">
        <v>37557</v>
      </c>
      <c r="G29" s="18">
        <f t="shared" si="0"/>
        <v>1</v>
      </c>
      <c r="H29" s="18" t="str">
        <f t="shared" si="1"/>
        <v>G</v>
      </c>
      <c r="J29">
        <v>1</v>
      </c>
      <c r="K29">
        <v>2</v>
      </c>
      <c r="L29">
        <v>0</v>
      </c>
      <c r="M29">
        <v>-5</v>
      </c>
      <c r="N29">
        <v>-8</v>
      </c>
      <c r="O29">
        <v>3</v>
      </c>
    </row>
    <row r="30" spans="2:15" x14ac:dyDescent="0.5">
      <c r="B30" s="18">
        <v>10027</v>
      </c>
      <c r="C30" s="18" t="s">
        <v>75</v>
      </c>
      <c r="D30" s="18" t="s">
        <v>112</v>
      </c>
      <c r="E30" s="20">
        <v>15259</v>
      </c>
      <c r="F30" s="20">
        <v>15259</v>
      </c>
      <c r="G30" s="18">
        <f t="shared" si="0"/>
        <v>0</v>
      </c>
      <c r="H30" s="18" t="str">
        <f t="shared" si="1"/>
        <v>A</v>
      </c>
      <c r="J30">
        <v>1</v>
      </c>
      <c r="K30">
        <v>2</v>
      </c>
      <c r="L30">
        <v>0</v>
      </c>
      <c r="M30">
        <v>-5</v>
      </c>
      <c r="N30">
        <v>-8</v>
      </c>
      <c r="O30">
        <v>3</v>
      </c>
    </row>
    <row r="31" spans="2:15" x14ac:dyDescent="0.5">
      <c r="B31" s="18">
        <v>10028</v>
      </c>
      <c r="C31" s="18" t="s">
        <v>76</v>
      </c>
      <c r="D31" s="18" t="s">
        <v>113</v>
      </c>
      <c r="E31" s="20">
        <v>49416</v>
      </c>
      <c r="F31" s="20">
        <v>49416</v>
      </c>
      <c r="G31" s="18">
        <f t="shared" si="0"/>
        <v>1</v>
      </c>
      <c r="H31" s="18" t="str">
        <f t="shared" si="1"/>
        <v>G</v>
      </c>
      <c r="J31">
        <v>1</v>
      </c>
      <c r="K31">
        <v>2</v>
      </c>
      <c r="L31">
        <v>0</v>
      </c>
      <c r="M31">
        <v>-5</v>
      </c>
      <c r="N31">
        <v>-8</v>
      </c>
      <c r="O31">
        <v>3</v>
      </c>
    </row>
    <row r="32" spans="2:15" x14ac:dyDescent="0.5">
      <c r="B32" s="18">
        <v>10029</v>
      </c>
      <c r="C32" s="18" t="s">
        <v>77</v>
      </c>
      <c r="D32" s="18" t="s">
        <v>114</v>
      </c>
      <c r="E32" s="20">
        <v>36170</v>
      </c>
      <c r="F32" s="20">
        <v>36170</v>
      </c>
      <c r="G32" s="18">
        <f t="shared" si="0"/>
        <v>1</v>
      </c>
      <c r="H32" s="18" t="str">
        <f t="shared" si="1"/>
        <v>G</v>
      </c>
      <c r="J32">
        <v>1</v>
      </c>
      <c r="K32">
        <v>2</v>
      </c>
      <c r="L32">
        <v>0</v>
      </c>
      <c r="M32">
        <v>-5</v>
      </c>
      <c r="N32">
        <v>-8</v>
      </c>
      <c r="O32">
        <v>3</v>
      </c>
    </row>
    <row r="33" spans="2:15" x14ac:dyDescent="0.5">
      <c r="B33" s="18">
        <v>10030</v>
      </c>
      <c r="C33" s="18" t="s">
        <v>78</v>
      </c>
      <c r="D33" s="18" t="s">
        <v>115</v>
      </c>
      <c r="E33" s="20">
        <v>47059</v>
      </c>
      <c r="F33" s="20">
        <v>47059</v>
      </c>
      <c r="G33" s="18">
        <f t="shared" si="0"/>
        <v>1</v>
      </c>
      <c r="H33" s="18" t="str">
        <f t="shared" si="1"/>
        <v>G</v>
      </c>
      <c r="J33">
        <v>1</v>
      </c>
      <c r="K33">
        <v>2</v>
      </c>
      <c r="L33">
        <v>0</v>
      </c>
      <c r="M33">
        <v>-5</v>
      </c>
      <c r="N33">
        <v>-8</v>
      </c>
      <c r="O33">
        <v>3</v>
      </c>
    </row>
    <row r="34" spans="2:15" x14ac:dyDescent="0.5">
      <c r="B34" s="18">
        <v>10031</v>
      </c>
      <c r="C34" s="18" t="s">
        <v>79</v>
      </c>
      <c r="D34" s="18" t="s">
        <v>116</v>
      </c>
      <c r="E34" s="20">
        <v>12300</v>
      </c>
      <c r="F34" s="20">
        <v>12300</v>
      </c>
      <c r="G34" s="18">
        <f t="shared" si="0"/>
        <v>-1</v>
      </c>
      <c r="H34" s="18" t="str">
        <f t="shared" si="1"/>
        <v>R</v>
      </c>
      <c r="J34">
        <v>1</v>
      </c>
      <c r="K34">
        <v>2</v>
      </c>
      <c r="L34">
        <v>0</v>
      </c>
      <c r="M34">
        <v>-5</v>
      </c>
      <c r="N34">
        <v>-8</v>
      </c>
      <c r="O34">
        <v>3</v>
      </c>
    </row>
  </sheetData>
  <mergeCells count="1">
    <mergeCell ref="E2:F2"/>
  </mergeCells>
  <conditionalFormatting sqref="E4:E34">
    <cfRule type="colorScale" priority="4">
      <colorScale>
        <cfvo type="min"/>
        <cfvo type="percentile" val="50"/>
        <cfvo type="max"/>
        <color rgb="FFF8696B"/>
        <color rgb="FFFFEB84"/>
        <color rgb="FF63BE7B"/>
      </colorScale>
    </cfRule>
  </conditionalFormatting>
  <conditionalFormatting sqref="F4:F34">
    <cfRule type="dataBar" priority="3">
      <dataBar>
        <cfvo type="min"/>
        <cfvo type="max"/>
        <color rgb="FF638EC6"/>
      </dataBar>
      <extLst>
        <ext xmlns:x14="http://schemas.microsoft.com/office/spreadsheetml/2009/9/main" uri="{B025F937-C7B1-47D3-B67F-A62EFF666E3E}">
          <x14:id>{8A6BAFB4-B36D-4A97-9E05-6A5B15A307B0}</x14:id>
        </ext>
      </extLst>
    </cfRule>
  </conditionalFormatting>
  <conditionalFormatting sqref="G4:G34">
    <cfRule type="iconSet" priority="2">
      <iconSet iconSet="3Symbols" showValue="0">
        <cfvo type="percent" val="0"/>
        <cfvo type="percent" val="33"/>
        <cfvo type="percent" val="67"/>
      </iconSet>
    </cfRule>
  </conditionalFormatting>
  <conditionalFormatting sqref="H4:H34">
    <cfRule type="expression" dxfId="0" priority="1">
      <formula>H4="R"</formula>
    </cfRule>
  </conditionalFormatting>
  <dataValidations count="1">
    <dataValidation type="list" allowBlank="1" showInputMessage="1" showErrorMessage="1" sqref="H4" xr:uid="{1326E883-6FEA-41B9-B4F8-CDAE1FBC5D69}">
      <formula1>"R,A,G"</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A6BAFB4-B36D-4A97-9E05-6A5B15A307B0}">
            <x14:dataBar minLength="0" maxLength="100" gradient="0">
              <x14:cfvo type="autoMin"/>
              <x14:cfvo type="autoMax"/>
              <x14:negativeFillColor rgb="FFFF0000"/>
              <x14:axisColor rgb="FF000000"/>
            </x14:dataBar>
          </x14:cfRule>
          <xm:sqref>F4:F34</xm:sqref>
        </x14:conditionalFormatting>
      </x14:conditionalFormattings>
    </ext>
    <ext xmlns:x14="http://schemas.microsoft.com/office/spreadsheetml/2009/9/main" uri="{05C60535-1F16-4fd2-B633-F4F36F0B64E0}">
      <x14:sparklineGroups xmlns:xm="http://schemas.microsoft.com/office/excel/2006/main">
        <x14:sparklineGroup displayEmptyCellsAs="gap" high="1" first="1" xr2:uid="{39F4549D-9284-4434-85BD-CD77FB441793}">
          <x14:colorSeries rgb="FF376092"/>
          <x14:colorNegative rgb="FFD00000"/>
          <x14:colorAxis rgb="FF000000"/>
          <x14:colorMarkers rgb="FFD00000"/>
          <x14:colorFirst rgb="FFD00000"/>
          <x14:colorLast rgb="FFD00000"/>
          <x14:colorHigh rgb="FFD00000"/>
          <x14:colorLow rgb="FFD00000"/>
          <x14:sparklines>
            <x14:sparkline>
              <xm:f>'Conditional Formatting'!J4:O4</xm:f>
              <xm:sqref>P4</xm:sqref>
            </x14:sparkline>
            <x14:sparkline>
              <xm:f>'Conditional Formatting'!J5:O5</xm:f>
              <xm:sqref>P5</xm:sqref>
            </x14:sparkline>
            <x14:sparkline>
              <xm:f>'Conditional Formatting'!J6:O6</xm:f>
              <xm:sqref>P6</xm:sqref>
            </x14:sparkline>
            <x14:sparkline>
              <xm:f>'Conditional Formatting'!J7:O7</xm:f>
              <xm:sqref>P7</xm:sqref>
            </x14:sparkline>
            <x14:sparkline>
              <xm:f>'Conditional Formatting'!J8:O8</xm:f>
              <xm:sqref>P8</xm:sqref>
            </x14:sparkline>
            <x14:sparkline>
              <xm:f>'Conditional Formatting'!J9:O9</xm:f>
              <xm:sqref>P9</xm:sqref>
            </x14:sparkline>
            <x14:sparkline>
              <xm:f>'Conditional Formatting'!J10:O10</xm:f>
              <xm:sqref>P10</xm:sqref>
            </x14:sparkline>
            <x14:sparkline>
              <xm:f>'Conditional Formatting'!J11:O11</xm:f>
              <xm:sqref>P11</xm:sqref>
            </x14:sparkline>
            <x14:sparkline>
              <xm:f>'Conditional Formatting'!J12:O12</xm:f>
              <xm:sqref>P12</xm:sqref>
            </x14:sparkline>
            <x14:sparkline>
              <xm:f>'Conditional Formatting'!J13:O13</xm:f>
              <xm:sqref>P13</xm:sqref>
            </x14:sparkline>
            <x14:sparkline>
              <xm:f>'Conditional Formatting'!J14:O14</xm:f>
              <xm:sqref>P14</xm:sqref>
            </x14:sparkline>
            <x14:sparkline>
              <xm:f>'Conditional Formatting'!J15:O15</xm:f>
              <xm:sqref>P15</xm:sqref>
            </x14:sparkline>
            <x14:sparkline>
              <xm:f>'Conditional Formatting'!J16:O16</xm:f>
              <xm:sqref>P16</xm:sqref>
            </x14:sparkline>
            <x14:sparkline>
              <xm:f>'Conditional Formatting'!J17:O17</xm:f>
              <xm:sqref>P17</xm:sqref>
            </x14:sparkline>
            <x14:sparkline>
              <xm:f>'Conditional Formatting'!J18:O18</xm:f>
              <xm:sqref>P18</xm:sqref>
            </x14:sparkline>
            <x14:sparkline>
              <xm:f>'Conditional Formatting'!J19:O19</xm:f>
              <xm:sqref>P19</xm:sqref>
            </x14:sparkline>
            <x14:sparkline>
              <xm:f>'Conditional Formatting'!J20:O20</xm:f>
              <xm:sqref>P20</xm:sqref>
            </x14:sparkline>
            <x14:sparkline>
              <xm:f>'Conditional Formatting'!J21:O21</xm:f>
              <xm:sqref>P21</xm:sqref>
            </x14:sparkline>
            <x14:sparkline>
              <xm:f>'Conditional Formatting'!J22:O22</xm:f>
              <xm:sqref>P22</xm:sqref>
            </x14:sparkline>
            <x14:sparkline>
              <xm:f>'Conditional Formatting'!J23:O23</xm:f>
              <xm:sqref>P23</xm:sqref>
            </x14:sparkline>
            <x14:sparkline>
              <xm:f>'Conditional Formatting'!J24:O24</xm:f>
              <xm:sqref>P24</xm:sqref>
            </x14:sparkline>
            <x14:sparkline>
              <xm:f>'Conditional Formatting'!J25:O25</xm:f>
              <xm:sqref>P25</xm:sqref>
            </x14:sparkline>
            <x14:sparkline>
              <xm:f>'Conditional Formatting'!J26:O26</xm:f>
              <xm:sqref>P26</xm:sqref>
            </x14:sparkline>
            <x14:sparkline>
              <xm:f>'Conditional Formatting'!J27:O27</xm:f>
              <xm:sqref>P27</xm:sqref>
            </x14:sparkline>
            <x14:sparkline>
              <xm:f>'Conditional Formatting'!J28:O28</xm:f>
              <xm:sqref>P28</xm:sqref>
            </x14:sparkline>
            <x14:sparkline>
              <xm:f>'Conditional Formatting'!J29:O29</xm:f>
              <xm:sqref>P29</xm:sqref>
            </x14:sparkline>
            <x14:sparkline>
              <xm:f>'Conditional Formatting'!J30:O30</xm:f>
              <xm:sqref>P30</xm:sqref>
            </x14:sparkline>
            <x14:sparkline>
              <xm:f>'Conditional Formatting'!J31:O31</xm:f>
              <xm:sqref>P31</xm:sqref>
            </x14:sparkline>
            <x14:sparkline>
              <xm:f>'Conditional Formatting'!J32:O32</xm:f>
              <xm:sqref>P32</xm:sqref>
            </x14:sparkline>
            <x14:sparkline>
              <xm:f>'Conditional Formatting'!J33:O33</xm:f>
              <xm:sqref>P33</xm:sqref>
            </x14:sparkline>
            <x14:sparkline>
              <xm:f>'Conditional Formatting'!J34:O34</xm:f>
              <xm:sqref>P34</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01395-9EB0-480B-BEA8-BB52B36AFA9F}">
  <sheetPr codeName="Sheet6"/>
  <dimension ref="B3:C19"/>
  <sheetViews>
    <sheetView workbookViewId="0">
      <selection activeCell="C7" sqref="C7"/>
    </sheetView>
  </sheetViews>
  <sheetFormatPr defaultRowHeight="14.35" x14ac:dyDescent="0.5"/>
  <cols>
    <col min="3" max="3" width="13.703125" customWidth="1"/>
  </cols>
  <sheetData>
    <row r="3" spans="2:3" x14ac:dyDescent="0.5">
      <c r="B3" t="s">
        <v>129</v>
      </c>
    </row>
    <row r="6" spans="2:3" x14ac:dyDescent="0.5">
      <c r="B6" t="s">
        <v>88</v>
      </c>
      <c r="C6" t="s">
        <v>128</v>
      </c>
    </row>
    <row r="7" spans="2:3" x14ac:dyDescent="0.5">
      <c r="B7" t="s">
        <v>77</v>
      </c>
      <c r="C7">
        <f>AVERAGEIF(Tables!$C$4:$C$34,B7,Tables!$E$4:$E$34)</f>
        <v>39298</v>
      </c>
    </row>
    <row r="8" spans="2:3" x14ac:dyDescent="0.5">
      <c r="B8" t="s">
        <v>78</v>
      </c>
      <c r="C8">
        <f>AVERAGEIF(Tables!$C$4:$C$34,B8,Tables!$E$4:$E$34)</f>
        <v>36637</v>
      </c>
    </row>
    <row r="9" spans="2:3" x14ac:dyDescent="0.5">
      <c r="B9" t="s">
        <v>76</v>
      </c>
      <c r="C9">
        <f>AVERAGEIF(Tables!$C$4:$C$34,B9,Tables!$E$4:$E$34)</f>
        <v>35558.666666666664</v>
      </c>
    </row>
    <row r="10" spans="2:3" x14ac:dyDescent="0.5">
      <c r="B10" t="s">
        <v>83</v>
      </c>
      <c r="C10">
        <f>AVERAGEIF(Tables!$C$4:$C$34,B10,Tables!$E$4:$E$34)</f>
        <v>34445</v>
      </c>
    </row>
    <row r="11" spans="2:3" x14ac:dyDescent="0.5">
      <c r="B11" t="s">
        <v>85</v>
      </c>
      <c r="C11">
        <f>AVERAGEIF(Tables!$C$4:$C$34,B11,Tables!$E$4:$E$34)</f>
        <v>33836.5</v>
      </c>
    </row>
    <row r="12" spans="2:3" x14ac:dyDescent="0.5">
      <c r="B12" t="s">
        <v>82</v>
      </c>
      <c r="C12">
        <f>AVERAGEIF(Tables!$C$4:$C$34,B12,Tables!$E$4:$E$34)</f>
        <v>31627</v>
      </c>
    </row>
    <row r="13" spans="2:3" x14ac:dyDescent="0.5">
      <c r="B13" t="s">
        <v>80</v>
      </c>
      <c r="C13">
        <f>AVERAGEIF(Tables!$C$4:$C$34,B13,Tables!$E$4:$E$34)</f>
        <v>28249</v>
      </c>
    </row>
    <row r="14" spans="2:3" x14ac:dyDescent="0.5">
      <c r="B14" t="s">
        <v>79</v>
      </c>
      <c r="C14">
        <f>AVERAGEIF(Tables!$C$4:$C$34,B14,Tables!$E$4:$E$34)</f>
        <v>25393.666666666668</v>
      </c>
    </row>
    <row r="15" spans="2:3" x14ac:dyDescent="0.5">
      <c r="B15" t="s">
        <v>86</v>
      </c>
      <c r="C15">
        <f>AVERAGEIF(Tables!$C$4:$C$34,B15,Tables!$E$4:$E$34)</f>
        <v>24765</v>
      </c>
    </row>
    <row r="16" spans="2:3" x14ac:dyDescent="0.5">
      <c r="B16" t="s">
        <v>74</v>
      </c>
      <c r="C16">
        <f>AVERAGEIF(Tables!$C$4:$C$34,B16,Tables!$E$4:$E$34)</f>
        <v>24594</v>
      </c>
    </row>
    <row r="17" spans="2:3" x14ac:dyDescent="0.5">
      <c r="B17" t="s">
        <v>84</v>
      </c>
      <c r="C17">
        <f>AVERAGEIF(Tables!$C$4:$C$34,B17,Tables!$E$4:$E$34)</f>
        <v>24187</v>
      </c>
    </row>
    <row r="18" spans="2:3" x14ac:dyDescent="0.5">
      <c r="B18" t="s">
        <v>75</v>
      </c>
      <c r="C18">
        <f>AVERAGEIF(Tables!$C$4:$C$34,B18,Tables!$E$4:$E$34)</f>
        <v>22928.666666666668</v>
      </c>
    </row>
    <row r="19" spans="2:3" x14ac:dyDescent="0.5">
      <c r="B19" t="s">
        <v>81</v>
      </c>
      <c r="C19">
        <f>AVERAGEIF(Tables!$C$4:$C$34,B19,Tables!$E$4:$E$34)</f>
        <v>16682.5</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784F9-A9CE-4056-B708-09A04D867FD2}">
  <sheetPr codeName="Sheet7"/>
  <dimension ref="A3:G49"/>
  <sheetViews>
    <sheetView workbookViewId="0">
      <selection activeCell="B7" sqref="B7"/>
    </sheetView>
  </sheetViews>
  <sheetFormatPr defaultRowHeight="14.35" x14ac:dyDescent="0.5"/>
  <cols>
    <col min="1" max="1" width="12.05859375" bestFit="1" customWidth="1"/>
    <col min="2" max="2" width="14.64453125" bestFit="1" customWidth="1"/>
    <col min="3" max="3" width="6.76171875" bestFit="1" customWidth="1"/>
    <col min="4" max="4" width="10.234375" bestFit="1" customWidth="1"/>
  </cols>
  <sheetData>
    <row r="3" spans="1:7" x14ac:dyDescent="0.5">
      <c r="A3" s="35" t="s">
        <v>140</v>
      </c>
      <c r="B3" s="35" t="s">
        <v>141</v>
      </c>
    </row>
    <row r="4" spans="1:7" x14ac:dyDescent="0.5">
      <c r="A4" s="35" t="s">
        <v>138</v>
      </c>
      <c r="B4" t="s">
        <v>142</v>
      </c>
      <c r="C4" t="s">
        <v>143</v>
      </c>
      <c r="D4" t="s">
        <v>139</v>
      </c>
    </row>
    <row r="5" spans="1:7" x14ac:dyDescent="0.5">
      <c r="A5" s="36" t="s">
        <v>77</v>
      </c>
      <c r="B5" s="37"/>
      <c r="C5" s="37">
        <v>117894</v>
      </c>
      <c r="D5" s="37">
        <v>117894</v>
      </c>
    </row>
    <row r="6" spans="1:7" x14ac:dyDescent="0.5">
      <c r="A6" s="38" t="s">
        <v>114</v>
      </c>
      <c r="B6" s="37"/>
      <c r="C6" s="37">
        <v>36170</v>
      </c>
      <c r="D6" s="37">
        <v>36170</v>
      </c>
      <c r="F6">
        <f>D6-C6</f>
        <v>0</v>
      </c>
      <c r="G6">
        <f>GETPIVOTDATA("Price",$A$3,"Make","Audi","Model","A1")</f>
        <v>36170</v>
      </c>
    </row>
    <row r="7" spans="1:7" x14ac:dyDescent="0.5">
      <c r="A7" s="38" t="s">
        <v>106</v>
      </c>
      <c r="B7" s="37"/>
      <c r="C7" s="37">
        <v>34114</v>
      </c>
      <c r="D7" s="37">
        <v>34114</v>
      </c>
      <c r="F7">
        <f t="shared" ref="F7:F15" si="0">D7-C7</f>
        <v>0</v>
      </c>
      <c r="G7">
        <f t="shared" ref="G7:G14" si="1">GETPIVOTDATA("Price",$A$3,"Make","Audi","Model","A1")</f>
        <v>36170</v>
      </c>
    </row>
    <row r="8" spans="1:7" x14ac:dyDescent="0.5">
      <c r="A8" s="38" t="s">
        <v>94</v>
      </c>
      <c r="B8" s="37"/>
      <c r="C8" s="37">
        <v>47610</v>
      </c>
      <c r="D8" s="37">
        <v>47610</v>
      </c>
      <c r="F8">
        <f t="shared" si="0"/>
        <v>0</v>
      </c>
      <c r="G8">
        <f t="shared" si="1"/>
        <v>36170</v>
      </c>
    </row>
    <row r="9" spans="1:7" x14ac:dyDescent="0.5">
      <c r="A9" s="36" t="s">
        <v>74</v>
      </c>
      <c r="B9" s="37">
        <v>10497</v>
      </c>
      <c r="C9" s="37">
        <v>38691</v>
      </c>
      <c r="D9" s="37">
        <v>49188</v>
      </c>
      <c r="F9">
        <f t="shared" si="0"/>
        <v>10497</v>
      </c>
      <c r="G9">
        <f t="shared" si="1"/>
        <v>36170</v>
      </c>
    </row>
    <row r="10" spans="1:7" x14ac:dyDescent="0.5">
      <c r="A10" s="38">
        <v>320</v>
      </c>
      <c r="B10" s="37"/>
      <c r="C10" s="37">
        <v>38691</v>
      </c>
      <c r="D10" s="37">
        <v>38691</v>
      </c>
      <c r="F10">
        <f t="shared" si="0"/>
        <v>0</v>
      </c>
      <c r="G10">
        <f t="shared" si="1"/>
        <v>36170</v>
      </c>
    </row>
    <row r="11" spans="1:7" x14ac:dyDescent="0.5">
      <c r="A11" s="38" t="s">
        <v>91</v>
      </c>
      <c r="B11" s="37">
        <v>10497</v>
      </c>
      <c r="C11" s="37"/>
      <c r="D11" s="37">
        <v>10497</v>
      </c>
      <c r="F11">
        <f t="shared" si="0"/>
        <v>10497</v>
      </c>
      <c r="G11">
        <f t="shared" si="1"/>
        <v>36170</v>
      </c>
    </row>
    <row r="12" spans="1:7" x14ac:dyDescent="0.5">
      <c r="A12" s="36" t="s">
        <v>81</v>
      </c>
      <c r="B12" s="37">
        <v>7030</v>
      </c>
      <c r="C12" s="37">
        <v>26335</v>
      </c>
      <c r="D12" s="37">
        <v>33365</v>
      </c>
      <c r="F12">
        <f t="shared" si="0"/>
        <v>7030</v>
      </c>
      <c r="G12">
        <f t="shared" si="1"/>
        <v>36170</v>
      </c>
    </row>
    <row r="13" spans="1:7" x14ac:dyDescent="0.5">
      <c r="A13" s="38" t="s">
        <v>109</v>
      </c>
      <c r="B13" s="37"/>
      <c r="C13" s="37">
        <v>26335</v>
      </c>
      <c r="D13" s="37">
        <v>26335</v>
      </c>
      <c r="F13">
        <f t="shared" si="0"/>
        <v>0</v>
      </c>
      <c r="G13">
        <f t="shared" si="1"/>
        <v>36170</v>
      </c>
    </row>
    <row r="14" spans="1:7" x14ac:dyDescent="0.5">
      <c r="A14" s="38" t="s">
        <v>97</v>
      </c>
      <c r="B14" s="37">
        <v>7030</v>
      </c>
      <c r="C14" s="37"/>
      <c r="D14" s="37">
        <v>7030</v>
      </c>
      <c r="F14">
        <f t="shared" si="0"/>
        <v>7030</v>
      </c>
      <c r="G14">
        <f t="shared" si="1"/>
        <v>36170</v>
      </c>
    </row>
    <row r="15" spans="1:7" x14ac:dyDescent="0.5">
      <c r="A15" s="36" t="s">
        <v>76</v>
      </c>
      <c r="B15" s="37"/>
      <c r="C15" s="37">
        <v>106676</v>
      </c>
      <c r="D15" s="37">
        <v>106676</v>
      </c>
      <c r="F15">
        <f t="shared" si="0"/>
        <v>0</v>
      </c>
    </row>
    <row r="16" spans="1:7" x14ac:dyDescent="0.5">
      <c r="A16" s="38" t="s">
        <v>93</v>
      </c>
      <c r="B16" s="37"/>
      <c r="C16" s="37">
        <v>31204</v>
      </c>
      <c r="D16" s="37">
        <v>31204</v>
      </c>
    </row>
    <row r="17" spans="1:4" x14ac:dyDescent="0.5">
      <c r="A17" s="38" t="s">
        <v>105</v>
      </c>
      <c r="B17" s="37"/>
      <c r="C17" s="37">
        <v>26056</v>
      </c>
      <c r="D17" s="37">
        <v>26056</v>
      </c>
    </row>
    <row r="18" spans="1:4" x14ac:dyDescent="0.5">
      <c r="A18" s="38" t="s">
        <v>113</v>
      </c>
      <c r="B18" s="37"/>
      <c r="C18" s="37">
        <v>49416</v>
      </c>
      <c r="D18" s="37">
        <v>49416</v>
      </c>
    </row>
    <row r="19" spans="1:4" x14ac:dyDescent="0.5">
      <c r="A19" s="36" t="s">
        <v>85</v>
      </c>
      <c r="B19" s="37">
        <v>18806</v>
      </c>
      <c r="C19" s="37">
        <v>48867</v>
      </c>
      <c r="D19" s="37">
        <v>67673</v>
      </c>
    </row>
    <row r="20" spans="1:4" x14ac:dyDescent="0.5">
      <c r="A20" s="38" t="s">
        <v>100</v>
      </c>
      <c r="B20" s="37"/>
      <c r="C20" s="37">
        <v>48867</v>
      </c>
      <c r="D20" s="37">
        <v>48867</v>
      </c>
    </row>
    <row r="21" spans="1:4" x14ac:dyDescent="0.5">
      <c r="A21" s="38" t="s">
        <v>110</v>
      </c>
      <c r="B21" s="37">
        <v>18806</v>
      </c>
      <c r="C21" s="37"/>
      <c r="D21" s="37">
        <v>18806</v>
      </c>
    </row>
    <row r="22" spans="1:4" x14ac:dyDescent="0.5">
      <c r="A22" s="36" t="s">
        <v>83</v>
      </c>
      <c r="B22" s="37"/>
      <c r="C22" s="37">
        <v>68890</v>
      </c>
      <c r="D22" s="37">
        <v>68890</v>
      </c>
    </row>
    <row r="23" spans="1:4" x14ac:dyDescent="0.5">
      <c r="A23" s="38" t="s">
        <v>117</v>
      </c>
      <c r="B23" s="37"/>
      <c r="C23" s="37">
        <v>34483</v>
      </c>
      <c r="D23" s="37">
        <v>34483</v>
      </c>
    </row>
    <row r="24" spans="1:4" x14ac:dyDescent="0.5">
      <c r="A24" s="38" t="s">
        <v>99</v>
      </c>
      <c r="B24" s="37"/>
      <c r="C24" s="37">
        <v>34407</v>
      </c>
      <c r="D24" s="37">
        <v>34407</v>
      </c>
    </row>
    <row r="25" spans="1:4" x14ac:dyDescent="0.5">
      <c r="A25" s="36" t="s">
        <v>84</v>
      </c>
      <c r="B25" s="37">
        <v>19919</v>
      </c>
      <c r="C25" s="37">
        <v>28455</v>
      </c>
      <c r="D25" s="37">
        <v>48374</v>
      </c>
    </row>
    <row r="26" spans="1:4" x14ac:dyDescent="0.5">
      <c r="A26" s="38" t="s">
        <v>102</v>
      </c>
      <c r="B26" s="37"/>
      <c r="C26" s="37">
        <v>28455</v>
      </c>
      <c r="D26" s="37">
        <v>28455</v>
      </c>
    </row>
    <row r="27" spans="1:4" x14ac:dyDescent="0.5">
      <c r="A27" s="38" t="s">
        <v>119</v>
      </c>
      <c r="B27" s="37">
        <v>19919</v>
      </c>
      <c r="C27" s="37"/>
      <c r="D27" s="37">
        <v>19919</v>
      </c>
    </row>
    <row r="28" spans="1:4" x14ac:dyDescent="0.5">
      <c r="A28" s="36" t="s">
        <v>79</v>
      </c>
      <c r="B28" s="37">
        <v>12300</v>
      </c>
      <c r="C28" s="37">
        <v>63881</v>
      </c>
      <c r="D28" s="37">
        <v>76181</v>
      </c>
    </row>
    <row r="29" spans="1:4" x14ac:dyDescent="0.5">
      <c r="A29" s="38" t="s">
        <v>108</v>
      </c>
      <c r="B29" s="37"/>
      <c r="C29" s="37">
        <v>22862</v>
      </c>
      <c r="D29" s="37">
        <v>22862</v>
      </c>
    </row>
    <row r="30" spans="1:4" x14ac:dyDescent="0.5">
      <c r="A30" s="38" t="s">
        <v>116</v>
      </c>
      <c r="B30" s="37">
        <v>12300</v>
      </c>
      <c r="C30" s="37"/>
      <c r="D30" s="37">
        <v>12300</v>
      </c>
    </row>
    <row r="31" spans="1:4" x14ac:dyDescent="0.5">
      <c r="A31" s="38" t="s">
        <v>96</v>
      </c>
      <c r="B31" s="37"/>
      <c r="C31" s="37">
        <v>41019</v>
      </c>
      <c r="D31" s="37">
        <v>41019</v>
      </c>
    </row>
    <row r="32" spans="1:4" x14ac:dyDescent="0.5">
      <c r="A32" s="36" t="s">
        <v>75</v>
      </c>
      <c r="B32" s="37">
        <v>15259</v>
      </c>
      <c r="C32" s="37">
        <v>53527</v>
      </c>
      <c r="D32" s="37">
        <v>68786</v>
      </c>
    </row>
    <row r="33" spans="1:4" x14ac:dyDescent="0.5">
      <c r="A33" s="38" t="s">
        <v>92</v>
      </c>
      <c r="B33" s="37"/>
      <c r="C33" s="37">
        <v>31900</v>
      </c>
      <c r="D33" s="37">
        <v>31900</v>
      </c>
    </row>
    <row r="34" spans="1:4" x14ac:dyDescent="0.5">
      <c r="A34" s="38" t="s">
        <v>112</v>
      </c>
      <c r="B34" s="37">
        <v>15259</v>
      </c>
      <c r="C34" s="37"/>
      <c r="D34" s="37">
        <v>15259</v>
      </c>
    </row>
    <row r="35" spans="1:4" x14ac:dyDescent="0.5">
      <c r="A35" s="38" t="s">
        <v>104</v>
      </c>
      <c r="B35" s="37"/>
      <c r="C35" s="37">
        <v>21627</v>
      </c>
      <c r="D35" s="37">
        <v>21627</v>
      </c>
    </row>
    <row r="36" spans="1:4" x14ac:dyDescent="0.5">
      <c r="A36" s="36" t="s">
        <v>82</v>
      </c>
      <c r="B36" s="37"/>
      <c r="C36" s="37">
        <v>63254</v>
      </c>
      <c r="D36" s="37">
        <v>63254</v>
      </c>
    </row>
    <row r="37" spans="1:4" x14ac:dyDescent="0.5">
      <c r="A37" s="38" t="s">
        <v>98</v>
      </c>
      <c r="B37" s="37"/>
      <c r="C37" s="37">
        <v>40045</v>
      </c>
      <c r="D37" s="37">
        <v>40045</v>
      </c>
    </row>
    <row r="38" spans="1:4" x14ac:dyDescent="0.5">
      <c r="A38" s="38" t="s">
        <v>118</v>
      </c>
      <c r="B38" s="37"/>
      <c r="C38" s="37">
        <v>23209</v>
      </c>
      <c r="D38" s="37">
        <v>23209</v>
      </c>
    </row>
    <row r="39" spans="1:4" x14ac:dyDescent="0.5">
      <c r="A39" s="36" t="s">
        <v>80</v>
      </c>
      <c r="B39" s="37">
        <v>10738</v>
      </c>
      <c r="C39" s="37">
        <v>45760</v>
      </c>
      <c r="D39" s="37">
        <v>56498</v>
      </c>
    </row>
    <row r="40" spans="1:4" x14ac:dyDescent="0.5">
      <c r="A40" s="38">
        <v>306</v>
      </c>
      <c r="B40" s="37">
        <v>10738</v>
      </c>
      <c r="C40" s="37"/>
      <c r="D40" s="37">
        <v>10738</v>
      </c>
    </row>
    <row r="41" spans="1:4" x14ac:dyDescent="0.5">
      <c r="A41" s="38">
        <v>1008</v>
      </c>
      <c r="B41" s="37"/>
      <c r="C41" s="37">
        <v>45760</v>
      </c>
      <c r="D41" s="37">
        <v>45760</v>
      </c>
    </row>
    <row r="42" spans="1:4" x14ac:dyDescent="0.5">
      <c r="A42" s="36" t="s">
        <v>86</v>
      </c>
      <c r="B42" s="37">
        <v>11973</v>
      </c>
      <c r="C42" s="37">
        <v>37557</v>
      </c>
      <c r="D42" s="37">
        <v>49530</v>
      </c>
    </row>
    <row r="43" spans="1:4" x14ac:dyDescent="0.5">
      <c r="A43" s="38" t="s">
        <v>111</v>
      </c>
      <c r="B43" s="37"/>
      <c r="C43" s="37">
        <v>37557</v>
      </c>
      <c r="D43" s="37">
        <v>37557</v>
      </c>
    </row>
    <row r="44" spans="1:4" x14ac:dyDescent="0.5">
      <c r="A44" s="38" t="s">
        <v>101</v>
      </c>
      <c r="B44" s="37">
        <v>11973</v>
      </c>
      <c r="C44" s="37"/>
      <c r="D44" s="37">
        <v>11973</v>
      </c>
    </row>
    <row r="45" spans="1:4" x14ac:dyDescent="0.5">
      <c r="A45" s="36" t="s">
        <v>78</v>
      </c>
      <c r="B45" s="37">
        <v>17947</v>
      </c>
      <c r="C45" s="37">
        <v>91964</v>
      </c>
      <c r="D45" s="37">
        <v>109911</v>
      </c>
    </row>
    <row r="46" spans="1:4" x14ac:dyDescent="0.5">
      <c r="A46" s="38" t="s">
        <v>95</v>
      </c>
      <c r="B46" s="37"/>
      <c r="C46" s="37">
        <v>44905</v>
      </c>
      <c r="D46" s="37">
        <v>44905</v>
      </c>
    </row>
    <row r="47" spans="1:4" x14ac:dyDescent="0.5">
      <c r="A47" s="38" t="s">
        <v>115</v>
      </c>
      <c r="B47" s="37"/>
      <c r="C47" s="37">
        <v>47059</v>
      </c>
      <c r="D47" s="37">
        <v>47059</v>
      </c>
    </row>
    <row r="48" spans="1:4" x14ac:dyDescent="0.5">
      <c r="A48" s="38" t="s">
        <v>107</v>
      </c>
      <c r="B48" s="37">
        <v>17947</v>
      </c>
      <c r="C48" s="37"/>
      <c r="D48" s="37">
        <v>17947</v>
      </c>
    </row>
    <row r="49" spans="1:4" x14ac:dyDescent="0.5">
      <c r="A49" s="36" t="s">
        <v>139</v>
      </c>
      <c r="B49" s="37">
        <v>124469</v>
      </c>
      <c r="C49" s="37">
        <v>791751</v>
      </c>
      <c r="D49" s="37">
        <v>916220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29FCE-F228-4C6A-8C07-0C211F7F65ED}">
  <sheetPr codeName="Sheet16"/>
  <dimension ref="B3:D20"/>
  <sheetViews>
    <sheetView tabSelected="1" workbookViewId="0">
      <selection activeCell="B3" sqref="B3"/>
    </sheetView>
  </sheetViews>
  <sheetFormatPr defaultRowHeight="14.35" x14ac:dyDescent="0.5"/>
  <sheetData>
    <row r="3" spans="2:4" x14ac:dyDescent="0.5">
      <c r="B3" s="26"/>
      <c r="C3" s="27"/>
      <c r="D3" s="28"/>
    </row>
    <row r="4" spans="2:4" x14ac:dyDescent="0.5">
      <c r="B4" s="29"/>
      <c r="C4" s="30"/>
      <c r="D4" s="31"/>
    </row>
    <row r="5" spans="2:4" x14ac:dyDescent="0.5">
      <c r="B5" s="29"/>
      <c r="C5" s="30"/>
      <c r="D5" s="31"/>
    </row>
    <row r="6" spans="2:4" x14ac:dyDescent="0.5">
      <c r="B6" s="29"/>
      <c r="C6" s="30"/>
      <c r="D6" s="31"/>
    </row>
    <row r="7" spans="2:4" x14ac:dyDescent="0.5">
      <c r="B7" s="29"/>
      <c r="C7" s="30"/>
      <c r="D7" s="31"/>
    </row>
    <row r="8" spans="2:4" x14ac:dyDescent="0.5">
      <c r="B8" s="29"/>
      <c r="C8" s="30"/>
      <c r="D8" s="31"/>
    </row>
    <row r="9" spans="2:4" x14ac:dyDescent="0.5">
      <c r="B9" s="29"/>
      <c r="C9" s="30"/>
      <c r="D9" s="31"/>
    </row>
    <row r="10" spans="2:4" x14ac:dyDescent="0.5">
      <c r="B10" s="29"/>
      <c r="C10" s="30"/>
      <c r="D10" s="31"/>
    </row>
    <row r="11" spans="2:4" x14ac:dyDescent="0.5">
      <c r="B11" s="29"/>
      <c r="C11" s="30"/>
      <c r="D11" s="31"/>
    </row>
    <row r="12" spans="2:4" x14ac:dyDescent="0.5">
      <c r="B12" s="29"/>
      <c r="C12" s="30"/>
      <c r="D12" s="31"/>
    </row>
    <row r="13" spans="2:4" x14ac:dyDescent="0.5">
      <c r="B13" s="29"/>
      <c r="C13" s="30"/>
      <c r="D13" s="31"/>
    </row>
    <row r="14" spans="2:4" x14ac:dyDescent="0.5">
      <c r="B14" s="29"/>
      <c r="C14" s="30"/>
      <c r="D14" s="31"/>
    </row>
    <row r="15" spans="2:4" x14ac:dyDescent="0.5">
      <c r="B15" s="29"/>
      <c r="C15" s="30"/>
      <c r="D15" s="31"/>
    </row>
    <row r="16" spans="2:4" x14ac:dyDescent="0.5">
      <c r="B16" s="29"/>
      <c r="C16" s="30"/>
      <c r="D16" s="31"/>
    </row>
    <row r="17" spans="2:4" x14ac:dyDescent="0.5">
      <c r="B17" s="29"/>
      <c r="C17" s="30"/>
      <c r="D17" s="31"/>
    </row>
    <row r="18" spans="2:4" x14ac:dyDescent="0.5">
      <c r="B18" s="29"/>
      <c r="C18" s="30"/>
      <c r="D18" s="31"/>
    </row>
    <row r="19" spans="2:4" x14ac:dyDescent="0.5">
      <c r="B19" s="29"/>
      <c r="C19" s="30"/>
      <c r="D19" s="31"/>
    </row>
    <row r="20" spans="2:4" x14ac:dyDescent="0.5">
      <c r="B20" s="32"/>
      <c r="C20" s="33"/>
      <c r="D20" s="3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2731B-860D-4813-B402-3C8B31C7C602}">
  <sheetPr codeName="Sheet8"/>
  <dimension ref="B2:M39"/>
  <sheetViews>
    <sheetView workbookViewId="0">
      <selection activeCell="L12" sqref="L12"/>
    </sheetView>
  </sheetViews>
  <sheetFormatPr defaultRowHeight="14.35" x14ac:dyDescent="0.5"/>
  <cols>
    <col min="1" max="1" width="1.17578125" customWidth="1"/>
  </cols>
  <sheetData>
    <row r="2" spans="2:13" s="12" customFormat="1" ht="28.35" x14ac:dyDescent="0.95">
      <c r="B2" s="12" t="s">
        <v>121</v>
      </c>
    </row>
    <row r="5" spans="2:13" ht="19.7" thickBot="1" x14ac:dyDescent="0.7">
      <c r="B5" s="10" t="s">
        <v>126</v>
      </c>
      <c r="I5" s="10" t="s">
        <v>127</v>
      </c>
    </row>
    <row r="6" spans="2:13" ht="14.7" thickTop="1" x14ac:dyDescent="0.5"/>
    <row r="8" spans="2:13" x14ac:dyDescent="0.5">
      <c r="B8" s="9" t="s">
        <v>87</v>
      </c>
      <c r="C8" s="9" t="s">
        <v>88</v>
      </c>
      <c r="D8" s="9" t="s">
        <v>90</v>
      </c>
      <c r="E8" s="9" t="s">
        <v>120</v>
      </c>
      <c r="F8" s="9" t="s">
        <v>125</v>
      </c>
      <c r="I8" t="s">
        <v>87</v>
      </c>
      <c r="J8" t="s">
        <v>88</v>
      </c>
      <c r="K8" t="s">
        <v>90</v>
      </c>
      <c r="L8" t="s">
        <v>120</v>
      </c>
      <c r="M8" t="s">
        <v>125</v>
      </c>
    </row>
    <row r="9" spans="2:13" x14ac:dyDescent="0.5">
      <c r="B9">
        <v>10001</v>
      </c>
      <c r="C9" t="s">
        <v>74</v>
      </c>
      <c r="D9" t="s">
        <v>91</v>
      </c>
      <c r="E9" s="16">
        <v>10497</v>
      </c>
      <c r="F9" t="str">
        <f>IF(E9&gt;20000, "Yes", "No")</f>
        <v>No</v>
      </c>
      <c r="I9">
        <v>10001</v>
      </c>
      <c r="J9" t="s">
        <v>74</v>
      </c>
      <c r="K9" t="s">
        <v>91</v>
      </c>
      <c r="L9" s="16">
        <v>10497</v>
      </c>
      <c r="M9" t="str">
        <f>IF(L9&gt;20000, "Yes", "No")</f>
        <v>No</v>
      </c>
    </row>
    <row r="10" spans="2:13" x14ac:dyDescent="0.5">
      <c r="B10">
        <v>10002</v>
      </c>
      <c r="C10" t="s">
        <v>75</v>
      </c>
      <c r="D10" t="s">
        <v>92</v>
      </c>
      <c r="E10" s="16">
        <v>31900</v>
      </c>
      <c r="F10" t="str">
        <f t="shared" ref="F10:F39" si="0">IF(E10&gt;20000, "Yes", "No")</f>
        <v>Yes</v>
      </c>
      <c r="I10">
        <v>10002</v>
      </c>
      <c r="J10" t="s">
        <v>75</v>
      </c>
      <c r="K10" t="s">
        <v>92</v>
      </c>
      <c r="L10" s="16">
        <v>31900</v>
      </c>
      <c r="M10" t="str">
        <f t="shared" ref="M10:M39" si="1">IF(L10&gt;20000, "Yes", "No")</f>
        <v>Yes</v>
      </c>
    </row>
    <row r="11" spans="2:13" x14ac:dyDescent="0.5">
      <c r="B11">
        <v>10003</v>
      </c>
      <c r="C11" t="s">
        <v>76</v>
      </c>
      <c r="D11" t="s">
        <v>93</v>
      </c>
      <c r="E11" s="16">
        <v>31204</v>
      </c>
      <c r="F11" t="str">
        <f t="shared" si="0"/>
        <v>Yes</v>
      </c>
      <c r="I11">
        <v>10003</v>
      </c>
      <c r="J11" t="s">
        <v>76</v>
      </c>
      <c r="K11" t="s">
        <v>93</v>
      </c>
      <c r="L11" s="16">
        <v>31204</v>
      </c>
      <c r="M11" t="str">
        <f t="shared" si="1"/>
        <v>Yes</v>
      </c>
    </row>
    <row r="12" spans="2:13" x14ac:dyDescent="0.5">
      <c r="B12">
        <v>10004</v>
      </c>
      <c r="C12" t="s">
        <v>77</v>
      </c>
      <c r="D12" t="s">
        <v>94</v>
      </c>
      <c r="E12" s="16">
        <v>47610</v>
      </c>
      <c r="F12" t="str">
        <f t="shared" si="0"/>
        <v>Yes</v>
      </c>
      <c r="I12">
        <v>10004</v>
      </c>
      <c r="J12" t="s">
        <v>77</v>
      </c>
      <c r="K12" t="s">
        <v>94</v>
      </c>
      <c r="L12" s="16">
        <v>47610</v>
      </c>
      <c r="M12" t="str">
        <f t="shared" si="1"/>
        <v>Yes</v>
      </c>
    </row>
    <row r="13" spans="2:13" x14ac:dyDescent="0.5">
      <c r="B13">
        <v>10005</v>
      </c>
      <c r="C13" t="s">
        <v>78</v>
      </c>
      <c r="D13" t="s">
        <v>95</v>
      </c>
      <c r="E13" s="16">
        <v>44905</v>
      </c>
      <c r="F13" t="str">
        <f t="shared" si="0"/>
        <v>Yes</v>
      </c>
      <c r="I13">
        <v>10005</v>
      </c>
      <c r="J13" t="s">
        <v>78</v>
      </c>
      <c r="K13" t="s">
        <v>95</v>
      </c>
      <c r="L13" s="16">
        <v>44905</v>
      </c>
      <c r="M13" t="str">
        <f t="shared" si="1"/>
        <v>Yes</v>
      </c>
    </row>
    <row r="14" spans="2:13" x14ac:dyDescent="0.5">
      <c r="B14">
        <v>10006</v>
      </c>
      <c r="C14" t="s">
        <v>79</v>
      </c>
      <c r="D14" t="s">
        <v>96</v>
      </c>
      <c r="E14" s="16">
        <v>41019</v>
      </c>
      <c r="F14" t="str">
        <f t="shared" si="0"/>
        <v>Yes</v>
      </c>
      <c r="I14">
        <v>10006</v>
      </c>
      <c r="J14" t="s">
        <v>79</v>
      </c>
      <c r="K14" t="s">
        <v>96</v>
      </c>
      <c r="L14" s="16">
        <v>41019</v>
      </c>
      <c r="M14" t="str">
        <f t="shared" si="1"/>
        <v>Yes</v>
      </c>
    </row>
    <row r="15" spans="2:13" x14ac:dyDescent="0.5">
      <c r="B15">
        <v>10007</v>
      </c>
      <c r="C15" t="s">
        <v>80</v>
      </c>
      <c r="D15">
        <v>1008</v>
      </c>
      <c r="E15" s="16">
        <v>45760</v>
      </c>
      <c r="F15" t="str">
        <f t="shared" si="0"/>
        <v>Yes</v>
      </c>
      <c r="I15">
        <v>10007</v>
      </c>
      <c r="J15" t="s">
        <v>80</v>
      </c>
      <c r="K15">
        <v>1008</v>
      </c>
      <c r="L15" s="16">
        <v>45760</v>
      </c>
      <c r="M15" t="str">
        <f t="shared" si="1"/>
        <v>Yes</v>
      </c>
    </row>
    <row r="16" spans="2:13" x14ac:dyDescent="0.5">
      <c r="B16">
        <v>10008</v>
      </c>
      <c r="C16" t="s">
        <v>81</v>
      </c>
      <c r="D16" t="s">
        <v>97</v>
      </c>
      <c r="E16" s="16">
        <v>7030</v>
      </c>
      <c r="F16" t="str">
        <f t="shared" si="0"/>
        <v>No</v>
      </c>
      <c r="I16">
        <v>10008</v>
      </c>
      <c r="J16" t="s">
        <v>81</v>
      </c>
      <c r="K16" t="s">
        <v>97</v>
      </c>
      <c r="L16" s="16">
        <v>7030</v>
      </c>
      <c r="M16" t="str">
        <f t="shared" si="1"/>
        <v>No</v>
      </c>
    </row>
    <row r="17" spans="2:13" x14ac:dyDescent="0.5">
      <c r="B17">
        <v>10009</v>
      </c>
      <c r="C17" t="s">
        <v>82</v>
      </c>
      <c r="D17" t="s">
        <v>98</v>
      </c>
      <c r="E17" s="16">
        <v>40045</v>
      </c>
      <c r="F17" t="str">
        <f t="shared" si="0"/>
        <v>Yes</v>
      </c>
      <c r="I17">
        <v>10009</v>
      </c>
      <c r="J17" t="s">
        <v>82</v>
      </c>
      <c r="K17" t="s">
        <v>98</v>
      </c>
      <c r="L17" s="16">
        <v>40045</v>
      </c>
      <c r="M17" t="str">
        <f t="shared" si="1"/>
        <v>Yes</v>
      </c>
    </row>
    <row r="18" spans="2:13" x14ac:dyDescent="0.5">
      <c r="B18">
        <v>10010</v>
      </c>
      <c r="C18" t="s">
        <v>83</v>
      </c>
      <c r="D18" t="s">
        <v>99</v>
      </c>
      <c r="E18" s="16">
        <v>34407</v>
      </c>
      <c r="F18" t="str">
        <f t="shared" si="0"/>
        <v>Yes</v>
      </c>
      <c r="I18">
        <v>10010</v>
      </c>
      <c r="J18" t="s">
        <v>83</v>
      </c>
      <c r="K18" t="s">
        <v>99</v>
      </c>
      <c r="L18" s="16">
        <v>34407</v>
      </c>
      <c r="M18" t="str">
        <f t="shared" si="1"/>
        <v>Yes</v>
      </c>
    </row>
    <row r="19" spans="2:13" x14ac:dyDescent="0.5">
      <c r="B19">
        <v>10011</v>
      </c>
      <c r="C19" t="s">
        <v>84</v>
      </c>
      <c r="D19" t="s">
        <v>102</v>
      </c>
      <c r="E19" s="16">
        <v>28455</v>
      </c>
      <c r="F19" t="str">
        <f t="shared" si="0"/>
        <v>Yes</v>
      </c>
      <c r="I19">
        <v>10011</v>
      </c>
      <c r="J19" t="s">
        <v>84</v>
      </c>
      <c r="K19" t="s">
        <v>102</v>
      </c>
      <c r="L19" s="16">
        <v>28455</v>
      </c>
      <c r="M19" t="str">
        <f t="shared" si="1"/>
        <v>Yes</v>
      </c>
    </row>
    <row r="20" spans="2:13" x14ac:dyDescent="0.5">
      <c r="B20">
        <v>10012</v>
      </c>
      <c r="C20" t="s">
        <v>85</v>
      </c>
      <c r="D20" t="s">
        <v>100</v>
      </c>
      <c r="E20" s="16">
        <v>48867</v>
      </c>
      <c r="F20" t="str">
        <f t="shared" si="0"/>
        <v>Yes</v>
      </c>
      <c r="I20">
        <v>10012</v>
      </c>
      <c r="J20" t="s">
        <v>85</v>
      </c>
      <c r="K20" t="s">
        <v>100</v>
      </c>
      <c r="L20" s="16">
        <v>48867</v>
      </c>
      <c r="M20" t="str">
        <f t="shared" si="1"/>
        <v>Yes</v>
      </c>
    </row>
    <row r="21" spans="2:13" x14ac:dyDescent="0.5">
      <c r="B21">
        <v>10013</v>
      </c>
      <c r="C21" t="s">
        <v>86</v>
      </c>
      <c r="D21" t="s">
        <v>101</v>
      </c>
      <c r="E21" s="16">
        <v>11973</v>
      </c>
      <c r="F21" t="str">
        <f t="shared" si="0"/>
        <v>No</v>
      </c>
      <c r="I21">
        <v>10013</v>
      </c>
      <c r="J21" t="s">
        <v>86</v>
      </c>
      <c r="K21" t="s">
        <v>101</v>
      </c>
      <c r="L21" s="16">
        <v>11973</v>
      </c>
      <c r="M21" t="str">
        <f t="shared" si="1"/>
        <v>No</v>
      </c>
    </row>
    <row r="22" spans="2:13" x14ac:dyDescent="0.5">
      <c r="B22">
        <v>10014</v>
      </c>
      <c r="C22" t="s">
        <v>74</v>
      </c>
      <c r="D22">
        <v>320</v>
      </c>
      <c r="E22" s="16">
        <v>38691</v>
      </c>
      <c r="F22" t="str">
        <f t="shared" si="0"/>
        <v>Yes</v>
      </c>
      <c r="I22">
        <v>10014</v>
      </c>
      <c r="J22" t="s">
        <v>74</v>
      </c>
      <c r="K22">
        <v>320</v>
      </c>
      <c r="L22" s="16">
        <v>38691</v>
      </c>
      <c r="M22" t="str">
        <f t="shared" si="1"/>
        <v>Yes</v>
      </c>
    </row>
    <row r="23" spans="2:13" x14ac:dyDescent="0.5">
      <c r="B23">
        <v>10015</v>
      </c>
      <c r="C23" t="s">
        <v>75</v>
      </c>
      <c r="D23" t="s">
        <v>104</v>
      </c>
      <c r="E23" s="16">
        <v>21627</v>
      </c>
      <c r="F23" t="str">
        <f t="shared" si="0"/>
        <v>Yes</v>
      </c>
      <c r="I23">
        <v>10015</v>
      </c>
      <c r="J23" t="s">
        <v>75</v>
      </c>
      <c r="K23" t="s">
        <v>104</v>
      </c>
      <c r="L23" s="16">
        <v>21627</v>
      </c>
      <c r="M23" t="str">
        <f t="shared" si="1"/>
        <v>Yes</v>
      </c>
    </row>
    <row r="24" spans="2:13" x14ac:dyDescent="0.5">
      <c r="B24">
        <v>10016</v>
      </c>
      <c r="C24" t="s">
        <v>76</v>
      </c>
      <c r="D24" t="s">
        <v>105</v>
      </c>
      <c r="E24" s="16">
        <v>26056</v>
      </c>
      <c r="F24" t="str">
        <f t="shared" si="0"/>
        <v>Yes</v>
      </c>
      <c r="I24">
        <v>10016</v>
      </c>
      <c r="J24" t="s">
        <v>76</v>
      </c>
      <c r="K24" t="s">
        <v>105</v>
      </c>
      <c r="L24" s="16">
        <v>26056</v>
      </c>
      <c r="M24" t="str">
        <f t="shared" si="1"/>
        <v>Yes</v>
      </c>
    </row>
    <row r="25" spans="2:13" x14ac:dyDescent="0.5">
      <c r="B25">
        <v>10017</v>
      </c>
      <c r="C25" t="s">
        <v>77</v>
      </c>
      <c r="D25" t="s">
        <v>106</v>
      </c>
      <c r="E25" s="16">
        <v>34114</v>
      </c>
      <c r="F25" t="str">
        <f t="shared" si="0"/>
        <v>Yes</v>
      </c>
      <c r="I25">
        <v>10017</v>
      </c>
      <c r="J25" t="s">
        <v>77</v>
      </c>
      <c r="K25" t="s">
        <v>106</v>
      </c>
      <c r="L25" s="16">
        <v>34114</v>
      </c>
      <c r="M25" t="str">
        <f t="shared" si="1"/>
        <v>Yes</v>
      </c>
    </row>
    <row r="26" spans="2:13" x14ac:dyDescent="0.5">
      <c r="B26">
        <v>10018</v>
      </c>
      <c r="C26" t="s">
        <v>78</v>
      </c>
      <c r="D26" t="s">
        <v>107</v>
      </c>
      <c r="E26" s="16">
        <v>17947</v>
      </c>
      <c r="F26" t="str">
        <f t="shared" si="0"/>
        <v>No</v>
      </c>
      <c r="I26">
        <v>10018</v>
      </c>
      <c r="J26" t="s">
        <v>78</v>
      </c>
      <c r="K26" t="s">
        <v>107</v>
      </c>
      <c r="L26" s="16">
        <v>17947</v>
      </c>
      <c r="M26" t="str">
        <f t="shared" si="1"/>
        <v>No</v>
      </c>
    </row>
    <row r="27" spans="2:13" x14ac:dyDescent="0.5">
      <c r="B27">
        <v>10019</v>
      </c>
      <c r="C27" t="s">
        <v>79</v>
      </c>
      <c r="D27" t="s">
        <v>108</v>
      </c>
      <c r="E27" s="16">
        <v>22862</v>
      </c>
      <c r="F27" t="str">
        <f t="shared" si="0"/>
        <v>Yes</v>
      </c>
      <c r="I27">
        <v>10019</v>
      </c>
      <c r="J27" t="s">
        <v>79</v>
      </c>
      <c r="K27" t="s">
        <v>108</v>
      </c>
      <c r="L27" s="16">
        <v>22862</v>
      </c>
      <c r="M27" t="str">
        <f t="shared" si="1"/>
        <v>Yes</v>
      </c>
    </row>
    <row r="28" spans="2:13" x14ac:dyDescent="0.5">
      <c r="B28">
        <v>10020</v>
      </c>
      <c r="C28" t="s">
        <v>80</v>
      </c>
      <c r="D28">
        <v>306</v>
      </c>
      <c r="E28" s="16">
        <v>10738</v>
      </c>
      <c r="F28" t="str">
        <f t="shared" si="0"/>
        <v>No</v>
      </c>
      <c r="I28">
        <v>10020</v>
      </c>
      <c r="J28" t="s">
        <v>80</v>
      </c>
      <c r="K28">
        <v>306</v>
      </c>
      <c r="L28" s="16">
        <v>10738</v>
      </c>
      <c r="M28" t="str">
        <f t="shared" si="1"/>
        <v>No</v>
      </c>
    </row>
    <row r="29" spans="2:13" x14ac:dyDescent="0.5">
      <c r="B29">
        <v>10021</v>
      </c>
      <c r="C29" t="s">
        <v>81</v>
      </c>
      <c r="D29" t="s">
        <v>109</v>
      </c>
      <c r="E29" s="16">
        <v>26335</v>
      </c>
      <c r="F29" t="str">
        <f t="shared" si="0"/>
        <v>Yes</v>
      </c>
      <c r="I29">
        <v>10021</v>
      </c>
      <c r="J29" t="s">
        <v>81</v>
      </c>
      <c r="K29" t="s">
        <v>109</v>
      </c>
      <c r="L29" s="16">
        <v>26335</v>
      </c>
      <c r="M29" t="str">
        <f t="shared" si="1"/>
        <v>Yes</v>
      </c>
    </row>
    <row r="30" spans="2:13" x14ac:dyDescent="0.5">
      <c r="B30">
        <v>10022</v>
      </c>
      <c r="C30" t="s">
        <v>82</v>
      </c>
      <c r="D30" t="s">
        <v>118</v>
      </c>
      <c r="E30" s="16">
        <v>23209</v>
      </c>
      <c r="F30" t="str">
        <f t="shared" si="0"/>
        <v>Yes</v>
      </c>
      <c r="I30">
        <v>10022</v>
      </c>
      <c r="J30" t="s">
        <v>82</v>
      </c>
      <c r="K30" t="s">
        <v>118</v>
      </c>
      <c r="L30" s="16">
        <v>23209</v>
      </c>
      <c r="M30" t="str">
        <f t="shared" si="1"/>
        <v>Yes</v>
      </c>
    </row>
    <row r="31" spans="2:13" x14ac:dyDescent="0.5">
      <c r="B31">
        <v>10023</v>
      </c>
      <c r="C31" t="s">
        <v>83</v>
      </c>
      <c r="D31" t="s">
        <v>117</v>
      </c>
      <c r="E31" s="16">
        <v>34483</v>
      </c>
      <c r="F31" t="str">
        <f t="shared" si="0"/>
        <v>Yes</v>
      </c>
      <c r="I31">
        <v>10023</v>
      </c>
      <c r="J31" t="s">
        <v>83</v>
      </c>
      <c r="K31" t="s">
        <v>117</v>
      </c>
      <c r="L31" s="16">
        <v>34483</v>
      </c>
      <c r="M31" t="str">
        <f t="shared" si="1"/>
        <v>Yes</v>
      </c>
    </row>
    <row r="32" spans="2:13" x14ac:dyDescent="0.5">
      <c r="B32">
        <v>10024</v>
      </c>
      <c r="C32" t="s">
        <v>84</v>
      </c>
      <c r="D32" t="s">
        <v>119</v>
      </c>
      <c r="E32" s="16">
        <v>19919</v>
      </c>
      <c r="F32" t="str">
        <f t="shared" si="0"/>
        <v>No</v>
      </c>
      <c r="I32">
        <v>10024</v>
      </c>
      <c r="J32" t="s">
        <v>84</v>
      </c>
      <c r="K32" t="s">
        <v>119</v>
      </c>
      <c r="L32" s="16">
        <v>19919</v>
      </c>
      <c r="M32" t="str">
        <f t="shared" si="1"/>
        <v>No</v>
      </c>
    </row>
    <row r="33" spans="2:13" x14ac:dyDescent="0.5">
      <c r="B33">
        <v>10025</v>
      </c>
      <c r="C33" t="s">
        <v>85</v>
      </c>
      <c r="D33" t="s">
        <v>110</v>
      </c>
      <c r="E33" s="16">
        <v>18806</v>
      </c>
      <c r="F33" t="str">
        <f t="shared" si="0"/>
        <v>No</v>
      </c>
      <c r="I33">
        <v>10025</v>
      </c>
      <c r="J33" t="s">
        <v>85</v>
      </c>
      <c r="K33" t="s">
        <v>110</v>
      </c>
      <c r="L33" s="16">
        <v>18806</v>
      </c>
      <c r="M33" t="str">
        <f t="shared" si="1"/>
        <v>No</v>
      </c>
    </row>
    <row r="34" spans="2:13" x14ac:dyDescent="0.5">
      <c r="B34">
        <v>10026</v>
      </c>
      <c r="C34" t="s">
        <v>86</v>
      </c>
      <c r="D34" t="s">
        <v>111</v>
      </c>
      <c r="E34" s="16">
        <v>37557</v>
      </c>
      <c r="F34" t="str">
        <f t="shared" si="0"/>
        <v>Yes</v>
      </c>
      <c r="I34">
        <v>10026</v>
      </c>
      <c r="J34" t="s">
        <v>86</v>
      </c>
      <c r="K34" t="s">
        <v>111</v>
      </c>
      <c r="L34" s="16">
        <v>37557</v>
      </c>
      <c r="M34" t="str">
        <f t="shared" si="1"/>
        <v>Yes</v>
      </c>
    </row>
    <row r="35" spans="2:13" x14ac:dyDescent="0.5">
      <c r="B35">
        <v>10027</v>
      </c>
      <c r="C35" t="s">
        <v>75</v>
      </c>
      <c r="D35" t="s">
        <v>112</v>
      </c>
      <c r="E35" s="16">
        <v>15259</v>
      </c>
      <c r="F35" t="str">
        <f t="shared" si="0"/>
        <v>No</v>
      </c>
      <c r="I35">
        <v>10027</v>
      </c>
      <c r="J35" t="s">
        <v>75</v>
      </c>
      <c r="K35" t="s">
        <v>112</v>
      </c>
      <c r="L35" s="16">
        <v>15259</v>
      </c>
      <c r="M35" t="str">
        <f t="shared" si="1"/>
        <v>No</v>
      </c>
    </row>
    <row r="36" spans="2:13" x14ac:dyDescent="0.5">
      <c r="B36">
        <v>10028</v>
      </c>
      <c r="C36" t="s">
        <v>76</v>
      </c>
      <c r="D36" t="s">
        <v>113</v>
      </c>
      <c r="E36" s="16">
        <v>49416</v>
      </c>
      <c r="F36" t="str">
        <f t="shared" si="0"/>
        <v>Yes</v>
      </c>
      <c r="I36">
        <v>10028</v>
      </c>
      <c r="J36" t="s">
        <v>76</v>
      </c>
      <c r="K36" t="s">
        <v>113</v>
      </c>
      <c r="L36" s="16">
        <v>49416</v>
      </c>
      <c r="M36" t="str">
        <f t="shared" si="1"/>
        <v>Yes</v>
      </c>
    </row>
    <row r="37" spans="2:13" x14ac:dyDescent="0.5">
      <c r="B37">
        <v>10029</v>
      </c>
      <c r="C37" t="s">
        <v>77</v>
      </c>
      <c r="D37" t="s">
        <v>114</v>
      </c>
      <c r="E37" s="16">
        <v>36170</v>
      </c>
      <c r="F37" t="str">
        <f t="shared" si="0"/>
        <v>Yes</v>
      </c>
      <c r="I37">
        <v>10029</v>
      </c>
      <c r="J37" t="s">
        <v>77</v>
      </c>
      <c r="K37" t="s">
        <v>114</v>
      </c>
      <c r="L37" s="16">
        <v>36170</v>
      </c>
      <c r="M37" t="str">
        <f t="shared" si="1"/>
        <v>Yes</v>
      </c>
    </row>
    <row r="38" spans="2:13" x14ac:dyDescent="0.5">
      <c r="B38">
        <v>10030</v>
      </c>
      <c r="C38" t="s">
        <v>78</v>
      </c>
      <c r="D38" t="s">
        <v>115</v>
      </c>
      <c r="E38" s="16">
        <v>47059</v>
      </c>
      <c r="F38" t="str">
        <f t="shared" si="0"/>
        <v>Yes</v>
      </c>
      <c r="I38">
        <v>10030</v>
      </c>
      <c r="J38" t="s">
        <v>78</v>
      </c>
      <c r="K38" t="s">
        <v>115</v>
      </c>
      <c r="L38" s="16">
        <v>47059</v>
      </c>
      <c r="M38" t="str">
        <f t="shared" si="1"/>
        <v>Yes</v>
      </c>
    </row>
    <row r="39" spans="2:13" x14ac:dyDescent="0.5">
      <c r="B39">
        <v>10031</v>
      </c>
      <c r="C39" t="s">
        <v>79</v>
      </c>
      <c r="D39" t="s">
        <v>116</v>
      </c>
      <c r="E39" s="16">
        <v>12300</v>
      </c>
      <c r="F39" t="str">
        <f t="shared" si="0"/>
        <v>No</v>
      </c>
      <c r="I39">
        <v>10031</v>
      </c>
      <c r="J39" t="s">
        <v>79</v>
      </c>
      <c r="K39" t="s">
        <v>116</v>
      </c>
      <c r="L39" s="16">
        <v>12300</v>
      </c>
      <c r="M39" t="str">
        <f t="shared" si="1"/>
        <v>No</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B g D A A B Q S w M E F A A C A A g A E 2 / k T p 1 i g / + o A A A A + A A A A B I A H A B D b 2 5 m a W c v U G F j a 2 F n Z S 5 4 b W w g o h g A K K A U A A A A A A A A A A A A A A A A A A A A A A A A A A A A h Y 8 x D o I w G E a v Q r r T F g R U 8 l M S H V w k M T E x r g 1 U a I R i a L H c z c E j e Q V J F H V z / F 7 e 8 L 7 H 7 Q 7 p 0 N T O V X R a t i p B H q b I E S p v C 6 n K B P X m 5 C 5 Q y m D H 8 z M v h T P K S s e D L h J U G X O J C b H W Y j v D b V c S n 1 K P H L P t P q 9 E w 9 F H l v 9 l V y p t u M o F Y n B 4 x T A f R 0 s c B t E c B 6 E H Z M K Q S f V V / L E Y U y A / E N Z 9 b f p O M K H c z Q r I N I G 8 X 7 A n U E s D B B Q A A g A I A B N v 5 E 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T b + R O K I p H u A 4 A A A A R A A A A E w A c A E Z v c m 1 1 b G F z L 1 N l Y 3 R p b 2 4 x L m 0 g o h g A K K A U A A A A A A A A A A A A A A A A A A A A A A A A A A A A K 0 5 N L s n M z 1 M I h t C G 1 g B Q S w E C L Q A U A A I A C A A T b + R O n W K D / 6 g A A A D 4 A A A A E g A A A A A A A A A A A A A A A A A A A A A A Q 2 9 u Z m l n L 1 B h Y 2 t h Z 2 U u e G 1 s U E s B A i 0 A F A A C A A g A E 2 / k T g / K 6 a u k A A A A 6 Q A A A B M A A A A A A A A A A A A A A A A A 9 A A A A F t D b 2 5 0 Z W 5 0 X 1 R 5 c G V z X S 5 4 b W x Q S w E C L Q A U A A I A C A A T b + R O 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R G T y j H F I F E + b j 0 H 4 9 y w K 6 A A A A A A C A A A A A A A Q Z g A A A A E A A C A A A A A / s e j R d C r a 0 / u U T W / j E X 5 F o s h 7 j f o E a W m Y m r b e i q P Z B w A A A A A O g A A A A A I A A C A A A A A M N h x E 1 v s L F D 4 n 0 p R A Y e S P 6 X 0 5 j c x O i Q Z x m Z B D 8 7 E L G l A A A A A O 2 c Q Z h 2 P a t C 0 A M P n T r 8 q J y / W A X n 4 u J I m 5 B f 8 e M x 5 b g p g P T T v I j b O Q z G u C / / n + 1 B Y w O O Y 3 X 1 + I t 5 m n 0 v l C x Z X 5 B Y u o S 9 y f w r V O Y X l T S n P Y O 0 A A A A D q q i v M N N k h v C 1 z y M h J h 8 + b x x K I i U N C L 1 k L w D Y Q X 7 s 4 2 r 4 J b z g 8 T P J k K A S Y n C t n e 8 S s + M U q V V Z Q A B 0 U A 1 8 I d R g G < / 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 T a b l e 6 < / K e y > < V a l u e   x m l n s : a = " h t t p : / / s c h e m a s . d a t a c o n t r a c t . o r g / 2 0 0 4 / 0 7 / M i c r o s o f t . A n a l y s i s S e r v i c e s . C o m m o n " > < a : H a s F o c u s > t r u e < / a : H a s F o c u s > < a : S i z e A t D p i 9 6 > 2 1 4 < / 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 4 5 < / 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8 0 0 . 9 8 3 ] ] > < / 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 2 0 1 9 - 0 7 - 0 4 T 1 6 : 2 4 : 3 0 . 5 8 3 4 5 0 3 + 0 1 : 0 0 < / L a s t P r o c e s s e d T i m e > < / D a t a M o d e l i n g S a n d b o x . S e r i a l i z e d S a n d b o x E r r o r C a c h e > ] ] > < / C u s t o m C o n t e n t > < / G e m i n i > 
</file>

<file path=customXml/item2.xml>��< ? x m l   v e r s i o n = " 1 . 0 "   e n c o d i n g = " U T F - 1 6 " ? > < G e m i n i   x m l n s = " h t t p : / / g e m i n i / p i v o t c u s t o m i z a t i o n / T a b l e X M L _ T a b l e 6 " > < C u s t o m C o n t e n t > < ! [ C D A T A [ < T a b l e W i d g e t G r i d S e r i a l i z a t i o n   x m l n s : x s d = " h t t p : / / w w w . w 3 . o r g / 2 0 0 1 / X M L S c h e m a "   x m l n s : x s i = " h t t p : / / w w w . w 3 . o r g / 2 0 0 1 / X M L S c h e m a - i n s t a n c e " > < C o l u m n S u g g e s t e d T y p e   / > < C o l u m n F o r m a t   / > < C o l u m n A c c u r a c y   / > < C o l u m n C u r r e n c y S y m b o l   / > < C o l u m n P o s i t i v e P a t t e r n   / > < C o l u m n N e g a t i v e P a t t e r n   / > < C o l u m n W i d t h s > < i t e m > < k e y > < s t r i n g > I D < / s t r i n g > < / k e y > < v a l u e > < i n t > 9 6 < / i n t > < / v a l u e > < / i t e m > < i t e m > < k e y > < s t r i n g > M a k e < / s t r i n g > < / k e y > < v a l u e > < i n t > 1 4 2 < / i n t > < / v a l u e > < / i t e m > < i t e m > < k e y > < s t r i n g > M o d e l < / s t r i n g > < / k e y > < v a l u e > < i n t > 1 5 4 < / i n t > < / v a l u e > < / i t e m > < i t e m > < k e y > < s t r i n g > P r i c e < / s t r i n g > < / k e y > < v a l u e > < i n t > 1 3 5 < / i n t > < / v a l u e > < / i t e m > < i t e m > < k e y > < s t r i n g > O v e r   2 0 k < / s t r i n g > < / k e y > < v a l u e > < i n t > 1 8 9 < / i n t > < / v a l u e > < / i t e m > < / C o l u m n W i d t h s > < C o l u m n D i s p l a y I n d e x > < i t e m > < k e y > < s t r i n g > I D < / s t r i n g > < / k e y > < v a l u e > < i n t > 0 < / i n t > < / v a l u e > < / i t e m > < i t e m > < k e y > < s t r i n g > M a k e < / s t r i n g > < / k e y > < v a l u e > < i n t > 1 < / i n t > < / v a l u e > < / i t e m > < i t e m > < k e y > < s t r i n g > M o d e l < / s t r i n g > < / k e y > < v a l u e > < i n t > 2 < / i n t > < / v a l u e > < / i t e m > < i t e m > < k e y > < s t r i n g > P r i c e < / s t r i n g > < / k e y > < v a l u e > < i n t > 3 < / i n t > < / v a l u e > < / i t e m > < i t e m > < k e y > < s t r i n g > O v e r   2 0 k < / 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T a b l e 6 ] ] > < / 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T a b l e 6 ] ] > < / 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 T a b l e 6 < / 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 T a b l e 6 < / 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 C o l u m n s \ M a k e < / K e y > < / D i a g r a m O b j e c t K e y > < D i a g r a m O b j e c t K e y > < K e y > C o l u m n s \ M o d e l < / K e y > < / D i a g r a m O b j e c t K e y > < D i a g r a m O b j e c t K e y > < K e y > C o l u m n s \ P r i c e < / K e y > < / D i a g r a m O b j e c t K e y > < D i a g r a m O b j e c t K e y > < K e y > C o l u m n s \ O v e r   2 0 k 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 C o l u m n s \ M a k e < / K e y > < / a : K e y > < a : V a l u e   i : t y p e = " M e a s u r e G r i d N o d e V i e w S t a t e " > < C o l u m n > 1 < / C o l u m n > < L a y e d O u t > t r u e < / L a y e d O u t > < / a : V a l u e > < / a : K e y V a l u e O f D i a g r a m O b j e c t K e y a n y T y p e z b w N T n L X > < a : K e y V a l u e O f D i a g r a m O b j e c t K e y a n y T y p e z b w N T n L X > < a : K e y > < K e y > C o l u m n s \ M o d e l < / 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 C o l u m n s \ O v e r   2 0 k < / 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 T a g s \ T a b l e s \ & l t ; T a b l e s \ T a b l e 6 & g t ; < / K e y > < / D i a g r a m O b j e c t K e y > < D i a g r a m O b j e c t K e y > < K e y > T a b l e s \ T a b l e 6 < / K e y > < / D i a g r a m O b j e c t K e y > < D i a g r a m O b j e c t K e y > < K e y > T a b l e s \ T a b l e 6 \ C o l u m n s \ I D < / K e y > < / D i a g r a m O b j e c t K e y > < D i a g r a m O b j e c t K e y > < K e y > T a b l e s \ T a b l e 6 \ C o l u m n s \ M a k e < / K e y > < / D i a g r a m O b j e c t K e y > < D i a g r a m O b j e c t K e y > < K e y > T a b l e s \ T a b l e 6 \ C o l u m n s \ M o d e l < / K e y > < / D i a g r a m O b j e c t K e y > < D i a g r a m O b j e c t K e y > < K e y > T a b l e s \ T a b l e 6 \ C o l u m n s \ P r i c e < / K e y > < / D i a g r a m O b j e c t K e y > < D i a g r a m O b j e c t K e y > < K e y > T a b l e s \ T a b l e 6 \ C o l u m n s \ O v e r   2 0 k < / K e y > < / D i a g r a m O b j e c t K e y > < / A l l K e y s > < S e l e c t e d K e y s > < D i a g r a m O b j e c t K e y > < K e y > T a b l e s \ T a b l e 6 < / 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 T a g s \ T a b l e s \ & l t ; T a b l e s \ T a b l e 6 & g t ; < / K e y > < / a : K e y > < a : V a l u e   i : t y p e = " D i a g r a m D i s p l a y T a g V i e w S t a t e " > < I s N o t F i l t e r e d O u t > t r u e < / I s N o t F i l t e r e d O u t > < / a : V a l u e > < / a : K e y V a l u e O f D i a g r a m O b j e c t K e y a n y T y p e z b w N T n L X > < a : K e y V a l u e O f D i a g r a m O b j e c t K e y a n y T y p e z b w N T n L X > < a : K e y > < K e y > T a b l e s \ T a b l e 6 < / K e y > < / a : K e y > < a : V a l u e   i : t y p e = " D i a g r a m D i s p l a y N o d e V i e w S t a t e " > < H e i g h t > 1 5 0 < / H e i g h t > < I s E x p a n d e d > t r u e < / I s E x p a n d e d > < L a y e d O u t > t r u e < / L a y e d O u t > < W i d t h > 2 0 0 < / W i d t h > < / a : V a l u e > < / a : K e y V a l u e O f D i a g r a m O b j e c t K e y a n y T y p e z b w N T n L X > < a : K e y V a l u e O f D i a g r a m O b j e c t K e y a n y T y p e z b w N T n L X > < a : K e y > < K e y > T a b l e s \ T a b l e 6 \ C o l u m n s \ I D < / K e y > < / a : K e y > < a : V a l u e   i : t y p e = " D i a g r a m D i s p l a y N o d e V i e w S t a t e " > < H e i g h t > 1 5 0 < / H e i g h t > < I s E x p a n d e d > t r u e < / I s E x p a n d e d > < W i d t h > 2 0 0 < / W i d t h > < / a : V a l u e > < / a : K e y V a l u e O f D i a g r a m O b j e c t K e y a n y T y p e z b w N T n L X > < a : K e y V a l u e O f D i a g r a m O b j e c t K e y a n y T y p e z b w N T n L X > < a : K e y > < K e y > T a b l e s \ T a b l e 6 \ C o l u m n s \ M a k e < / K e y > < / a : K e y > < a : V a l u e   i : t y p e = " D i a g r a m D i s p l a y N o d e V i e w S t a t e " > < H e i g h t > 1 5 0 < / H e i g h t > < I s E x p a n d e d > t r u e < / I s E x p a n d e d > < W i d t h > 2 0 0 < / W i d t h > < / a : V a l u e > < / a : K e y V a l u e O f D i a g r a m O b j e c t K e y a n y T y p e z b w N T n L X > < a : K e y V a l u e O f D i a g r a m O b j e c t K e y a n y T y p e z b w N T n L X > < a : K e y > < K e y > T a b l e s \ T a b l e 6 \ C o l u m n s \ M o d e l < / K e y > < / a : K e y > < a : V a l u e   i : t y p e = " D i a g r a m D i s p l a y N o d e V i e w S t a t e " > < H e i g h t > 1 5 0 < / H e i g h t > < I s E x p a n d e d > t r u e < / I s E x p a n d e d > < W i d t h > 2 0 0 < / W i d t h > < / a : V a l u e > < / a : K e y V a l u e O f D i a g r a m O b j e c t K e y a n y T y p e z b w N T n L X > < a : K e y V a l u e O f D i a g r a m O b j e c t K e y a n y T y p e z b w N T n L X > < a : K e y > < K e y > T a b l e s \ T a b l e 6 \ C o l u m n s \ P r i c e < / K e y > < / a : K e y > < a : V a l u e   i : t y p e = " D i a g r a m D i s p l a y N o d e V i e w S t a t e " > < H e i g h t > 1 5 0 < / H e i g h t > < I s E x p a n d e d > t r u e < / I s E x p a n d e d > < W i d t h > 2 0 0 < / W i d t h > < / a : V a l u e > < / a : K e y V a l u e O f D i a g r a m O b j e c t K e y a n y T y p e z b w N T n L X > < a : K e y V a l u e O f D i a g r a m O b j e c t K e y a n y T y p e z b w N T n L X > < a : K e y > < K e y > T a b l e s \ T a b l e 6 \ C o l u m n s \ O v e r   2 0 k < / K e y > < / a : K e y > < a : V a l u e   i : t y p e = " D i a g r a m D i s p l a y N o d e V i e w S t a t e " > < H e i g h t > 1 5 0 < / H e i g h t > < I s E x p a n d e d > t r u e < / I s E x p a n d e d > < W i d t h > 2 0 0 < / W i d t h > < / 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 T a b l e 6 < / 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 T a b l e 6 < / 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 C o l u m n s \ M a k e < / K e y > < / a : K e y > < a : V a l u e   i : t y p e = " T a b l e W i d g e t B a s e V i e w S t a t e " / > < / a : K e y V a l u e O f D i a g r a m O b j e c t K e y a n y T y p e z b w N T n L X > < a : K e y V a l u e O f D i a g r a m O b j e c t K e y a n y T y p e z b w N T n L X > < a : K e y > < K e y > C o l u m n s \ M o d e l < / 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 C o l u m n s \ O v e r   2 0 k 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1138EEE5-DCB9-419E-9529-1488CAEF3C3C}">
  <ds:schemaRefs>
    <ds:schemaRef ds:uri="http://schemas.microsoft.com/DataMashup"/>
  </ds:schemaRefs>
</ds:datastoreItem>
</file>

<file path=customXml/itemProps10.xml><?xml version="1.0" encoding="utf-8"?>
<ds:datastoreItem xmlns:ds="http://schemas.openxmlformats.org/officeDocument/2006/customXml" ds:itemID="{E4380EBF-B4E9-42FA-A7DE-62282489A275}">
  <ds:schemaRefs/>
</ds:datastoreItem>
</file>

<file path=customXml/itemProps11.xml><?xml version="1.0" encoding="utf-8"?>
<ds:datastoreItem xmlns:ds="http://schemas.openxmlformats.org/officeDocument/2006/customXml" ds:itemID="{1CD13DCD-0412-4C0C-9EB3-3390989445B0}">
  <ds:schemaRefs/>
</ds:datastoreItem>
</file>

<file path=customXml/itemProps12.xml><?xml version="1.0" encoding="utf-8"?>
<ds:datastoreItem xmlns:ds="http://schemas.openxmlformats.org/officeDocument/2006/customXml" ds:itemID="{5F6DFDA9-D3CC-44DA-8BE3-D555BC955613}">
  <ds:schemaRefs/>
</ds:datastoreItem>
</file>

<file path=customXml/itemProps13.xml><?xml version="1.0" encoding="utf-8"?>
<ds:datastoreItem xmlns:ds="http://schemas.openxmlformats.org/officeDocument/2006/customXml" ds:itemID="{5A1D8B51-C18F-40B5-B165-729BE93C9089}">
  <ds:schemaRefs/>
</ds:datastoreItem>
</file>

<file path=customXml/itemProps14.xml><?xml version="1.0" encoding="utf-8"?>
<ds:datastoreItem xmlns:ds="http://schemas.openxmlformats.org/officeDocument/2006/customXml" ds:itemID="{3441B965-B739-4F11-99FF-B10F1E952620}">
  <ds:schemaRefs/>
</ds:datastoreItem>
</file>

<file path=customXml/itemProps15.xml><?xml version="1.0" encoding="utf-8"?>
<ds:datastoreItem xmlns:ds="http://schemas.openxmlformats.org/officeDocument/2006/customXml" ds:itemID="{582156FA-D8B1-4ABC-97D9-B1A1054EF275}">
  <ds:schemaRefs/>
</ds:datastoreItem>
</file>

<file path=customXml/itemProps16.xml><?xml version="1.0" encoding="utf-8"?>
<ds:datastoreItem xmlns:ds="http://schemas.openxmlformats.org/officeDocument/2006/customXml" ds:itemID="{D4617E9E-2D92-4C30-A558-F880F65D1E3D}">
  <ds:schemaRefs/>
</ds:datastoreItem>
</file>

<file path=customXml/itemProps17.xml><?xml version="1.0" encoding="utf-8"?>
<ds:datastoreItem xmlns:ds="http://schemas.openxmlformats.org/officeDocument/2006/customXml" ds:itemID="{AFB114E4-EC9A-4D66-8C6D-EB7A7510320D}">
  <ds:schemaRefs/>
</ds:datastoreItem>
</file>

<file path=customXml/itemProps2.xml><?xml version="1.0" encoding="utf-8"?>
<ds:datastoreItem xmlns:ds="http://schemas.openxmlformats.org/officeDocument/2006/customXml" ds:itemID="{CF85A153-FED8-47CD-8D95-3014D71C9224}">
  <ds:schemaRefs/>
</ds:datastoreItem>
</file>

<file path=customXml/itemProps3.xml><?xml version="1.0" encoding="utf-8"?>
<ds:datastoreItem xmlns:ds="http://schemas.openxmlformats.org/officeDocument/2006/customXml" ds:itemID="{83867E6A-6ED4-4D2C-BE83-19B42C5E702F}">
  <ds:schemaRefs/>
</ds:datastoreItem>
</file>

<file path=customXml/itemProps4.xml><?xml version="1.0" encoding="utf-8"?>
<ds:datastoreItem xmlns:ds="http://schemas.openxmlformats.org/officeDocument/2006/customXml" ds:itemID="{5211BFA3-6260-43EE-BBD7-2A096374A951}">
  <ds:schemaRefs/>
</ds:datastoreItem>
</file>

<file path=customXml/itemProps5.xml><?xml version="1.0" encoding="utf-8"?>
<ds:datastoreItem xmlns:ds="http://schemas.openxmlformats.org/officeDocument/2006/customXml" ds:itemID="{54DC68B6-F057-4875-B784-8A6B7AD474A8}">
  <ds:schemaRefs/>
</ds:datastoreItem>
</file>

<file path=customXml/itemProps6.xml><?xml version="1.0" encoding="utf-8"?>
<ds:datastoreItem xmlns:ds="http://schemas.openxmlformats.org/officeDocument/2006/customXml" ds:itemID="{BEC87C26-0971-4281-B9CF-9FAB87513D2D}">
  <ds:schemaRefs/>
</ds:datastoreItem>
</file>

<file path=customXml/itemProps7.xml><?xml version="1.0" encoding="utf-8"?>
<ds:datastoreItem xmlns:ds="http://schemas.openxmlformats.org/officeDocument/2006/customXml" ds:itemID="{15B5377E-FBE4-412E-BECD-89679BA0FCDE}">
  <ds:schemaRefs/>
</ds:datastoreItem>
</file>

<file path=customXml/itemProps8.xml><?xml version="1.0" encoding="utf-8"?>
<ds:datastoreItem xmlns:ds="http://schemas.openxmlformats.org/officeDocument/2006/customXml" ds:itemID="{112DA783-EEBE-4E7A-AE16-1C8C87CE5D08}">
  <ds:schemaRefs/>
</ds:datastoreItem>
</file>

<file path=customXml/itemProps9.xml><?xml version="1.0" encoding="utf-8"?>
<ds:datastoreItem xmlns:ds="http://schemas.openxmlformats.org/officeDocument/2006/customXml" ds:itemID="{3DB60A13-5A95-4CF3-8D0F-F26AA895CD1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Page 1</vt:lpstr>
      <vt:lpstr>Aggregates</vt:lpstr>
      <vt:lpstr>VLOOKUP</vt:lpstr>
      <vt:lpstr>Tables</vt:lpstr>
      <vt:lpstr>Conditional Formatting</vt:lpstr>
      <vt:lpstr>Charting</vt:lpstr>
      <vt:lpstr>Sheet1</vt:lpstr>
      <vt:lpstr>Sheet3</vt:lpstr>
      <vt:lpstr>Pivot Tables</vt:lpstr>
      <vt:lpstr>Relative References</vt:lpstr>
      <vt:lpstr>Sheet2</vt:lpstr>
      <vt:lpstr>Pivot Chart</vt:lpstr>
      <vt:lpstr>PowerPivot</vt:lpstr>
      <vt:lpstr>Macros + VBA</vt:lpstr>
      <vt:lpstr>Helpful functions</vt:lpstr>
      <vt:lpstr>Resources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Stride</dc:creator>
  <cp:lastModifiedBy>Simon Stride</cp:lastModifiedBy>
  <dcterms:created xsi:type="dcterms:W3CDTF">2019-06-15T19:15:14Z</dcterms:created>
  <dcterms:modified xsi:type="dcterms:W3CDTF">2019-07-04T15:24:31Z</dcterms:modified>
</cp:coreProperties>
</file>