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out Page" sheetId="1" r:id="rId3"/>
    <sheet state="visible" name="Home" sheetId="2" r:id="rId4"/>
    <sheet state="visible" name="Course" sheetId="3" r:id="rId5"/>
    <sheet state="visible" name="Extra Material" sheetId="4" r:id="rId6"/>
    <sheet state="visible" name="Lists" sheetId="5" r:id="rId7"/>
  </sheets>
  <definedNames>
    <definedName hidden="1" localSheetId="2" name="_xlnm._FilterDatabase">Course!$B$2:$J$303</definedName>
  </definedNames>
  <calcPr/>
</workbook>
</file>

<file path=xl/sharedStrings.xml><?xml version="1.0" encoding="utf-8"?>
<sst xmlns="http://schemas.openxmlformats.org/spreadsheetml/2006/main" count="934" uniqueCount="174">
  <si>
    <t>Page</t>
  </si>
  <si>
    <t>Section</t>
  </si>
  <si>
    <t>Field</t>
  </si>
  <si>
    <t>Type</t>
  </si>
  <si>
    <t>Translation needed</t>
  </si>
  <si>
    <t>Comments</t>
  </si>
  <si>
    <t>About</t>
  </si>
  <si>
    <t>Introducing Your Course</t>
  </si>
  <si>
    <t>Other</t>
  </si>
  <si>
    <t>Yes</t>
  </si>
  <si>
    <t>HTML</t>
  </si>
  <si>
    <t>Panel</t>
  </si>
  <si>
    <t>Status</t>
  </si>
  <si>
    <t>Home</t>
  </si>
  <si>
    <t>OK</t>
  </si>
  <si>
    <t>Translation under review</t>
  </si>
  <si>
    <t>Subsection</t>
  </si>
  <si>
    <t>Unit</t>
  </si>
  <si>
    <t>Component - EN</t>
  </si>
  <si>
    <t>Component - FR</t>
  </si>
  <si>
    <t>Module 1 - Overview and Getting Started</t>
  </si>
  <si>
    <t>What does DHIS 2 mean to you?</t>
  </si>
  <si>
    <t>Validated</t>
  </si>
  <si>
    <t>Word cloud - What does DHIS2 mean to you?</t>
  </si>
  <si>
    <t>Advanced</t>
  </si>
  <si>
    <t>No</t>
  </si>
  <si>
    <t>n/a</t>
  </si>
  <si>
    <t>Video</t>
  </si>
  <si>
    <t>Transcription OK</t>
  </si>
  <si>
    <t>Low connectivity or small data plan?</t>
  </si>
  <si>
    <t>Discussion - Navigating in the course</t>
  </si>
  <si>
    <t>Discussion</t>
  </si>
  <si>
    <t>Course overview</t>
  </si>
  <si>
    <t>Course information</t>
  </si>
  <si>
    <t>Forum Guidelines</t>
  </si>
  <si>
    <t>Introduce Yourself</t>
  </si>
  <si>
    <t>Discussion - Introduce yourself</t>
  </si>
  <si>
    <t>Module 2 - Introduction to DHIS2</t>
  </si>
  <si>
    <t>Introduction to DHIS2/History</t>
  </si>
  <si>
    <t>Problem</t>
  </si>
  <si>
    <t>Introduction to Trainingland</t>
  </si>
  <si>
    <t>In progress</t>
  </si>
  <si>
    <t>Low connectivity or few data?</t>
  </si>
  <si>
    <t>Your account on DHIS2 Trainingland</t>
  </si>
  <si>
    <t>The 1000 MVD's Use Case</t>
  </si>
  <si>
    <t>Overview  of DHIS2</t>
  </si>
  <si>
    <t>DHIS2 Building Blocks</t>
  </si>
  <si>
    <t>Session Quiz - DHIS2 Building Blocks</t>
  </si>
  <si>
    <t>DHIS2 Building Blocks - Quiz</t>
  </si>
  <si>
    <t>All the "Notes" of the "Session Quiz" are the same</t>
  </si>
  <si>
    <t>Module Readings</t>
  </si>
  <si>
    <t>Introduction to DHIS2 - Feedback</t>
  </si>
  <si>
    <t>Module 3 - Introduction to DHIS2 Analysis</t>
  </si>
  <si>
    <t>Data Analysis Overview Intro</t>
  </si>
  <si>
    <t>Pivot Tables Demo - Pivot Table interface, selecting data dimensions and creating a simple pivot table</t>
  </si>
  <si>
    <t>Pivot Tables Demo - Selecting organisation unit levels and adjusting the table options</t>
  </si>
  <si>
    <t>Pivot Tables Demo - Saving the table as a favorite</t>
  </si>
  <si>
    <t>Pivot Tables Demo - Reviewing indicators and applying legend sets and table titles</t>
  </si>
  <si>
    <t>Pivot Tables Demo - Separating data elements by their disaggregations</t>
  </si>
  <si>
    <t>Pivot Tables Demo - Adding in the hierarchy to the table and downloading pivot tables</t>
  </si>
  <si>
    <t>Pivot Tables Demo - Review of session</t>
  </si>
  <si>
    <t>Assignments - Pivot Tables</t>
  </si>
  <si>
    <t>Pivot Tables - Assignments</t>
  </si>
  <si>
    <t>Session Quiz - Pivot Tables</t>
  </si>
  <si>
    <t>Pivot Tables - Quiz</t>
  </si>
  <si>
    <t>Data Visualizer Demo - Data Visualizer interface and creating a vertical bar chart</t>
  </si>
  <si>
    <t>Data Visualizer Demo - Drilling down within the organisation unit hierarchy and modifying chart options</t>
  </si>
  <si>
    <t>Data Visualizer Demo - Creating a pie chart, adding in additional data dimensions and downloading charts</t>
  </si>
  <si>
    <t>Data Visualizer Demo - Creating a line chart and saving a favorite</t>
  </si>
  <si>
    <t>Data Visualizer Demo - Review of Session</t>
  </si>
  <si>
    <t>Assignment - Data Visualizer</t>
  </si>
  <si>
    <t>Data Visualizer - Assignments</t>
  </si>
  <si>
    <t>Session Quiz - Data Visualizer</t>
  </si>
  <si>
    <t>Data Visualizer - Quiz</t>
  </si>
  <si>
    <t>Presentation of the GIS</t>
  </si>
  <si>
    <t>GIS Demo - GIS interface, place search and external layers</t>
  </si>
  <si>
    <t>GIS Demo - The boundary layer</t>
  </si>
  <si>
    <t>GIS Demo - Adding a thematic layer</t>
  </si>
  <si>
    <t>GIS Demo - Explanation and modification of the map options</t>
  </si>
  <si>
    <t>GIS Demo - Adding the facility layer</t>
  </si>
  <si>
    <t>GIS Demo - Adding multiple thematic layers</t>
  </si>
  <si>
    <t>GIS Demo - Applying a pre-defined legend</t>
  </si>
  <si>
    <t>GIS Demo - Review of Session</t>
  </si>
  <si>
    <t>Assignments - GIS</t>
  </si>
  <si>
    <t>GIS - Assignments</t>
  </si>
  <si>
    <t>Session Quiz - GIS</t>
  </si>
  <si>
    <t>GIS - Quiz</t>
  </si>
  <si>
    <t>Integrated Analysis, Sharing, Dashboards, Messaging - Moving between analysis apps within DHIS2</t>
  </si>
  <si>
    <t>Integrated Analysis, Sharing, Dashboards, Messaging - Sharing an analysis favorite</t>
  </si>
  <si>
    <t>Integrated Analysis, Sharing, Dashboards, Messaging - Dashboards</t>
  </si>
  <si>
    <t>Integrated Analysis, Sharing, Dashboards, Messaging - Messaging and Feedback</t>
  </si>
  <si>
    <t>Integrated Analysis, Sharing, Dashboards, Messaging - Session Review</t>
  </si>
  <si>
    <t>Integrated Analysis, Sharing, Dashboards, Messaging - Sharing</t>
  </si>
  <si>
    <t>Session Quiz - Integrated Analysis, Dashboards, Messaging and Sharing</t>
  </si>
  <si>
    <t>3.5 - Integrated Analysis, Dashboards, Messaging and Sharing - Quiz</t>
  </si>
  <si>
    <t>Reports and Reporting Rates - Data Set Reports and Resources</t>
  </si>
  <si>
    <t>Reports App and Reporting Rates - Organisation Unit Reports &amp; Reporting Rate Summary</t>
  </si>
  <si>
    <t>Reports App and Reporting Rates - Reporting Rates in Pivot Tables</t>
  </si>
  <si>
    <t>Reports App and Reporting Rates - Review of Session</t>
  </si>
  <si>
    <t>Session Quiz - Reports App and Reporting Rates</t>
  </si>
  <si>
    <t>Reports App and Reporting Rates - Quiz</t>
  </si>
  <si>
    <t>Introduction to DHIS2 Analysis - Feedback</t>
  </si>
  <si>
    <t>Module 4 - Introduction to DHIS2 Customization</t>
  </si>
  <si>
    <t>Collection and Customization Introduction</t>
  </si>
  <si>
    <t>Low connectivity or low on data?</t>
  </si>
  <si>
    <t>Create your account on DHIS2 Customization</t>
  </si>
  <si>
    <t>Introduction to DHIS2 Database Customisation</t>
  </si>
  <si>
    <t>Design Principles Presentation</t>
  </si>
  <si>
    <t>Session Quiz - DHIS2 Customization</t>
  </si>
  <si>
    <t>4.2 - DHIS2 Customization - Quiz</t>
  </si>
  <si>
    <t>Organisation Units Presentation</t>
  </si>
  <si>
    <t>Organisation Units Demo - Creating Organisation Units</t>
  </si>
  <si>
    <t>Organisation Units Demo - Creating Organisation Unit Groups</t>
  </si>
  <si>
    <t>Organisation Units Demo - Creating Organisation Unit Group Sets</t>
  </si>
  <si>
    <t>Organisation Units Demo - Review of Session</t>
  </si>
  <si>
    <t>Assignment - Organisation Units, Data Elements &amp; Data Sets</t>
  </si>
  <si>
    <t>Assignment - Organisation Units</t>
  </si>
  <si>
    <t>Session Quiz -  Organisation Units</t>
  </si>
  <si>
    <t>4.3 Organisation Units - Quiz</t>
  </si>
  <si>
    <t>Data Elements - Presentation of the Data Elements</t>
  </si>
  <si>
    <t>Data Elements Demo - Data Element Creation</t>
  </si>
  <si>
    <t>Data Elements Demo - Data Element Groups and Group Sets</t>
  </si>
  <si>
    <t>Data Elements Demo - Review of Session</t>
  </si>
  <si>
    <t>Assignment - Data Elements</t>
  </si>
  <si>
    <t>Session Quiz - Data Elements</t>
  </si>
  <si>
    <t>4.4 - Data Elements - Quiz</t>
  </si>
  <si>
    <t>Data Collection - Presentation of Apps and Tools for DHIS2 Data Entry</t>
  </si>
  <si>
    <t>Data Collection - Web Demo - Introducing the data entry app interface</t>
  </si>
  <si>
    <t>Data Collection - Web Demo - Reviewing the data element history, audit trail and validation rules</t>
  </si>
  <si>
    <t>Data Collection - Web Demo - Completing data entry</t>
  </si>
  <si>
    <t>Data Collection - Web Demo - Offline data entry</t>
  </si>
  <si>
    <t>Data Collection - Web Demo - Review of session</t>
  </si>
  <si>
    <t>Data Collection - Android Demo - Installing, logging in and entering data using an Android device</t>
  </si>
  <si>
    <t>Data Collection - Android Demo - Entering data offline using an Android device</t>
  </si>
  <si>
    <t>Data Collection - Android Demo - Review of Session</t>
  </si>
  <si>
    <t>Data Collection - PDF and CSV Import</t>
  </si>
  <si>
    <t>Session Quiz - Data Collection</t>
  </si>
  <si>
    <t>4.5 - Data Collection - Quiz</t>
  </si>
  <si>
    <t>Data Sets - Create a default data set</t>
  </si>
  <si>
    <t>Data Sets - Create a section data set</t>
  </si>
  <si>
    <t>Data Sets - Review of Session</t>
  </si>
  <si>
    <t>Assignments - Data Sets</t>
  </si>
  <si>
    <t>Session Quiz - Data Sets</t>
  </si>
  <si>
    <t>4.6 - Data Sets - Quiz</t>
  </si>
  <si>
    <t>DHIS2 Customization - Feedback</t>
  </si>
  <si>
    <t>Module 5 - Introduction to Tracker</t>
  </si>
  <si>
    <t>Tracker Intro Presentation</t>
  </si>
  <si>
    <t>Event Programs - Intro Presentation</t>
  </si>
  <si>
    <t>Event Capture Demo - Introducing the event capture interface</t>
  </si>
  <si>
    <t>Event Capture Demo - Registering a new event</t>
  </si>
  <si>
    <t>Event Capture Demo - Offline entry of events</t>
  </si>
  <si>
    <t>Event Capture Demo - Review of Session</t>
  </si>
  <si>
    <t>Tracker Programs - Tracker Programs Presentation</t>
  </si>
  <si>
    <t>Tracker Capture Demo - Introducing the tracker capture interface</t>
  </si>
  <si>
    <t>Tracker Capture Demo - Register a new entity, review the dashboard and enter tracker data</t>
  </si>
  <si>
    <t>Tracker Capture Demo - Entering data for new events and completing the program</t>
  </si>
  <si>
    <t>Tracker Capture Demo - Register an entity without a program and enroll them</t>
  </si>
  <si>
    <t>Tracker Capture Demo - Review of Session</t>
  </si>
  <si>
    <t>Event Data Analysis Demo - Introducing program indicators</t>
  </si>
  <si>
    <t>Assignment -  Event Data Analysis</t>
  </si>
  <si>
    <t>Assignment - Event Data Analysis</t>
  </si>
  <si>
    <t>Session Quiz - Introduction to Tracker</t>
  </si>
  <si>
    <t>5 - Introduction to Tracker - Quiz</t>
  </si>
  <si>
    <t>Introduction to Tracker - Feedback</t>
  </si>
  <si>
    <t>Module 6 - Summary Concepts</t>
  </si>
  <si>
    <t>DHIS2 Community &amp; Development</t>
  </si>
  <si>
    <t>DHIS2 Academies Presentation</t>
  </si>
  <si>
    <t>Summary Concepts - Feedback</t>
  </si>
  <si>
    <t>Area</t>
  </si>
  <si>
    <t>Title</t>
  </si>
  <si>
    <t>Name</t>
  </si>
  <si>
    <t>To be reviewed</t>
  </si>
  <si>
    <t>Email</t>
  </si>
  <si>
    <t>File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</si>
</sst>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b/>
    </font>
    <font/>
    <font>
      <u/>
      <color rgb="FF0000FF"/>
    </font>
    <font>
      <u/>
      <color rgb="FF0000FF"/>
    </font>
    <font>
      <u/>
      <color rgb="FF0000FF"/>
    </font>
    <font>
      <u/>
      <color rgb="FF0000FF"/>
    </font>
    <font>
      <name val="Arial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dotted">
        <color rgb="FF000000"/>
      </bottom>
    </border>
    <border>
      <right style="thin">
        <color rgb="FF000000"/>
      </right>
      <bottom style="dotted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2" fillId="0" fontId="2" numFmtId="0" xfId="0" applyBorder="1" applyFont="1"/>
    <xf borderId="3" fillId="0" fontId="2" numFmtId="0" xfId="0" applyBorder="1" applyFont="1"/>
    <xf borderId="3" fillId="0" fontId="4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4" fillId="0" fontId="2" numFmtId="0" xfId="0" applyAlignment="1" applyBorder="1" applyFont="1">
      <alignment readingOrder="0"/>
    </xf>
    <xf borderId="4" fillId="0" fontId="2" numFmtId="0" xfId="0" applyBorder="1" applyFont="1"/>
    <xf borderId="5" fillId="0" fontId="2" numFmtId="0" xfId="0" applyBorder="1" applyFont="1"/>
    <xf borderId="5" fillId="0" fontId="2" numFmtId="0" xfId="0" applyAlignment="1" applyBorder="1" applyFont="1">
      <alignment readingOrder="0"/>
    </xf>
    <xf borderId="6" fillId="0" fontId="2" numFmtId="0" xfId="0" applyAlignment="1" applyBorder="1" applyFont="1">
      <alignment readingOrder="0"/>
    </xf>
    <xf borderId="6" fillId="0" fontId="2" numFmtId="0" xfId="0" applyBorder="1" applyFont="1"/>
    <xf borderId="5" fillId="0" fontId="5" numFmtId="0" xfId="0" applyAlignment="1" applyBorder="1" applyFont="1">
      <alignment readingOrder="0"/>
    </xf>
    <xf borderId="6" fillId="0" fontId="6" numFmtId="0" xfId="0" applyAlignment="1" applyBorder="1" applyFont="1">
      <alignment readingOrder="0"/>
    </xf>
    <xf borderId="6" fillId="0" fontId="7" numFmtId="0" xfId="0" applyAlignment="1" applyBorder="1" applyFont="1">
      <alignment vertical="bottom"/>
    </xf>
    <xf borderId="0" fillId="0" fontId="7" numFmtId="0" xfId="0" applyAlignment="1" applyFont="1">
      <alignment vertical="bottom"/>
    </xf>
    <xf borderId="5" fillId="0" fontId="7" numFmtId="0" xfId="0" applyAlignment="1" applyBorder="1" applyFont="1">
      <alignment vertical="bottom"/>
    </xf>
    <xf borderId="5" fillId="0" fontId="7" numFmtId="0" xfId="0" applyAlignment="1" applyBorder="1" applyFont="1">
      <alignment vertical="bottom"/>
    </xf>
    <xf borderId="5" fillId="0" fontId="7" numFmtId="0" xfId="0" applyAlignment="1" applyBorder="1" applyFont="1">
      <alignment readingOrder="0" vertical="bottom"/>
    </xf>
    <xf borderId="5" fillId="0" fontId="2" numFmtId="0" xfId="0" applyAlignment="1" applyBorder="1" applyFont="1">
      <alignment readingOrder="0"/>
    </xf>
    <xf borderId="7" fillId="0" fontId="2" numFmtId="0" xfId="0" applyBorder="1" applyFont="1"/>
    <xf borderId="7" fillId="0" fontId="8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  <xf borderId="8" fillId="0" fontId="2" numFmtId="0" xfId="0" applyAlignment="1" applyBorder="1" applyFont="1">
      <alignment readingOrder="0"/>
    </xf>
    <xf borderId="8" fillId="0" fontId="2" numFmtId="0" xfId="0" applyBorder="1" applyFont="1"/>
    <xf borderId="9" fillId="0" fontId="2" numFmtId="0" xfId="0" applyAlignment="1" applyBorder="1" applyFont="1">
      <alignment readingOrder="0"/>
    </xf>
    <xf borderId="9" fillId="0" fontId="9" numFmtId="0" xfId="0" applyAlignment="1" applyBorder="1" applyFont="1">
      <alignment readingOrder="0"/>
    </xf>
    <xf borderId="4" fillId="0" fontId="10" numFmtId="0" xfId="0" applyAlignment="1" applyBorder="1" applyFont="1">
      <alignment readingOrder="0"/>
    </xf>
    <xf borderId="6" fillId="0" fontId="11" numFmtId="0" xfId="0" applyAlignment="1" applyBorder="1" applyFont="1">
      <alignment readingOrder="0"/>
    </xf>
    <xf borderId="7" fillId="0" fontId="12" numFmtId="0" xfId="0" applyAlignment="1" applyBorder="1" applyFont="1">
      <alignment readingOrder="0"/>
    </xf>
    <xf borderId="10" fillId="0" fontId="2" numFmtId="0" xfId="0" applyBorder="1" applyFont="1"/>
    <xf borderId="9" fillId="0" fontId="13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2" fillId="0" fontId="14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  <xf borderId="5" fillId="0" fontId="15" numFmtId="0" xfId="0" applyAlignment="1" applyBorder="1" applyFont="1">
      <alignment readingOrder="0"/>
    </xf>
    <xf borderId="3" fillId="0" fontId="16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  <xf borderId="2" fillId="2" fontId="1" numFmtId="0" xfId="0" applyAlignment="1" applyBorder="1" applyFont="1">
      <alignment horizontal="center"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86"/>
    <col customWidth="1" min="2" max="2" width="6.0"/>
    <col customWidth="1" min="3" max="4" width="21.86"/>
    <col customWidth="1" min="5" max="5" width="13.0"/>
    <col customWidth="1" min="6" max="6" width="18.0"/>
  </cols>
  <sheetData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>
      <c r="B3" s="2" t="s">
        <v>6</v>
      </c>
      <c r="C3" s="2" t="s">
        <v>7</v>
      </c>
      <c r="D3" s="3" t="str">
        <f>HYPERLINK("https://drive.google.com/open?id=0B5Ca7vexQDB9dGk5cHpzYmpZX2M","Course Short Description")</f>
        <v>Course Short Description</v>
      </c>
      <c r="E3" s="2" t="s">
        <v>8</v>
      </c>
      <c r="F3" s="2" t="s">
        <v>9</v>
      </c>
      <c r="G3" s="4"/>
    </row>
    <row r="4">
      <c r="B4" s="5"/>
      <c r="C4" s="5"/>
      <c r="D4" s="6" t="str">
        <f>HYPERLINK("https://drive.google.com/open?id=0B5Ca7vexQDB9TEJ0TThOV1JVd1U","Course Overview")</f>
        <v>Course Overview</v>
      </c>
      <c r="E4" s="7" t="s">
        <v>10</v>
      </c>
      <c r="F4" s="7" t="s">
        <v>9</v>
      </c>
      <c r="G4" s="5"/>
    </row>
  </sheetData>
  <dataValidations>
    <dataValidation type="list" allowBlank="1" showInputMessage="1" prompt="Click and enter a value from range Lists!A2:A11" sqref="E3:E4">
      <formula1>Lists!$A$2:$A$11</formula1>
    </dataValidation>
    <dataValidation type="list" allowBlank="1" sqref="F3:F4">
      <formula1>Lists!$B$2:$B$3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0"/>
    <col customWidth="1" min="3" max="3" width="15.57"/>
    <col customWidth="1" min="4" max="4" width="13.0"/>
    <col customWidth="1" min="5" max="5" width="18.0"/>
    <col customWidth="1" min="6" max="6" width="21.43"/>
    <col customWidth="1" min="7" max="7" width="102.71"/>
    <col customWidth="1" min="8" max="8" width="21.43"/>
  </cols>
  <sheetData>
    <row r="2">
      <c r="B2" s="1" t="s">
        <v>0</v>
      </c>
      <c r="C2" s="1" t="s">
        <v>11</v>
      </c>
      <c r="D2" s="1" t="s">
        <v>3</v>
      </c>
      <c r="E2" s="1" t="s">
        <v>4</v>
      </c>
      <c r="F2" s="1" t="s">
        <v>12</v>
      </c>
      <c r="G2" s="1" t="s">
        <v>5</v>
      </c>
      <c r="H2" s="1" t="s">
        <v>12</v>
      </c>
    </row>
    <row r="3">
      <c r="B3" s="2" t="s">
        <v>13</v>
      </c>
      <c r="C3" s="3" t="str">
        <f>HYPERLINK("https://drive.google.com/open?id=0B5Ca7vexQDB9RVYtZ181RVdOSkk","Course Handouts")</f>
        <v>Course Handouts</v>
      </c>
      <c r="D3" s="2" t="s">
        <v>10</v>
      </c>
      <c r="E3" s="2" t="s">
        <v>9</v>
      </c>
      <c r="F3" s="8" t="s">
        <v>14</v>
      </c>
      <c r="G3" s="3" t="str">
        <f>HYPERLINK("https://drive.google.com/open?id=1tBdvm41wHzJlZVkb_Nsu0YLQ_6s93jNJJxw9P66E-YI","Handouts 'DHIS2 Fundamentals Online Course Overview' to be translated too [LINK]")</f>
        <v>Handouts 'DHIS2 Fundamentals Online Course Overview' to be translated too [LINK]</v>
      </c>
      <c r="H3" s="8" t="s">
        <v>14</v>
      </c>
    </row>
    <row r="4">
      <c r="B4" s="5"/>
      <c r="C4" s="5"/>
      <c r="D4" s="5"/>
      <c r="E4" s="5"/>
      <c r="F4" s="9"/>
      <c r="G4" s="6" t="str">
        <f>HYPERLINK("https://drive.google.com/open?id=1cZxHpWp2xLVHWqeiqfMyt7a5nWzo-oVYB1tsJVu8ugA","Handouts 'Navigating edX and DHIS2 instances' to be translated too [LINK] - identical to the one in row 7 of the 'Course' tab")</f>
        <v>Handouts 'Navigating edX and DHIS2 instances' to be translated too [LINK] - identical to the one in row 7 of the 'Course' tab</v>
      </c>
      <c r="H4" s="9" t="s">
        <v>15</v>
      </c>
    </row>
  </sheetData>
  <dataValidations>
    <dataValidation type="list" allowBlank="1" showInputMessage="1" prompt="Click and enter a value from range Lists!A2:A7" sqref="D3">
      <formula1>Lists!$A$2:$A$9</formula1>
    </dataValidation>
    <dataValidation type="list" allowBlank="1" sqref="E3">
      <formula1>Lists!$B$2:$B$3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3.71"/>
    <col customWidth="1" min="2" max="2" width="40.43"/>
    <col customWidth="1" min="3" max="3" width="61.14"/>
    <col customWidth="1" min="4" max="4" width="59.86"/>
    <col customWidth="1" min="5" max="5" width="66.71"/>
    <col customWidth="1" min="6" max="6" width="38.71"/>
    <col customWidth="1" min="7" max="9" width="18.0"/>
    <col customWidth="1" min="10" max="10" width="67.86"/>
  </cols>
  <sheetData>
    <row r="1">
      <c r="A1" s="10"/>
      <c r="B1" s="10"/>
      <c r="C1" s="10"/>
      <c r="D1" s="10"/>
      <c r="E1" s="10"/>
      <c r="F1" s="10"/>
      <c r="G1" s="10"/>
      <c r="H1" s="10"/>
      <c r="I1" s="10"/>
      <c r="J1" s="10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>
      <c r="A2" s="10"/>
      <c r="B2" s="1" t="s">
        <v>1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3</v>
      </c>
      <c r="H2" s="1" t="s">
        <v>4</v>
      </c>
      <c r="I2" s="1" t="s">
        <v>12</v>
      </c>
      <c r="J2" s="1" t="s">
        <v>5</v>
      </c>
      <c r="K2" s="1" t="s">
        <v>12</v>
      </c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>
      <c r="A3" s="12"/>
      <c r="B3" s="8" t="s">
        <v>20</v>
      </c>
      <c r="C3" s="3" t="str">
        <f>HYPERLINK("https://drive.google.com/open?id=0B5Ca7vexQDB9d2VRY1VKa0ZYMGc","1.1 - Welcome to DHIS 2 Fundamentals")</f>
        <v>1.1 - Welcome to DHIS 2 Fundamentals</v>
      </c>
      <c r="D3" s="2" t="s">
        <v>21</v>
      </c>
      <c r="E3" s="3" t="str">
        <f>HYPERLINK("https://drive.google.com/open?id=0B5Ca7vexQDB9blNPNHBnS2lkZEU","Welcome to DHIS2 Fundamentals")</f>
        <v>Welcome to DHIS2 Fundamentals</v>
      </c>
      <c r="F3" s="3" t="str">
        <f>HYPERLINK("https://drive.google.com/open?id=1W7kZzI0yf72pa4tk0VQTxzUIlt0M79WX","Welcome to DHIS2 Fundamentals")</f>
        <v>Welcome to DHIS2 Fundamentals</v>
      </c>
      <c r="G3" s="2" t="s">
        <v>10</v>
      </c>
      <c r="H3" s="2" t="s">
        <v>9</v>
      </c>
      <c r="I3" s="13" t="s">
        <v>22</v>
      </c>
      <c r="J3" s="14"/>
    </row>
    <row r="4">
      <c r="B4" s="15"/>
      <c r="C4" s="15"/>
      <c r="D4" s="15"/>
      <c r="E4" s="16" t="s">
        <v>23</v>
      </c>
      <c r="F4" s="16" t="s">
        <v>23</v>
      </c>
      <c r="G4" s="16" t="s">
        <v>24</v>
      </c>
      <c r="H4" s="16" t="s">
        <v>25</v>
      </c>
      <c r="I4" s="17" t="s">
        <v>26</v>
      </c>
      <c r="J4" s="18"/>
    </row>
    <row r="5">
      <c r="B5" s="15"/>
      <c r="C5" s="15"/>
      <c r="D5" s="15"/>
      <c r="E5" s="19" t="str">
        <f t="shared" ref="E5:F5" si="1">HYPERLINK("https://youtu.be/zn6FwhFa6DE?list=PLo6Seh-066RzjWD0c2e0bnlt1mQG9zz3n","Video - System Login and Navigation")</f>
        <v>Video - System Login and Navigation</v>
      </c>
      <c r="F5" s="19" t="str">
        <f t="shared" si="1"/>
        <v>Video - System Login and Navigation</v>
      </c>
      <c r="G5" s="16" t="s">
        <v>27</v>
      </c>
      <c r="H5" s="16" t="s">
        <v>9</v>
      </c>
      <c r="I5" s="17" t="s">
        <v>28</v>
      </c>
      <c r="J5" s="20" t="str">
        <f>HYPERLINK("https://drive.google.com/open?id=1cZxHpWp2xLVHWqeiqfMyt7a5nWzo-oVYB1tsJVu8ugA","Handouts to be translated too [LINK]")</f>
        <v>Handouts to be translated too [LINK]</v>
      </c>
      <c r="K5" s="17" t="s">
        <v>22</v>
      </c>
    </row>
    <row r="6">
      <c r="A6" s="21"/>
      <c r="B6" s="22"/>
      <c r="C6" s="23"/>
      <c r="D6" s="23"/>
      <c r="E6" s="24" t="s">
        <v>29</v>
      </c>
      <c r="F6" s="24" t="s">
        <v>29</v>
      </c>
      <c r="G6" s="24" t="s">
        <v>10</v>
      </c>
      <c r="H6" s="24" t="s">
        <v>25</v>
      </c>
      <c r="I6" s="25" t="s">
        <v>26</v>
      </c>
      <c r="J6" s="23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</row>
    <row r="7">
      <c r="B7" s="15"/>
      <c r="C7" s="15"/>
      <c r="D7" s="15"/>
      <c r="E7" s="19" t="str">
        <f>HYPERLINK("https://drive.google.com/open?id=0B5Ca7vexQDB9cFRTbmx1c0RaTDQ","Help - Navigating in the course")</f>
        <v>Help - Navigating in the course</v>
      </c>
      <c r="F7" s="19" t="str">
        <f>HYPERLINK("https://drive.google.com/open?id=1_qR6TpEudEhTmIKNjoyoVJUbKBGKN_oc","Help - Navigating in the course")</f>
        <v>Help - Navigating in the course</v>
      </c>
      <c r="G7" s="16" t="s">
        <v>10</v>
      </c>
      <c r="H7" s="16" t="s">
        <v>9</v>
      </c>
      <c r="I7" s="17" t="s">
        <v>22</v>
      </c>
      <c r="J7" s="18"/>
    </row>
    <row r="8">
      <c r="B8" s="15"/>
      <c r="C8" s="15"/>
      <c r="D8" s="15"/>
      <c r="E8" s="16" t="s">
        <v>30</v>
      </c>
      <c r="F8" s="16" t="s">
        <v>30</v>
      </c>
      <c r="G8" s="16" t="s">
        <v>31</v>
      </c>
      <c r="H8" s="16" t="s">
        <v>25</v>
      </c>
      <c r="I8" s="17" t="s">
        <v>26</v>
      </c>
      <c r="J8" s="18"/>
    </row>
    <row r="9">
      <c r="B9" s="15"/>
      <c r="C9" s="15"/>
      <c r="D9" s="26" t="s">
        <v>32</v>
      </c>
      <c r="E9" s="19" t="str">
        <f>HYPERLINK("https://drive.google.com/open?id=0B5Ca7vexQDB9aFRsTjUwQnNCeEk","Course Objectives")</f>
        <v>Course Objectives</v>
      </c>
      <c r="F9" s="19" t="str">
        <f>HYPERLINK("https://drive.google.com/open?id=1jk9ywtaHZ0tVfbWKEcEixN24UKmRm6oe","Course Objectives")</f>
        <v>Course Objectives</v>
      </c>
      <c r="G9" s="16" t="s">
        <v>10</v>
      </c>
      <c r="H9" s="16" t="s">
        <v>9</v>
      </c>
      <c r="I9" s="17" t="s">
        <v>22</v>
      </c>
      <c r="J9" s="18"/>
    </row>
    <row r="10">
      <c r="B10" s="15"/>
      <c r="C10" s="27"/>
      <c r="D10" s="27"/>
      <c r="E10" s="28" t="str">
        <f>HYPERLINK("https://drive.google.com/open?id=0B5Ca7vexQDB9NXBpNGg1VllDTlE","Course Outline")</f>
        <v>Course Outline</v>
      </c>
      <c r="F10" s="28" t="str">
        <f>HYPERLINK("https://drive.google.com/open?id=174eT19gFYOErxFQ_L0HIKFyuKaI2mEL_","Course Outline")</f>
        <v>Course Outline</v>
      </c>
      <c r="G10" s="29" t="s">
        <v>10</v>
      </c>
      <c r="H10" s="29" t="s">
        <v>9</v>
      </c>
      <c r="I10" s="30" t="s">
        <v>22</v>
      </c>
      <c r="J10" s="31"/>
    </row>
    <row r="11">
      <c r="B11" s="15"/>
      <c r="C11" s="19" t="str">
        <f>HYPERLINK("https://drive.google.com/open?id=0B5Ca7vexQDB9MFhrZHpMMGZhSm8","1.2 - Practical Information")</f>
        <v>1.2 - Practical Information</v>
      </c>
      <c r="D11" s="16" t="s">
        <v>33</v>
      </c>
      <c r="E11" s="19" t="str">
        <f>HYPERLINK("https://drive.google.com/open?id=1oKG9RNb2cHoe_NKqpGuDCGaTRlbo5b4d","System Requirements")</f>
        <v>System Requirements</v>
      </c>
      <c r="F11" s="19" t="str">
        <f>HYPERLINK("https://drive.google.com/open?id=10AGVdUYLt88IVQdnDvk4ikiQiOieIWag","System requirements")</f>
        <v>System requirements</v>
      </c>
      <c r="G11" s="16" t="s">
        <v>10</v>
      </c>
      <c r="H11" s="16" t="s">
        <v>9</v>
      </c>
      <c r="I11" s="17" t="s">
        <v>22</v>
      </c>
      <c r="J11" s="18"/>
    </row>
    <row r="12">
      <c r="B12" s="15"/>
      <c r="C12" s="15"/>
      <c r="D12" s="16"/>
      <c r="E12" s="19" t="str">
        <f>HYPERLINK("https://drive.google.com/open?id=0B5Ca7vexQDB9UTBqSEFjQUI3anc","Course information")</f>
        <v>Course information</v>
      </c>
      <c r="F12" s="19" t="str">
        <f>HYPERLINK("https://drive.google.com/open?id=1tFoHfHjrm1dPp5xDO-m-MEgOQZUDccRq","Course information")</f>
        <v>Course information</v>
      </c>
      <c r="G12" s="16" t="s">
        <v>10</v>
      </c>
      <c r="H12" s="16" t="s">
        <v>9</v>
      </c>
      <c r="I12" s="17" t="s">
        <v>22</v>
      </c>
      <c r="J12" s="18"/>
    </row>
    <row r="13">
      <c r="B13" s="15"/>
      <c r="C13" s="27"/>
      <c r="D13" s="29" t="s">
        <v>34</v>
      </c>
      <c r="E13" s="28" t="str">
        <f>HYPERLINK("https://drive.google.com/open?id=0B5Ca7vexQDB9bUhmU1J1VWVidlU","Forum Guidelines")</f>
        <v>Forum Guidelines</v>
      </c>
      <c r="F13" s="28" t="str">
        <f>HYPERLINK("https://drive.google.com/open?id=1OU9DdUXs-FFF_0B3lM3cZPPEhwdVdB33","Forum Guidelines")</f>
        <v>Forum Guidelines</v>
      </c>
      <c r="G13" s="29" t="s">
        <v>10</v>
      </c>
      <c r="H13" s="29" t="s">
        <v>9</v>
      </c>
      <c r="I13" s="30" t="s">
        <v>22</v>
      </c>
      <c r="J13" s="31"/>
    </row>
    <row r="14">
      <c r="B14" s="15"/>
      <c r="C14" s="19" t="str">
        <f>HYPERLINK("https://drive.google.com/open?id=0B5Ca7vexQDB9TXpLQmtMX0tRcjg","1.3 - Now it's your turn")</f>
        <v>1.3 - Now it's your turn</v>
      </c>
      <c r="D14" s="16" t="s">
        <v>35</v>
      </c>
      <c r="E14" s="19" t="str">
        <f>HYPERLINK("https://drive.google.com/open?id=0B5Ca7vexQDB9ZkZmbDJiQ3ZrME0","Introduce yourself")</f>
        <v>Introduce yourself</v>
      </c>
      <c r="F14" s="16"/>
      <c r="G14" s="16" t="s">
        <v>10</v>
      </c>
      <c r="H14" s="16" t="s">
        <v>9</v>
      </c>
      <c r="I14" s="17" t="s">
        <v>22</v>
      </c>
      <c r="J14" s="18"/>
    </row>
    <row r="15">
      <c r="B15" s="15"/>
      <c r="C15" s="15"/>
      <c r="D15" s="15"/>
      <c r="E15" s="16" t="s">
        <v>36</v>
      </c>
      <c r="F15" s="16"/>
      <c r="G15" s="16" t="s">
        <v>31</v>
      </c>
      <c r="H15" s="16" t="s">
        <v>25</v>
      </c>
      <c r="I15" s="17" t="s">
        <v>26</v>
      </c>
      <c r="J15" s="18"/>
    </row>
    <row r="16">
      <c r="B16" s="5"/>
      <c r="C16" s="5"/>
      <c r="D16" s="5"/>
      <c r="E16" s="6" t="str">
        <f>HYPERLINK("https://drive.google.com/open?id=0B5Ca7vexQDB9V2V1YWtxcEZYT0E","Pre-Course Survey")</f>
        <v>Pre-Course Survey</v>
      </c>
      <c r="F16" s="7"/>
      <c r="G16" s="7" t="s">
        <v>10</v>
      </c>
      <c r="H16" s="7" t="s">
        <v>9</v>
      </c>
      <c r="I16" s="32" t="s">
        <v>22</v>
      </c>
      <c r="J16" s="33" t="str">
        <f>HYPERLINK("https://docs.google.com/forms/d/e/1FAIpQLSeeBZhVLyOlTq6_TGY_qAD_TCaissZcJK2S9b_5zC277Z5ltA/viewform?usp=sf_link","Embedded form to be translated too [URL]")</f>
        <v>Embedded form to be translated too [URL]</v>
      </c>
      <c r="K16" s="17" t="s">
        <v>22</v>
      </c>
    </row>
    <row r="17">
      <c r="A17" s="12"/>
      <c r="B17" s="8" t="s">
        <v>37</v>
      </c>
      <c r="C17" s="3" t="str">
        <f>HYPERLINK("https://drive.google.com/open?id=0B5Ca7vexQDB9cV9oT0lBbl9UR2c","2.1 - Introduction to DHIS2/History")</f>
        <v>2.1 - Introduction to DHIS2/History</v>
      </c>
      <c r="D17" s="2" t="s">
        <v>38</v>
      </c>
      <c r="E17" s="3" t="str">
        <f>HYPERLINK("https://www.youtube.com/watch?v=6Qbxbny2iKg","Video - Introduction to DHIS2/History")</f>
        <v>Video - Introduction to DHIS2/History</v>
      </c>
      <c r="F17" s="2"/>
      <c r="G17" s="2" t="s">
        <v>27</v>
      </c>
      <c r="H17" s="2" t="s">
        <v>9</v>
      </c>
      <c r="I17" s="17" t="s">
        <v>28</v>
      </c>
      <c r="J17" s="34" t="str">
        <f>HYPERLINK("https://drive.google.com/open?id=1q-0Oh0gGm-AcH6t_5uE1o90lzRua1Zf2A9Gm8uX7XMU","Handouts to be translated too [LINK]")</f>
        <v>Handouts to be translated too [LINK]</v>
      </c>
      <c r="K17" s="17" t="s">
        <v>22</v>
      </c>
    </row>
    <row r="18">
      <c r="B18" s="15"/>
      <c r="C18" s="15"/>
      <c r="D18" s="15"/>
      <c r="E18" s="16" t="s">
        <v>29</v>
      </c>
      <c r="F18" s="16"/>
      <c r="G18" s="16" t="s">
        <v>10</v>
      </c>
      <c r="H18" s="16" t="s">
        <v>25</v>
      </c>
      <c r="I18" s="17" t="s">
        <v>26</v>
      </c>
      <c r="J18" s="18"/>
    </row>
    <row r="19">
      <c r="B19" s="15"/>
      <c r="C19" s="27"/>
      <c r="D19" s="27"/>
      <c r="E19" s="28" t="str">
        <f>HYPERLINK("https://drive.google.com/open?id=0B5Ca7vexQDB9TFR2ZWJ6STg1MjA","Practice Zone")</f>
        <v>Practice Zone</v>
      </c>
      <c r="F19" s="29"/>
      <c r="G19" s="29" t="s">
        <v>39</v>
      </c>
      <c r="H19" s="29" t="s">
        <v>9</v>
      </c>
      <c r="I19" s="30" t="s">
        <v>22</v>
      </c>
      <c r="J19" s="31"/>
    </row>
    <row r="20">
      <c r="B20" s="15"/>
      <c r="C20" s="19" t="str">
        <f>HYPERLINK("https://drive.google.com/open?id=0B5Ca7vexQDB9VFdhcDdWMGZ6enM","2.2 - Introduction to Trainingland")</f>
        <v>2.2 - Introduction to Trainingland</v>
      </c>
      <c r="D20" s="16" t="s">
        <v>40</v>
      </c>
      <c r="E20" s="19" t="str">
        <f>HYPERLINK("https://www.youtube.com/watch?v=Y98Zh_cGF7k","Video - Introduction to Trainingland")</f>
        <v>Video - Introduction to Trainingland</v>
      </c>
      <c r="F20" s="16"/>
      <c r="G20" s="16" t="s">
        <v>27</v>
      </c>
      <c r="H20" s="16" t="s">
        <v>9</v>
      </c>
      <c r="I20" s="17" t="s">
        <v>28</v>
      </c>
      <c r="J20" s="20" t="str">
        <f>HYPERLINK("https://drive.google.com/open?id=1L6b7555LC10w-e2b9hRVwfm1oSgEbp8arrLcpM1yK_Q","Handouts to be translated too [LINK]")</f>
        <v>Handouts to be translated too [LINK]</v>
      </c>
      <c r="K20" s="17" t="s">
        <v>41</v>
      </c>
    </row>
    <row r="21">
      <c r="B21" s="15"/>
      <c r="C21" s="15"/>
      <c r="D21" s="15"/>
      <c r="E21" s="16" t="s">
        <v>42</v>
      </c>
      <c r="F21" s="16"/>
      <c r="G21" s="16" t="s">
        <v>10</v>
      </c>
      <c r="H21" s="16" t="s">
        <v>25</v>
      </c>
      <c r="I21" s="17"/>
      <c r="J21" s="18"/>
    </row>
    <row r="22">
      <c r="B22" s="15"/>
      <c r="C22" s="15"/>
      <c r="D22" s="15"/>
      <c r="E22" s="19" t="str">
        <f>HYPERLINK("https://drive.google.com/open?id=0B5Ca7vexQDB9b05fS2FYcURiazQ","Practice Zone")</f>
        <v>Practice Zone</v>
      </c>
      <c r="F22" s="16"/>
      <c r="G22" s="16" t="s">
        <v>39</v>
      </c>
      <c r="H22" s="16" t="s">
        <v>9</v>
      </c>
      <c r="I22" s="17" t="s">
        <v>22</v>
      </c>
      <c r="J22" s="18"/>
    </row>
    <row r="23">
      <c r="B23" s="15"/>
      <c r="C23" s="27"/>
      <c r="D23" s="29" t="s">
        <v>43</v>
      </c>
      <c r="E23" s="28" t="str">
        <f>HYPERLINK("https://drive.google.com/open?id=0B5Ca7vexQDB9Q2FlODUxWmJ6b2c","Account creation in DHIS2 Trainingland")</f>
        <v>Account creation in DHIS2 Trainingland</v>
      </c>
      <c r="F23" s="29"/>
      <c r="G23" s="29" t="s">
        <v>10</v>
      </c>
      <c r="H23" s="29" t="s">
        <v>9</v>
      </c>
      <c r="I23" s="30" t="s">
        <v>22</v>
      </c>
      <c r="J23" s="31"/>
    </row>
    <row r="24">
      <c r="B24" s="15"/>
      <c r="C24" s="19" t="str">
        <f>HYPERLINK("https://drive.google.com/open?id=0B5Ca7vexQDB9NmdVYUx6UzZINDQ","2.3 - The 1000 Most Vulnerable Days' Use Case")</f>
        <v>2.3 - The 1000 Most Vulnerable Days' Use Case</v>
      </c>
      <c r="D24" s="16" t="s">
        <v>44</v>
      </c>
      <c r="E24" s="19" t="str">
        <f>HYPERLINK("https://www.youtube.com/watch?v=4Z7J4MhfMQ4","Video - The 1000 MVD's Use Case")</f>
        <v>Video - The 1000 MVD's Use Case</v>
      </c>
      <c r="F24" s="16"/>
      <c r="G24" s="16" t="s">
        <v>27</v>
      </c>
      <c r="H24" s="16" t="s">
        <v>9</v>
      </c>
      <c r="I24" s="17" t="s">
        <v>28</v>
      </c>
      <c r="J24" s="35" t="str">
        <f>HYPERLINK("https://drive.google.com/open?id=1ghH70ZAdndFnGsWwOMRhXhmMBv8vFWMSMmvgplykkbs","Handouts to be translated too [LINK]")</f>
        <v>Handouts to be translated too [LINK]</v>
      </c>
      <c r="K24" s="17" t="s">
        <v>41</v>
      </c>
    </row>
    <row r="25">
      <c r="B25" s="15"/>
      <c r="C25" s="15"/>
      <c r="D25" s="15"/>
      <c r="E25" s="16" t="s">
        <v>29</v>
      </c>
      <c r="F25" s="16"/>
      <c r="G25" s="16" t="s">
        <v>10</v>
      </c>
      <c r="H25" s="16" t="s">
        <v>25</v>
      </c>
      <c r="I25" s="17"/>
      <c r="J25" s="18"/>
    </row>
    <row r="26">
      <c r="B26" s="15"/>
      <c r="C26" s="27"/>
      <c r="D26" s="27"/>
      <c r="E26" s="36" t="str">
        <f>HYPERLINK("https://drive.google.com/open?id=0B5Ca7vexQDB9Nm1INFdzNHhURUU","Practice Zone")</f>
        <v>Practice Zone</v>
      </c>
      <c r="F26" s="29"/>
      <c r="G26" s="29" t="s">
        <v>39</v>
      </c>
      <c r="H26" s="29" t="s">
        <v>9</v>
      </c>
      <c r="I26" s="30" t="s">
        <v>22</v>
      </c>
      <c r="J26" s="31"/>
    </row>
    <row r="27">
      <c r="B27" s="15"/>
      <c r="C27" s="19" t="str">
        <f>HYPERLINK("https://drive.google.com/open?id=0B5Ca7vexQDB9YUFVS3FyWE1UaGM","2.4 - Overview of DHIS2")</f>
        <v>2.4 - Overview of DHIS2</v>
      </c>
      <c r="D27" s="16" t="s">
        <v>45</v>
      </c>
      <c r="E27" s="19" t="str">
        <f>HYPERLINK("https://www.youtube.com/watch?v=kr_oHSAY5ks","Video - Overview of DHIS2")</f>
        <v>Video - Overview of DHIS2</v>
      </c>
      <c r="F27" s="16"/>
      <c r="G27" s="16" t="s">
        <v>27</v>
      </c>
      <c r="H27" s="16" t="s">
        <v>9</v>
      </c>
      <c r="I27" s="17" t="s">
        <v>28</v>
      </c>
      <c r="J27" s="18"/>
    </row>
    <row r="28">
      <c r="B28" s="15"/>
      <c r="C28" s="15"/>
      <c r="D28" s="15"/>
      <c r="E28" s="26" t="s">
        <v>29</v>
      </c>
      <c r="F28" s="16"/>
      <c r="G28" s="16" t="s">
        <v>10</v>
      </c>
      <c r="H28" s="16" t="s">
        <v>25</v>
      </c>
      <c r="I28" s="17"/>
      <c r="J28" s="18"/>
    </row>
    <row r="29">
      <c r="B29" s="15"/>
      <c r="C29" s="27"/>
      <c r="D29" s="27"/>
      <c r="E29" s="36" t="str">
        <f>HYPERLINK("https://drive.google.com/open?id=0B5Ca7vexQDB9N2g3V05rQ2ROTGc","Practice Zone")</f>
        <v>Practice Zone</v>
      </c>
      <c r="F29" s="29"/>
      <c r="G29" s="29" t="s">
        <v>39</v>
      </c>
      <c r="H29" s="29" t="s">
        <v>9</v>
      </c>
      <c r="I29" s="30" t="s">
        <v>22</v>
      </c>
      <c r="J29" s="31"/>
    </row>
    <row r="30">
      <c r="B30" s="15"/>
      <c r="C30" s="19" t="str">
        <f>HYPERLINK("https://drive.google.com/open?id=0B5Ca7vexQDB9SW1xVlBzTjhaMFU","2.5 - DHIS2 Building blocks")</f>
        <v>2.5 - DHIS2 Building blocks</v>
      </c>
      <c r="D30" s="16" t="s">
        <v>46</v>
      </c>
      <c r="E30" s="19" t="str">
        <f>HYPERLINK("https://www.youtube.com/watch?v=PaXLxIt7x5U","Video - DHIS2 Building Blocks")</f>
        <v>Video - DHIS2 Building Blocks</v>
      </c>
      <c r="F30" s="16"/>
      <c r="G30" s="16" t="s">
        <v>27</v>
      </c>
      <c r="H30" s="16" t="s">
        <v>9</v>
      </c>
      <c r="I30" s="17" t="s">
        <v>28</v>
      </c>
      <c r="J30" s="35" t="str">
        <f>HYPERLINK("https://drive.google.com/open?id=1v23-oHeGOv143lXB8JXQwkRZF_3WZKZcf-rWNkut1JY","Handouts to be translated too [LINK]")</f>
        <v>Handouts to be translated too [LINK]</v>
      </c>
      <c r="K30" s="17" t="s">
        <v>41</v>
      </c>
    </row>
    <row r="31">
      <c r="B31" s="37"/>
      <c r="C31" s="15"/>
      <c r="D31" s="15"/>
      <c r="E31" s="26" t="s">
        <v>29</v>
      </c>
      <c r="F31" s="16"/>
      <c r="G31" s="16" t="s">
        <v>10</v>
      </c>
      <c r="H31" s="16" t="s">
        <v>25</v>
      </c>
      <c r="I31" s="16"/>
      <c r="J31" s="15"/>
    </row>
    <row r="32">
      <c r="B32" s="15"/>
      <c r="C32" s="16" t="s">
        <v>47</v>
      </c>
      <c r="D32" s="16" t="s">
        <v>48</v>
      </c>
      <c r="E32" s="19" t="str">
        <f>HYPERLINK("https://drive.google.com/open?id=0B5Ca7vexQDB9LTRfRjRyTzZDcUU","Note")</f>
        <v>Note</v>
      </c>
      <c r="F32" s="16"/>
      <c r="G32" s="16" t="s">
        <v>10</v>
      </c>
      <c r="H32" s="16" t="s">
        <v>9</v>
      </c>
      <c r="I32" s="16" t="s">
        <v>22</v>
      </c>
      <c r="J32" s="16" t="s">
        <v>49</v>
      </c>
    </row>
    <row r="33">
      <c r="B33" s="15"/>
      <c r="C33" s="27"/>
      <c r="D33" s="27"/>
      <c r="E33" s="28" t="str">
        <f>HYPERLINK("https://drive.google.com/open?id=0B5Ca7vexQDB9NHlKWkxUaThBYVU","Session Quiz - DHIS2 Building Blocks")</f>
        <v>Session Quiz - DHIS2 Building Blocks</v>
      </c>
      <c r="F33" s="29"/>
      <c r="G33" s="29" t="s">
        <v>39</v>
      </c>
      <c r="H33" s="29" t="s">
        <v>9</v>
      </c>
      <c r="I33" s="30" t="s">
        <v>22</v>
      </c>
      <c r="J33" s="31"/>
    </row>
    <row r="34">
      <c r="B34" s="15"/>
      <c r="C34" s="28" t="str">
        <f>HYPERLINK("https://drive.google.com/open?id=0B5Ca7vexQDB9N1RETWI1Xzc2XzQ","2.6 - Module Readings")</f>
        <v>2.6 - Module Readings</v>
      </c>
      <c r="D34" s="29" t="s">
        <v>50</v>
      </c>
      <c r="E34" s="28" t="str">
        <f>HYPERLINK("https://drive.google.com/open?id=0B5Ca7vexQDB9VmpHam50VktwN0k","The WHO's 100 Core Health Indicators - 2015")</f>
        <v>The WHO's 100 Core Health Indicators - 2015</v>
      </c>
      <c r="F34" s="29"/>
      <c r="G34" s="29" t="s">
        <v>10</v>
      </c>
      <c r="H34" s="29" t="s">
        <v>9</v>
      </c>
      <c r="I34" s="30" t="s">
        <v>22</v>
      </c>
      <c r="J34" s="30"/>
    </row>
    <row r="35">
      <c r="B35" s="5"/>
      <c r="C35" s="6" t="str">
        <f>HYPERLINK("https://drive.google.com/open?id=0B5Ca7vexQDB9Si02WGF3RkxkVEE","Feedback - Introduction to DHIS2")</f>
        <v>Feedback - Introduction to DHIS2</v>
      </c>
      <c r="D35" s="7" t="s">
        <v>51</v>
      </c>
      <c r="E35" s="6" t="str">
        <f>HYPERLINK("https://drive.google.com/open?id=0B5Ca7vexQDB9WmZqdTJDcF9ZbVk","Feedback - Introduction to DHIS2")</f>
        <v>Feedback - Introduction to DHIS2</v>
      </c>
      <c r="F35" s="7"/>
      <c r="G35" s="7" t="s">
        <v>10</v>
      </c>
      <c r="H35" s="7" t="s">
        <v>9</v>
      </c>
      <c r="I35" s="32" t="s">
        <v>22</v>
      </c>
      <c r="J35" s="38" t="str">
        <f>HYPERLINK("https://docs.google.com/forms/d/e/1FAIpQLScdBkAtVJvGdPiDgUj2FILwQkwrtKe2Q9IyM-GtjZ4A3uHBsA/viewform?usp=sf_link","Embedded form to be translated too [URL] - All the 'Feedback' forms are identical")</f>
        <v>Embedded form to be translated too [URL] - All the 'Feedback' forms are identical</v>
      </c>
      <c r="K35" s="17" t="s">
        <v>22</v>
      </c>
    </row>
    <row r="36">
      <c r="A36" s="39"/>
      <c r="B36" s="2" t="s">
        <v>52</v>
      </c>
      <c r="C36" s="3" t="str">
        <f>HYPERLINK("https://drive.google.com/open?id=0B5Ca7vexQDB9b09FY2YxbDdDZzA","3.1 - Data Analysis Overview Intro")</f>
        <v>3.1 - Data Analysis Overview Intro</v>
      </c>
      <c r="D36" s="2" t="s">
        <v>53</v>
      </c>
      <c r="E36" s="3" t="str">
        <f>HYPERLINK("https://www.youtube.com/watch?v=lPPA2Si185I","Video - Data Analysis Overview Intro")</f>
        <v>Video - Data Analysis Overview Intro</v>
      </c>
      <c r="F36" s="2"/>
      <c r="G36" s="2" t="s">
        <v>27</v>
      </c>
      <c r="H36" s="2" t="s">
        <v>9</v>
      </c>
      <c r="I36" s="17" t="s">
        <v>28</v>
      </c>
      <c r="J36" s="40" t="str">
        <f>HYPERLINK("https://drive.google.com/open?id=1jWjvq0hkUHCsgE3lRJfHCyz463opY2zhnt4DtCNAgsE","Handouts to be translated too [LINK]")</f>
        <v>Handouts to be translated too [LINK]</v>
      </c>
      <c r="K36" s="17" t="s">
        <v>41</v>
      </c>
    </row>
    <row r="37">
      <c r="B37" s="15"/>
      <c r="C37" s="27"/>
      <c r="D37" s="27"/>
      <c r="E37" s="41" t="s">
        <v>29</v>
      </c>
      <c r="F37" s="29"/>
      <c r="G37" s="29" t="s">
        <v>10</v>
      </c>
      <c r="H37" s="29" t="s">
        <v>25</v>
      </c>
      <c r="I37" s="29"/>
      <c r="J37" s="27"/>
    </row>
    <row r="38">
      <c r="B38" s="15"/>
      <c r="C38" s="19" t="str">
        <f>HYPERLINK("https://drive.google.com/open?id=0B5Ca7vexQDB9dy0wbTRuVXhzY28","3.2 - Pivot Tables")</f>
        <v>3.2 - Pivot Tables</v>
      </c>
      <c r="D38" s="16" t="s">
        <v>54</v>
      </c>
      <c r="E38" s="19" t="str">
        <f>HYPERLINK("https://www.youtube.com/watch?v=PFUH4IS9ZSE","Video - Pivot Table Demo - Part 1 of 7")</f>
        <v>Video - Pivot Table Demo - Part 1 of 7</v>
      </c>
      <c r="F38" s="16"/>
      <c r="G38" s="16" t="s">
        <v>27</v>
      </c>
      <c r="H38" s="16" t="s">
        <v>9</v>
      </c>
      <c r="I38" s="16"/>
      <c r="J38" s="15"/>
    </row>
    <row r="39">
      <c r="B39" s="15"/>
      <c r="C39" s="15"/>
      <c r="D39" s="15"/>
      <c r="E39" s="26" t="s">
        <v>29</v>
      </c>
      <c r="F39" s="16"/>
      <c r="G39" s="16" t="s">
        <v>10</v>
      </c>
      <c r="H39" s="16" t="s">
        <v>25</v>
      </c>
      <c r="I39" s="16"/>
      <c r="J39" s="15"/>
    </row>
    <row r="40">
      <c r="B40" s="15"/>
      <c r="C40" s="15"/>
      <c r="D40" s="15"/>
      <c r="E40" s="19" t="str">
        <f>HYPERLINK("https://drive.google.com/open?id=0B5Ca7vexQDB9UVJDZnU1TUkwN0U","Practice Zone")</f>
        <v>Practice Zone</v>
      </c>
      <c r="F40" s="16"/>
      <c r="G40" s="16" t="s">
        <v>10</v>
      </c>
      <c r="H40" s="16" t="s">
        <v>9</v>
      </c>
      <c r="I40" s="16"/>
      <c r="J40" s="15"/>
    </row>
    <row r="41">
      <c r="B41" s="15"/>
      <c r="C41" s="15"/>
      <c r="D41" s="16" t="s">
        <v>55</v>
      </c>
      <c r="E41" s="19" t="str">
        <f>HYPERLINK("https://www.youtube.com/watch?v=YYb-5uj-EXQ","Video - Pivot Table Demo - Part 2 of 7")</f>
        <v>Video - Pivot Table Demo - Part 2 of 7</v>
      </c>
      <c r="F41" s="16"/>
      <c r="G41" s="16" t="s">
        <v>27</v>
      </c>
      <c r="H41" s="16" t="s">
        <v>9</v>
      </c>
      <c r="I41" s="16"/>
      <c r="J41" s="15"/>
    </row>
    <row r="42">
      <c r="B42" s="15"/>
      <c r="C42" s="15"/>
      <c r="D42" s="15"/>
      <c r="E42" s="26" t="s">
        <v>29</v>
      </c>
      <c r="F42" s="16"/>
      <c r="G42" s="16" t="s">
        <v>10</v>
      </c>
      <c r="H42" s="16" t="s">
        <v>25</v>
      </c>
      <c r="I42" s="16"/>
      <c r="J42" s="15"/>
    </row>
    <row r="43">
      <c r="B43" s="15"/>
      <c r="C43" s="15"/>
      <c r="D43" s="15"/>
      <c r="E43" s="19" t="str">
        <f>HYPERLINK("https://drive.google.com/open?id=0B5Ca7vexQDB9UHNhUElzQzdqcjA","Practice Zone")</f>
        <v>Practice Zone</v>
      </c>
      <c r="F43" s="16"/>
      <c r="G43" s="16" t="s">
        <v>10</v>
      </c>
      <c r="H43" s="16" t="s">
        <v>9</v>
      </c>
      <c r="I43" s="16"/>
      <c r="J43" s="15"/>
    </row>
    <row r="44">
      <c r="B44" s="15"/>
      <c r="C44" s="15"/>
      <c r="D44" s="16" t="s">
        <v>56</v>
      </c>
      <c r="E44" s="19" t="str">
        <f>HYPERLINK("https://www.youtube.com/watch?v=UP5tbM2Sb3M","Video - Pivot Table Demo - Part 3 of 7")</f>
        <v>Video - Pivot Table Demo - Part 3 of 7</v>
      </c>
      <c r="F44" s="16"/>
      <c r="G44" s="16" t="s">
        <v>27</v>
      </c>
      <c r="H44" s="16" t="s">
        <v>9</v>
      </c>
      <c r="I44" s="16"/>
      <c r="J44" s="15"/>
    </row>
    <row r="45">
      <c r="B45" s="15"/>
      <c r="C45" s="15"/>
      <c r="D45" s="15"/>
      <c r="E45" s="26" t="s">
        <v>29</v>
      </c>
      <c r="F45" s="16"/>
      <c r="G45" s="16" t="s">
        <v>10</v>
      </c>
      <c r="H45" s="16" t="s">
        <v>25</v>
      </c>
      <c r="I45" s="16"/>
      <c r="J45" s="15"/>
    </row>
    <row r="46">
      <c r="B46" s="15"/>
      <c r="C46" s="15"/>
      <c r="D46" s="15"/>
      <c r="E46" s="19" t="str">
        <f>HYPERLINK("https://drive.google.com/open?id=0B5Ca7vexQDB9NXozNmZJWFc4NjA","Practice Zone")</f>
        <v>Practice Zone</v>
      </c>
      <c r="F46" s="16"/>
      <c r="G46" s="16" t="s">
        <v>10</v>
      </c>
      <c r="H46" s="16" t="s">
        <v>9</v>
      </c>
      <c r="I46" s="16"/>
      <c r="J46" s="15"/>
    </row>
    <row r="47">
      <c r="B47" s="15"/>
      <c r="C47" s="15"/>
      <c r="D47" s="16" t="s">
        <v>57</v>
      </c>
      <c r="E47" s="19" t="str">
        <f>HYPERLINK("https://www.youtube.com/watch?v=qCJMoykIzbg","Video - Pivot Table Demo - Part 4 of 7")</f>
        <v>Video - Pivot Table Demo - Part 4 of 7</v>
      </c>
      <c r="F47" s="16"/>
      <c r="G47" s="16" t="s">
        <v>27</v>
      </c>
      <c r="H47" s="16" t="s">
        <v>9</v>
      </c>
      <c r="I47" s="16"/>
      <c r="J47" s="15"/>
    </row>
    <row r="48">
      <c r="B48" s="15"/>
      <c r="C48" s="15"/>
      <c r="D48" s="15"/>
      <c r="E48" s="26" t="s">
        <v>29</v>
      </c>
      <c r="F48" s="16"/>
      <c r="G48" s="16" t="s">
        <v>10</v>
      </c>
      <c r="H48" s="16" t="s">
        <v>25</v>
      </c>
      <c r="I48" s="16"/>
      <c r="J48" s="15"/>
    </row>
    <row r="49">
      <c r="B49" s="15"/>
      <c r="C49" s="15"/>
      <c r="D49" s="15"/>
      <c r="E49" s="19" t="str">
        <f>HYPERLINK("https://drive.google.com/open?id=0B5Ca7vexQDB9dUlqUlpJV0pzb0U","Practice Zone")</f>
        <v>Practice Zone</v>
      </c>
      <c r="F49" s="16"/>
      <c r="G49" s="16" t="s">
        <v>10</v>
      </c>
      <c r="H49" s="16" t="s">
        <v>9</v>
      </c>
      <c r="I49" s="16"/>
      <c r="J49" s="15"/>
    </row>
    <row r="50">
      <c r="B50" s="15"/>
      <c r="C50" s="15"/>
      <c r="D50" s="16" t="s">
        <v>58</v>
      </c>
      <c r="E50" s="19" t="str">
        <f>HYPERLINK("https://www.youtube.com/watch?v=GpUybqjNCN8","Video - Pivot Table Demo - Part 5 of 7")</f>
        <v>Video - Pivot Table Demo - Part 5 of 7</v>
      </c>
      <c r="F50" s="16"/>
      <c r="G50" s="16" t="s">
        <v>27</v>
      </c>
      <c r="H50" s="16" t="s">
        <v>9</v>
      </c>
      <c r="I50" s="16"/>
      <c r="J50" s="15"/>
    </row>
    <row r="51">
      <c r="B51" s="15"/>
      <c r="C51" s="15"/>
      <c r="D51" s="15"/>
      <c r="E51" s="26" t="s">
        <v>29</v>
      </c>
      <c r="F51" s="16"/>
      <c r="G51" s="16" t="s">
        <v>10</v>
      </c>
      <c r="H51" s="16" t="s">
        <v>25</v>
      </c>
      <c r="I51" s="16"/>
      <c r="J51" s="15"/>
    </row>
    <row r="52">
      <c r="B52" s="15"/>
      <c r="C52" s="15"/>
      <c r="D52" s="15"/>
      <c r="E52" s="19" t="str">
        <f>HYPERLINK("https://drive.google.com/open?id=0B5Ca7vexQDB9SGdKZWgxTXJBdkE","Practice Zone")</f>
        <v>Practice Zone</v>
      </c>
      <c r="F52" s="16"/>
      <c r="G52" s="16" t="s">
        <v>10</v>
      </c>
      <c r="H52" s="16" t="s">
        <v>9</v>
      </c>
      <c r="I52" s="16"/>
      <c r="J52" s="15"/>
    </row>
    <row r="53">
      <c r="B53" s="15"/>
      <c r="C53" s="15"/>
      <c r="D53" s="16" t="s">
        <v>59</v>
      </c>
      <c r="E53" s="19" t="str">
        <f>HYPERLINK("https://www.youtube.com/watch?v=4pVA_DeeXhw","Video - Pivot Table Demo - Part 6 of 7")</f>
        <v>Video - Pivot Table Demo - Part 6 of 7</v>
      </c>
      <c r="F53" s="16"/>
      <c r="G53" s="16" t="s">
        <v>27</v>
      </c>
      <c r="H53" s="16" t="s">
        <v>9</v>
      </c>
      <c r="I53" s="16"/>
      <c r="J53" s="15"/>
    </row>
    <row r="54">
      <c r="B54" s="15"/>
      <c r="C54" s="15"/>
      <c r="D54" s="15"/>
      <c r="E54" s="26" t="s">
        <v>29</v>
      </c>
      <c r="F54" s="16"/>
      <c r="G54" s="16" t="s">
        <v>10</v>
      </c>
      <c r="H54" s="16" t="s">
        <v>25</v>
      </c>
      <c r="I54" s="16"/>
      <c r="J54" s="15"/>
    </row>
    <row r="55">
      <c r="B55" s="15"/>
      <c r="C55" s="15"/>
      <c r="D55" s="15"/>
      <c r="E55" s="19" t="str">
        <f>HYPERLINK("https://drive.google.com/open?id=0B5Ca7vexQDB9ZUlTbjE0bXFyWTQ","Practice Zone")</f>
        <v>Practice Zone</v>
      </c>
      <c r="F55" s="16"/>
      <c r="G55" s="16" t="s">
        <v>10</v>
      </c>
      <c r="H55" s="16" t="s">
        <v>9</v>
      </c>
      <c r="I55" s="16"/>
      <c r="J55" s="15"/>
    </row>
    <row r="56">
      <c r="B56" s="15"/>
      <c r="C56" s="15"/>
      <c r="D56" s="16" t="s">
        <v>60</v>
      </c>
      <c r="E56" s="19" t="str">
        <f>HYPERLINK("https://www.youtube.com/watch?v=FVQdWYmFJgo","Video - Pivot Table Demo - Part 7 of 7")</f>
        <v>Video - Pivot Table Demo - Part 7 of 7</v>
      </c>
      <c r="F56" s="16"/>
      <c r="G56" s="16" t="s">
        <v>27</v>
      </c>
      <c r="H56" s="16" t="s">
        <v>9</v>
      </c>
      <c r="I56" s="16"/>
      <c r="J56" s="15"/>
    </row>
    <row r="57">
      <c r="B57" s="37"/>
      <c r="C57" s="15"/>
      <c r="D57" s="15"/>
      <c r="E57" s="26" t="s">
        <v>29</v>
      </c>
      <c r="F57" s="16"/>
      <c r="G57" s="16" t="s">
        <v>10</v>
      </c>
      <c r="H57" s="16" t="s">
        <v>25</v>
      </c>
      <c r="I57" s="16"/>
      <c r="J57" s="15"/>
    </row>
    <row r="58">
      <c r="B58" s="15"/>
      <c r="C58" s="16" t="s">
        <v>61</v>
      </c>
      <c r="D58" s="16" t="s">
        <v>62</v>
      </c>
      <c r="E58" s="19" t="str">
        <f>HYPERLINK("https://drive.google.com/open?id=0B5Ca7vexQDB9XzZsYm51enNwTTA","Assignment 3.2.1")</f>
        <v>Assignment 3.2.1</v>
      </c>
      <c r="F58" s="16"/>
      <c r="G58" s="16" t="s">
        <v>10</v>
      </c>
      <c r="H58" s="16" t="s">
        <v>9</v>
      </c>
      <c r="I58" s="16"/>
      <c r="J58" s="15"/>
    </row>
    <row r="59">
      <c r="B59" s="15"/>
      <c r="C59" s="15"/>
      <c r="D59" s="15"/>
      <c r="E59" s="19" t="str">
        <f>HYPERLINK("https://drive.google.com/open?id=0B5Ca7vexQDB9c2RhVFR1NkgxV1U","Question of the assignment 3.2.1")</f>
        <v>Question of the assignment 3.2.1</v>
      </c>
      <c r="F59" s="16"/>
      <c r="G59" s="16" t="s">
        <v>39</v>
      </c>
      <c r="H59" s="16" t="s">
        <v>9</v>
      </c>
      <c r="I59" s="16"/>
      <c r="J59" s="15"/>
    </row>
    <row r="60">
      <c r="B60" s="15"/>
      <c r="C60" s="15"/>
      <c r="D60" s="15"/>
      <c r="E60" s="19" t="str">
        <f>HYPERLINK("https://drive.google.com/open?id=0B5Ca7vexQDB9bi1WQ1cydjRLN2M","Assignment 3.2.2")</f>
        <v>Assignment 3.2.2</v>
      </c>
      <c r="F60" s="16"/>
      <c r="G60" s="16" t="s">
        <v>10</v>
      </c>
      <c r="H60" s="16" t="s">
        <v>9</v>
      </c>
      <c r="I60" s="16"/>
      <c r="J60" s="15"/>
    </row>
    <row r="61">
      <c r="B61" s="15"/>
      <c r="C61" s="15"/>
      <c r="D61" s="15"/>
      <c r="E61" s="19" t="str">
        <f>HYPERLINK("https://drive.google.com/open?id=0B5Ca7vexQDB9WV9QSE14YU1DZkU","Question of the assignment 3.2.2")</f>
        <v>Question of the assignment 3.2.2</v>
      </c>
      <c r="F61" s="16"/>
      <c r="G61" s="16" t="s">
        <v>39</v>
      </c>
      <c r="H61" s="16" t="s">
        <v>9</v>
      </c>
      <c r="I61" s="16"/>
      <c r="J61" s="15"/>
    </row>
    <row r="62">
      <c r="B62" s="15"/>
      <c r="C62" s="15"/>
      <c r="D62" s="15"/>
      <c r="E62" s="19" t="str">
        <f>HYPERLINK("https://drive.google.com/open?id=0B5Ca7vexQDB9V0NoQ0lqSE5DZ0k","Assignment 3.2.3")</f>
        <v>Assignment 3.2.3</v>
      </c>
      <c r="F62" s="16"/>
      <c r="G62" s="16" t="s">
        <v>10</v>
      </c>
      <c r="H62" s="16" t="s">
        <v>9</v>
      </c>
      <c r="I62" s="16"/>
      <c r="J62" s="15"/>
    </row>
    <row r="63">
      <c r="B63" s="15"/>
      <c r="C63" s="15"/>
      <c r="D63" s="15"/>
      <c r="E63" s="19" t="str">
        <f>HYPERLINK("https://drive.google.com/open?id=0B5Ca7vexQDB9ejN1SlJjYXRoZ1k","Question of the assignment 3.2.3")</f>
        <v>Question of the assignment 3.2.3</v>
      </c>
      <c r="F63" s="16"/>
      <c r="G63" s="16" t="s">
        <v>39</v>
      </c>
      <c r="H63" s="16" t="s">
        <v>9</v>
      </c>
      <c r="I63" s="16"/>
      <c r="J63" s="15"/>
    </row>
    <row r="64">
      <c r="B64" s="15"/>
      <c r="C64" s="15"/>
      <c r="D64" s="15"/>
      <c r="E64" s="19" t="str">
        <f>HYPERLINK("https://drive.google.com/open?id=0B5Ca7vexQDB9OXBiNE1pTy1ySlU","Assignment 3.2.4")</f>
        <v>Assignment 3.2.4</v>
      </c>
      <c r="F64" s="16"/>
      <c r="G64" s="16" t="s">
        <v>10</v>
      </c>
      <c r="H64" s="16" t="s">
        <v>9</v>
      </c>
      <c r="I64" s="16"/>
      <c r="J64" s="15"/>
    </row>
    <row r="65">
      <c r="B65" s="15"/>
      <c r="C65" s="15"/>
      <c r="D65" s="15"/>
      <c r="E65" s="19" t="str">
        <f>HYPERLINK("https://drive.google.com/open?id=0B5Ca7vexQDB9cWh3X3R1NV9WNlE","Question of the assignment 3.2.4")</f>
        <v>Question of the assignment 3.2.4</v>
      </c>
      <c r="F65" s="16"/>
      <c r="G65" s="16" t="s">
        <v>39</v>
      </c>
      <c r="H65" s="16" t="s">
        <v>9</v>
      </c>
      <c r="I65" s="16"/>
      <c r="J65" s="15"/>
    </row>
    <row r="66">
      <c r="B66" s="15"/>
      <c r="C66" s="15"/>
      <c r="D66" s="15"/>
      <c r="E66" s="19" t="str">
        <f>HYPERLINK("https://drive.google.com/open?id=0B5Ca7vexQDB9WVpnTGdoYTgwcU0","Assignment 3.2.5")</f>
        <v>Assignment 3.2.5</v>
      </c>
      <c r="F66" s="16"/>
      <c r="G66" s="16" t="s">
        <v>10</v>
      </c>
      <c r="H66" s="16" t="s">
        <v>9</v>
      </c>
      <c r="I66" s="16"/>
      <c r="J66" s="15"/>
    </row>
    <row r="67">
      <c r="B67" s="37"/>
      <c r="C67" s="15"/>
      <c r="D67" s="15"/>
      <c r="E67" s="19" t="str">
        <f>HYPERLINK("https://drive.google.com/open?id=0B5Ca7vexQDB9bzVYVjF3U1UxQjQ","Question of the assignment 3.2.5")</f>
        <v>Question of the assignment 3.2.5</v>
      </c>
      <c r="F67" s="16"/>
      <c r="G67" s="16" t="s">
        <v>39</v>
      </c>
      <c r="H67" s="16" t="s">
        <v>9</v>
      </c>
      <c r="I67" s="16"/>
      <c r="J67" s="15"/>
    </row>
    <row r="68">
      <c r="B68" s="15"/>
      <c r="C68" s="16" t="s">
        <v>63</v>
      </c>
      <c r="D68" s="16" t="s">
        <v>64</v>
      </c>
      <c r="E68" s="19" t="str">
        <f>HYPERLINK("https://drive.google.com/open?id=0B5Ca7vexQDB9UHZKMEx3cDkzQms","Note")</f>
        <v>Note</v>
      </c>
      <c r="F68" s="16"/>
      <c r="G68" s="16" t="s">
        <v>10</v>
      </c>
      <c r="H68" s="16" t="s">
        <v>9</v>
      </c>
      <c r="I68" s="16"/>
      <c r="J68" s="16" t="s">
        <v>49</v>
      </c>
    </row>
    <row r="69">
      <c r="B69" s="15"/>
      <c r="C69" s="27"/>
      <c r="D69" s="27"/>
      <c r="E69" s="28" t="str">
        <f>HYPERLINK("https://drive.google.com/open?id=0B5Ca7vexQDB9Szh0cDJHb0FzMm8","Session Quiz - Pivot Tables")</f>
        <v>Session Quiz - Pivot Tables</v>
      </c>
      <c r="F69" s="29"/>
      <c r="G69" s="29" t="s">
        <v>39</v>
      </c>
      <c r="H69" s="29" t="s">
        <v>9</v>
      </c>
      <c r="I69" s="29"/>
      <c r="J69" s="27"/>
    </row>
    <row r="70">
      <c r="B70" s="15"/>
      <c r="C70" s="19" t="str">
        <f>HYPERLINK("https://drive.google.com/open?id=0B5Ca7vexQDB9SEgzVnZveFZCcnM","3.3 - Data Visualizer")</f>
        <v>3.3 - Data Visualizer</v>
      </c>
      <c r="D70" s="16" t="s">
        <v>65</v>
      </c>
      <c r="E70" s="19" t="str">
        <f>HYPERLINK("https://www.youtube.com/watch?v=ix3T8MdRPUw","Video - Data Visualizer Demo - Part 1 of 5")</f>
        <v>Video - Data Visualizer Demo - Part 1 of 5</v>
      </c>
      <c r="F70" s="16"/>
      <c r="G70" s="16" t="s">
        <v>27</v>
      </c>
      <c r="H70" s="16" t="s">
        <v>9</v>
      </c>
      <c r="I70" s="16"/>
      <c r="J70" s="15"/>
    </row>
    <row r="71">
      <c r="B71" s="15"/>
      <c r="C71" s="15"/>
      <c r="D71" s="15"/>
      <c r="E71" s="26" t="s">
        <v>29</v>
      </c>
      <c r="F71" s="16"/>
      <c r="G71" s="16" t="s">
        <v>10</v>
      </c>
      <c r="H71" s="16" t="s">
        <v>25</v>
      </c>
      <c r="I71" s="16"/>
      <c r="J71" s="15"/>
    </row>
    <row r="72">
      <c r="B72" s="15"/>
      <c r="C72" s="15"/>
      <c r="D72" s="15"/>
      <c r="E72" s="42" t="str">
        <f>HYPERLINK("https://drive.google.com/file/d/0B5Ca7vexQDB9SjRrWU5MaE0ydE0/view?usp=sharing","Practice Zone")</f>
        <v>Practice Zone</v>
      </c>
      <c r="F72" s="16"/>
      <c r="G72" s="16" t="s">
        <v>10</v>
      </c>
      <c r="H72" s="16" t="s">
        <v>9</v>
      </c>
      <c r="I72" s="16"/>
      <c r="J72" s="15"/>
    </row>
    <row r="73">
      <c r="B73" s="15"/>
      <c r="C73" s="15"/>
      <c r="D73" s="16" t="s">
        <v>66</v>
      </c>
      <c r="E73" s="19" t="str">
        <f>HYPERLINK("https://www.youtube.com/watch?v=-3CnH77G_ys","Data Visualizer Demo - Part 2 of 5")</f>
        <v>Data Visualizer Demo - Part 2 of 5</v>
      </c>
      <c r="F73" s="16"/>
      <c r="G73" s="16" t="s">
        <v>27</v>
      </c>
      <c r="H73" s="16" t="s">
        <v>9</v>
      </c>
      <c r="I73" s="16"/>
      <c r="J73" s="15"/>
    </row>
    <row r="74">
      <c r="B74" s="15"/>
      <c r="C74" s="15"/>
      <c r="D74" s="15"/>
      <c r="E74" s="26" t="s">
        <v>29</v>
      </c>
      <c r="F74" s="16"/>
      <c r="G74" s="16" t="s">
        <v>10</v>
      </c>
      <c r="H74" s="16" t="s">
        <v>25</v>
      </c>
      <c r="I74" s="16"/>
      <c r="J74" s="15"/>
    </row>
    <row r="75">
      <c r="B75" s="15"/>
      <c r="C75" s="15"/>
      <c r="D75" s="15"/>
      <c r="E75" s="42" t="str">
        <f>HYPERLINK("https://drive.google.com/open?id=0B5Ca7vexQDB9aktPTWZWY2xHN2c","Practice Zone")</f>
        <v>Practice Zone</v>
      </c>
      <c r="F75" s="16"/>
      <c r="G75" s="16" t="s">
        <v>10</v>
      </c>
      <c r="H75" s="16" t="s">
        <v>9</v>
      </c>
      <c r="I75" s="16"/>
      <c r="J75" s="15"/>
    </row>
    <row r="76">
      <c r="B76" s="15"/>
      <c r="C76" s="15"/>
      <c r="D76" s="16" t="s">
        <v>67</v>
      </c>
      <c r="E76" s="19" t="str">
        <f>HYPERLINK("https://www.youtube.com/watch?v=dVSv8ORchXo","Video - Data Visualizer Demo - Part 3 of 5")</f>
        <v>Video - Data Visualizer Demo - Part 3 of 5</v>
      </c>
      <c r="F76" s="16"/>
      <c r="G76" s="16" t="s">
        <v>27</v>
      </c>
      <c r="H76" s="16" t="s">
        <v>9</v>
      </c>
      <c r="I76" s="16"/>
      <c r="J76" s="15"/>
    </row>
    <row r="77">
      <c r="B77" s="15"/>
      <c r="C77" s="15"/>
      <c r="D77" s="15"/>
      <c r="E77" s="26" t="s">
        <v>29</v>
      </c>
      <c r="F77" s="16"/>
      <c r="G77" s="16" t="s">
        <v>10</v>
      </c>
      <c r="H77" s="16" t="s">
        <v>25</v>
      </c>
      <c r="I77" s="16"/>
      <c r="J77" s="15"/>
    </row>
    <row r="78">
      <c r="B78" s="15"/>
      <c r="C78" s="15"/>
      <c r="D78" s="15"/>
      <c r="E78" s="42" t="str">
        <f>HYPERLINK("https://drive.google.com/open?id=0B5Ca7vexQDB9SlVRVUFBd2hJQlU","Practice Zone")</f>
        <v>Practice Zone</v>
      </c>
      <c r="F78" s="16"/>
      <c r="G78" s="16" t="s">
        <v>10</v>
      </c>
      <c r="H78" s="16" t="s">
        <v>9</v>
      </c>
      <c r="I78" s="16"/>
      <c r="J78" s="15"/>
    </row>
    <row r="79">
      <c r="B79" s="15"/>
      <c r="C79" s="15"/>
      <c r="D79" s="16" t="s">
        <v>68</v>
      </c>
      <c r="E79" s="19" t="str">
        <f>HYPERLINK("https://www.youtube.com/watch?v=kf1sNpkaGkc","Video - Data Visualizer Demo - Part 4 of 5")</f>
        <v>Video - Data Visualizer Demo - Part 4 of 5</v>
      </c>
      <c r="F79" s="16"/>
      <c r="G79" s="16" t="s">
        <v>27</v>
      </c>
      <c r="H79" s="16" t="s">
        <v>9</v>
      </c>
      <c r="I79" s="16"/>
      <c r="J79" s="15"/>
    </row>
    <row r="80">
      <c r="B80" s="15"/>
      <c r="C80" s="15"/>
      <c r="D80" s="15"/>
      <c r="E80" s="26" t="s">
        <v>29</v>
      </c>
      <c r="F80" s="16"/>
      <c r="G80" s="16" t="s">
        <v>10</v>
      </c>
      <c r="H80" s="16" t="s">
        <v>25</v>
      </c>
      <c r="I80" s="16"/>
      <c r="J80" s="15"/>
    </row>
    <row r="81">
      <c r="B81" s="15"/>
      <c r="C81" s="15"/>
      <c r="D81" s="15"/>
      <c r="E81" s="42" t="str">
        <f>HYPERLINK("https://drive.google.com/open?id=0B5Ca7vexQDB9QWhVdmxkbWp6Rkk","Practice Zone")</f>
        <v>Practice Zone</v>
      </c>
      <c r="F81" s="16"/>
      <c r="G81" s="16" t="s">
        <v>10</v>
      </c>
      <c r="H81" s="16" t="s">
        <v>9</v>
      </c>
      <c r="I81" s="16"/>
      <c r="J81" s="15"/>
    </row>
    <row r="82">
      <c r="B82" s="15"/>
      <c r="C82" s="15"/>
      <c r="D82" s="16" t="s">
        <v>69</v>
      </c>
      <c r="E82" s="19" t="str">
        <f>HYPERLINK("https://www.youtube.com/watch?v=HzpLHQyxgfk","Video - Data Visualizer Demo - Part 5 of 5")</f>
        <v>Video - Data Visualizer Demo - Part 5 of 5</v>
      </c>
      <c r="F82" s="16"/>
      <c r="G82" s="16" t="s">
        <v>27</v>
      </c>
      <c r="H82" s="16" t="s">
        <v>9</v>
      </c>
      <c r="I82" s="16"/>
      <c r="J82" s="15"/>
    </row>
    <row r="83">
      <c r="B83" s="37"/>
      <c r="C83" s="15"/>
      <c r="D83" s="15"/>
      <c r="E83" s="26" t="s">
        <v>29</v>
      </c>
      <c r="F83" s="16"/>
      <c r="G83" s="16" t="s">
        <v>10</v>
      </c>
      <c r="H83" s="16" t="s">
        <v>25</v>
      </c>
      <c r="I83" s="16"/>
      <c r="J83" s="15"/>
    </row>
    <row r="84">
      <c r="B84" s="15"/>
      <c r="C84" s="16" t="s">
        <v>70</v>
      </c>
      <c r="D84" s="16" t="s">
        <v>71</v>
      </c>
      <c r="E84" s="19" t="str">
        <f>HYPERLINK("https://drive.google.com/open?id=0B5Ca7vexQDB9N2RXNm9Pa1UwWkk","Assignment 3.3.1")</f>
        <v>Assignment 3.3.1</v>
      </c>
      <c r="F84" s="16"/>
      <c r="G84" s="16" t="s">
        <v>10</v>
      </c>
      <c r="H84" s="16" t="s">
        <v>9</v>
      </c>
      <c r="I84" s="16"/>
      <c r="J84" s="15"/>
    </row>
    <row r="85">
      <c r="B85" s="15"/>
      <c r="C85" s="15"/>
      <c r="D85" s="15"/>
      <c r="E85" s="19" t="str">
        <f>HYPERLINK("https://drive.google.com/open?id=0B5Ca7vexQDB9Q3BHV3NzVUp0X1U","Question of the assignment 3.3.1")</f>
        <v>Question of the assignment 3.3.1</v>
      </c>
      <c r="F85" s="16"/>
      <c r="G85" s="16" t="s">
        <v>39</v>
      </c>
      <c r="H85" s="16" t="s">
        <v>9</v>
      </c>
      <c r="I85" s="16"/>
      <c r="J85" s="15"/>
    </row>
    <row r="86">
      <c r="B86" s="15"/>
      <c r="C86" s="15"/>
      <c r="D86" s="15"/>
      <c r="E86" s="19" t="str">
        <f>HYPERLINK("https://drive.google.com/open?id=0B5Ca7vexQDB9NWxXdXRZdFh1Sm8","Assignment 3.3.2")</f>
        <v>Assignment 3.3.2</v>
      </c>
      <c r="F86" s="16"/>
      <c r="G86" s="16" t="s">
        <v>10</v>
      </c>
      <c r="H86" s="16" t="s">
        <v>9</v>
      </c>
      <c r="I86" s="16"/>
      <c r="J86" s="15"/>
    </row>
    <row r="87">
      <c r="B87" s="15"/>
      <c r="C87" s="15"/>
      <c r="D87" s="15"/>
      <c r="E87" s="19" t="str">
        <f>HYPERLINK("https://drive.google.com/open?id=0B5Ca7vexQDB9SXFPVkxSNndoS0U","Question of the assignment 3.3.2")</f>
        <v>Question of the assignment 3.3.2</v>
      </c>
      <c r="F87" s="16"/>
      <c r="G87" s="16" t="s">
        <v>39</v>
      </c>
      <c r="H87" s="16" t="s">
        <v>9</v>
      </c>
      <c r="I87" s="16"/>
      <c r="J87" s="15"/>
    </row>
    <row r="88">
      <c r="B88" s="15"/>
      <c r="C88" s="15"/>
      <c r="D88" s="15"/>
      <c r="E88" s="19" t="str">
        <f>HYPERLINK("https://drive.google.com/open?id=0B5Ca7vexQDB9ZWYwTXpaMHluWVU","Assignment 3.3.3")</f>
        <v>Assignment 3.3.3</v>
      </c>
      <c r="F88" s="16"/>
      <c r="G88" s="16" t="s">
        <v>10</v>
      </c>
      <c r="H88" s="16" t="s">
        <v>9</v>
      </c>
      <c r="I88" s="16"/>
      <c r="J88" s="15"/>
    </row>
    <row r="89">
      <c r="B89" s="15"/>
      <c r="C89" s="15"/>
      <c r="D89" s="15"/>
      <c r="E89" s="19" t="str">
        <f>HYPERLINK("https://drive.google.com/open?id=0B5Ca7vexQDB9YnhIdFBnbU5HczA","Question of the assignment 3.3.3")</f>
        <v>Question of the assignment 3.3.3</v>
      </c>
      <c r="F89" s="16"/>
      <c r="G89" s="16" t="s">
        <v>39</v>
      </c>
      <c r="H89" s="16" t="s">
        <v>9</v>
      </c>
      <c r="I89" s="16"/>
      <c r="J89" s="15"/>
    </row>
    <row r="90">
      <c r="B90" s="15"/>
      <c r="C90" s="15"/>
      <c r="D90" s="15"/>
      <c r="E90" s="19" t="str">
        <f>HYPERLINK("https://drive.google.com/open?id=0B5Ca7vexQDB9a08taDJwQTlObjA","Assignment 3.3.4")</f>
        <v>Assignment 3.3.4</v>
      </c>
      <c r="F90" s="16"/>
      <c r="G90" s="16" t="s">
        <v>10</v>
      </c>
      <c r="H90" s="16" t="s">
        <v>9</v>
      </c>
      <c r="I90" s="16"/>
      <c r="J90" s="15"/>
    </row>
    <row r="91">
      <c r="B91" s="37"/>
      <c r="C91" s="15"/>
      <c r="D91" s="15"/>
      <c r="E91" s="19" t="str">
        <f>HYPERLINK("https://drive.google.com/open?id=0B5Ca7vexQDB9aVB0QXA5MTRFUlk","Question of the assignment 3.3.4")</f>
        <v>Question of the assignment 3.3.4</v>
      </c>
      <c r="F91" s="16"/>
      <c r="G91" s="16" t="s">
        <v>39</v>
      </c>
      <c r="H91" s="16" t="s">
        <v>9</v>
      </c>
      <c r="I91" s="16"/>
      <c r="J91" s="15"/>
    </row>
    <row r="92">
      <c r="B92" s="15"/>
      <c r="C92" s="16" t="s">
        <v>72</v>
      </c>
      <c r="D92" s="16" t="s">
        <v>73</v>
      </c>
      <c r="E92" s="19" t="str">
        <f>HYPERLINK("https://drive.google.com/open?id=0B5Ca7vexQDB9aU1LdmYtOWx1cTQ","Note")</f>
        <v>Note</v>
      </c>
      <c r="F92" s="16"/>
      <c r="G92" s="16" t="s">
        <v>10</v>
      </c>
      <c r="H92" s="16" t="s">
        <v>9</v>
      </c>
      <c r="I92" s="16"/>
      <c r="J92" s="16" t="s">
        <v>49</v>
      </c>
    </row>
    <row r="93">
      <c r="B93" s="15"/>
      <c r="C93" s="27"/>
      <c r="D93" s="27"/>
      <c r="E93" s="28" t="str">
        <f>HYPERLINK("https://drive.google.com/open?id=0B5Ca7vexQDB9NVdsc0ZaVTdXZGM","Session Quiz - Data Visualizer")</f>
        <v>Session Quiz - Data Visualizer</v>
      </c>
      <c r="F93" s="29"/>
      <c r="G93" s="29" t="s">
        <v>39</v>
      </c>
      <c r="H93" s="29" t="s">
        <v>9</v>
      </c>
      <c r="I93" s="29"/>
      <c r="J93" s="27"/>
    </row>
    <row r="94">
      <c r="B94" s="15"/>
      <c r="C94" s="19" t="str">
        <f>HYPERLINK("https://drive.google.com/open?id=0B5Ca7vexQDB9WEt5WXhjNkFZSmc","3.4 - GIS")</f>
        <v>3.4 - GIS</v>
      </c>
      <c r="D94" s="16" t="s">
        <v>74</v>
      </c>
      <c r="E94" s="19" t="str">
        <f>HYPERLINK("https://www.youtube.com/watch?v=OByICemXX8M","Video - Presentation of the GIS")</f>
        <v>Video - Presentation of the GIS</v>
      </c>
      <c r="F94" s="16"/>
      <c r="G94" s="16" t="s">
        <v>27</v>
      </c>
      <c r="H94" s="16" t="s">
        <v>9</v>
      </c>
      <c r="I94" s="16"/>
      <c r="J94" s="19" t="str">
        <f>HYPERLINK("https://drive.google.com/open?id=1y0RPSxhG1ekphRt4zvQhboZWla38e7Vva73q0gA-pf4","Handouts to be translated too [LINK]")</f>
        <v>Handouts to be translated too [LINK]</v>
      </c>
    </row>
    <row r="95">
      <c r="B95" s="15"/>
      <c r="C95" s="15"/>
      <c r="D95" s="15"/>
      <c r="E95" s="26" t="s">
        <v>29</v>
      </c>
      <c r="F95" s="16"/>
      <c r="G95" s="16" t="s">
        <v>10</v>
      </c>
      <c r="H95" s="16" t="s">
        <v>25</v>
      </c>
      <c r="I95" s="16"/>
      <c r="J95" s="15"/>
    </row>
    <row r="96">
      <c r="B96" s="15"/>
      <c r="C96" s="15"/>
      <c r="D96" s="15"/>
      <c r="E96" s="42" t="str">
        <f>HYPERLINK("https://drive.google.com/open?id=0B5Ca7vexQDB9TTBXNDJzUlN0QzA","Practice Zone")</f>
        <v>Practice Zone</v>
      </c>
      <c r="F96" s="16"/>
      <c r="G96" s="16" t="s">
        <v>10</v>
      </c>
      <c r="H96" s="16" t="s">
        <v>9</v>
      </c>
      <c r="I96" s="16"/>
      <c r="J96" s="15"/>
    </row>
    <row r="97">
      <c r="B97" s="15"/>
      <c r="C97" s="15"/>
      <c r="D97" s="16" t="s">
        <v>75</v>
      </c>
      <c r="E97" s="19" t="str">
        <f>HYPERLINK("https://www.youtube.com/watch?v=KnwvPMbdXig","Video - GIS Demo - Part 1 of 8")</f>
        <v>Video - GIS Demo - Part 1 of 8</v>
      </c>
      <c r="F97" s="16"/>
      <c r="G97" s="16" t="s">
        <v>27</v>
      </c>
      <c r="H97" s="16" t="s">
        <v>9</v>
      </c>
      <c r="I97" s="16"/>
      <c r="J97" s="15"/>
    </row>
    <row r="98">
      <c r="B98" s="15"/>
      <c r="C98" s="15"/>
      <c r="D98" s="15"/>
      <c r="E98" s="26" t="s">
        <v>29</v>
      </c>
      <c r="F98" s="16"/>
      <c r="G98" s="16" t="s">
        <v>10</v>
      </c>
      <c r="H98" s="16" t="s">
        <v>25</v>
      </c>
      <c r="I98" s="16"/>
      <c r="J98" s="15"/>
    </row>
    <row r="99">
      <c r="B99" s="15"/>
      <c r="C99" s="15"/>
      <c r="D99" s="15"/>
      <c r="E99" s="42" t="str">
        <f>HYPERLINK("https://drive.google.com/open?id=0B5Ca7vexQDB9Zlg0aldyQVpSTWs","Practice Zone")</f>
        <v>Practice Zone</v>
      </c>
      <c r="F99" s="16"/>
      <c r="G99" s="16" t="s">
        <v>10</v>
      </c>
      <c r="H99" s="16" t="s">
        <v>9</v>
      </c>
      <c r="I99" s="16"/>
      <c r="J99" s="15"/>
    </row>
    <row r="100">
      <c r="B100" s="15"/>
      <c r="C100" s="15"/>
      <c r="D100" s="16" t="s">
        <v>76</v>
      </c>
      <c r="E100" s="19" t="str">
        <f>HYPERLINK("https://www.youtube.com/watch?v=eACsg53JLes","Video - GIS Demo - Part 2 of 8")</f>
        <v>Video - GIS Demo - Part 2 of 8</v>
      </c>
      <c r="F100" s="16"/>
      <c r="G100" s="16" t="s">
        <v>27</v>
      </c>
      <c r="H100" s="16" t="s">
        <v>9</v>
      </c>
      <c r="I100" s="16"/>
      <c r="J100" s="15"/>
    </row>
    <row r="101">
      <c r="B101" s="15"/>
      <c r="C101" s="15"/>
      <c r="D101" s="15"/>
      <c r="E101" s="26" t="s">
        <v>29</v>
      </c>
      <c r="F101" s="16"/>
      <c r="G101" s="16" t="s">
        <v>10</v>
      </c>
      <c r="H101" s="16" t="s">
        <v>25</v>
      </c>
      <c r="I101" s="16"/>
      <c r="J101" s="15"/>
    </row>
    <row r="102">
      <c r="B102" s="15"/>
      <c r="C102" s="15"/>
      <c r="D102" s="15"/>
      <c r="E102" s="42" t="str">
        <f>HYPERLINK("https://drive.google.com/open?id=0B5Ca7vexQDB9V0ZNNUs3LWZCMU0","Practice Zone")</f>
        <v>Practice Zone</v>
      </c>
      <c r="F102" s="16"/>
      <c r="G102" s="16" t="s">
        <v>10</v>
      </c>
      <c r="H102" s="16" t="s">
        <v>9</v>
      </c>
      <c r="I102" s="16"/>
      <c r="J102" s="15"/>
    </row>
    <row r="103">
      <c r="B103" s="15"/>
      <c r="C103" s="15"/>
      <c r="D103" s="16" t="s">
        <v>77</v>
      </c>
      <c r="E103" s="19" t="str">
        <f>HYPERLINK("https://www.youtube.com/watch?v=kjSYbaqeo-s","Video - GIS Demo Part 3 of 8")</f>
        <v>Video - GIS Demo Part 3 of 8</v>
      </c>
      <c r="F103" s="16"/>
      <c r="G103" s="16" t="s">
        <v>27</v>
      </c>
      <c r="H103" s="16" t="s">
        <v>9</v>
      </c>
      <c r="I103" s="16"/>
      <c r="J103" s="15"/>
    </row>
    <row r="104">
      <c r="B104" s="15"/>
      <c r="C104" s="15"/>
      <c r="D104" s="15"/>
      <c r="E104" s="26" t="s">
        <v>29</v>
      </c>
      <c r="F104" s="16"/>
      <c r="G104" s="16" t="s">
        <v>10</v>
      </c>
      <c r="H104" s="16" t="s">
        <v>25</v>
      </c>
      <c r="I104" s="16"/>
      <c r="J104" s="15"/>
    </row>
    <row r="105">
      <c r="B105" s="15"/>
      <c r="C105" s="15"/>
      <c r="D105" s="15"/>
      <c r="E105" s="42" t="str">
        <f>HYPERLINK("https://drive.google.com/open?id=0B5Ca7vexQDB9ZEgwN0dlZ2hNeTQ","Practice Zone")</f>
        <v>Practice Zone</v>
      </c>
      <c r="F105" s="16"/>
      <c r="G105" s="16" t="s">
        <v>10</v>
      </c>
      <c r="H105" s="16" t="s">
        <v>9</v>
      </c>
      <c r="I105" s="16"/>
      <c r="J105" s="15"/>
    </row>
    <row r="106">
      <c r="B106" s="15"/>
      <c r="C106" s="15"/>
      <c r="D106" s="16" t="s">
        <v>78</v>
      </c>
      <c r="E106" s="19" t="str">
        <f>HYPERLINK("https://www.youtube.com/watch?v=41ZI1D-feVM","Video - GIS Demo Part 4 of 8")</f>
        <v>Video - GIS Demo Part 4 of 8</v>
      </c>
      <c r="F106" s="16"/>
      <c r="G106" s="16" t="s">
        <v>27</v>
      </c>
      <c r="H106" s="16" t="s">
        <v>9</v>
      </c>
      <c r="I106" s="16"/>
      <c r="J106" s="15"/>
    </row>
    <row r="107">
      <c r="B107" s="15"/>
      <c r="C107" s="15"/>
      <c r="D107" s="15"/>
      <c r="E107" s="26" t="s">
        <v>29</v>
      </c>
      <c r="F107" s="16"/>
      <c r="G107" s="16" t="s">
        <v>10</v>
      </c>
      <c r="H107" s="16" t="s">
        <v>25</v>
      </c>
      <c r="I107" s="16"/>
      <c r="J107" s="15"/>
    </row>
    <row r="108">
      <c r="B108" s="15"/>
      <c r="C108" s="15"/>
      <c r="D108" s="15"/>
      <c r="E108" s="42" t="str">
        <f>HYPERLINK("https://drive.google.com/open?id=0B5Ca7vexQDB9dUwxVEVnVGZKMnM","Practice Zone")</f>
        <v>Practice Zone</v>
      </c>
      <c r="F108" s="16"/>
      <c r="G108" s="16" t="s">
        <v>10</v>
      </c>
      <c r="H108" s="16" t="s">
        <v>9</v>
      </c>
      <c r="I108" s="16"/>
      <c r="J108" s="15"/>
    </row>
    <row r="109">
      <c r="B109" s="15"/>
      <c r="C109" s="15"/>
      <c r="D109" s="16" t="s">
        <v>79</v>
      </c>
      <c r="E109" s="19" t="str">
        <f>HYPERLINK("https://www.youtube.com/watch?v=0F5zhLunq3o","Video - GIS Demo Part 5 of 8")</f>
        <v>Video - GIS Demo Part 5 of 8</v>
      </c>
      <c r="F109" s="16"/>
      <c r="G109" s="16" t="s">
        <v>27</v>
      </c>
      <c r="H109" s="16" t="s">
        <v>9</v>
      </c>
      <c r="I109" s="16"/>
      <c r="J109" s="15"/>
    </row>
    <row r="110">
      <c r="B110" s="15"/>
      <c r="C110" s="15"/>
      <c r="D110" s="15"/>
      <c r="E110" s="26" t="s">
        <v>29</v>
      </c>
      <c r="F110" s="16"/>
      <c r="G110" s="16" t="s">
        <v>10</v>
      </c>
      <c r="H110" s="16" t="s">
        <v>25</v>
      </c>
      <c r="I110" s="16"/>
      <c r="J110" s="15"/>
    </row>
    <row r="111">
      <c r="B111" s="15"/>
      <c r="C111" s="15"/>
      <c r="D111" s="15"/>
      <c r="E111" s="42" t="str">
        <f>HYPERLINK("https://drive.google.com/open?id=0B5Ca7vexQDB9UWZHVUg4U0tkUmM","Practice Zone")</f>
        <v>Practice Zone</v>
      </c>
      <c r="F111" s="16"/>
      <c r="G111" s="16" t="s">
        <v>10</v>
      </c>
      <c r="H111" s="16" t="s">
        <v>9</v>
      </c>
      <c r="I111" s="16"/>
      <c r="J111" s="15"/>
    </row>
    <row r="112">
      <c r="B112" s="15"/>
      <c r="C112" s="15"/>
      <c r="D112" s="16" t="s">
        <v>80</v>
      </c>
      <c r="E112" s="19" t="str">
        <f>HYPERLINK("https://www.youtube.com/watch?v=wd7f8kM-jJo","Video - GIS Demo Part 6 of 8")</f>
        <v>Video - GIS Demo Part 6 of 8</v>
      </c>
      <c r="F112" s="16"/>
      <c r="G112" s="16" t="s">
        <v>27</v>
      </c>
      <c r="H112" s="16" t="s">
        <v>9</v>
      </c>
      <c r="I112" s="16"/>
      <c r="J112" s="15"/>
    </row>
    <row r="113">
      <c r="B113" s="15"/>
      <c r="C113" s="15"/>
      <c r="D113" s="15"/>
      <c r="E113" s="26" t="s">
        <v>29</v>
      </c>
      <c r="F113" s="16"/>
      <c r="G113" s="16" t="s">
        <v>10</v>
      </c>
      <c r="H113" s="16" t="s">
        <v>25</v>
      </c>
      <c r="I113" s="16"/>
      <c r="J113" s="15"/>
    </row>
    <row r="114">
      <c r="B114" s="15"/>
      <c r="C114" s="15"/>
      <c r="D114" s="15"/>
      <c r="E114" s="42" t="str">
        <f>HYPERLINK("https://drive.google.com/open?id=0B5Ca7vexQDB9WkhSQmEybklIWWc","Practice Zone")</f>
        <v>Practice Zone</v>
      </c>
      <c r="F114" s="16"/>
      <c r="G114" s="16" t="s">
        <v>10</v>
      </c>
      <c r="H114" s="16" t="s">
        <v>9</v>
      </c>
      <c r="I114" s="16"/>
      <c r="J114" s="15"/>
    </row>
    <row r="115">
      <c r="B115" s="15"/>
      <c r="C115" s="15"/>
      <c r="D115" s="16" t="s">
        <v>81</v>
      </c>
      <c r="E115" s="19" t="str">
        <f>HYPERLINK("https://www.youtube.com/watch?v=0KuXV75IyfQ","Video - GIS Demo Part 7 of 8")</f>
        <v>Video - GIS Demo Part 7 of 8</v>
      </c>
      <c r="F115" s="16"/>
      <c r="G115" s="16" t="s">
        <v>27</v>
      </c>
      <c r="H115" s="16" t="s">
        <v>9</v>
      </c>
      <c r="I115" s="16"/>
      <c r="J115" s="15"/>
    </row>
    <row r="116">
      <c r="B116" s="15"/>
      <c r="C116" s="15"/>
      <c r="D116" s="15"/>
      <c r="E116" s="26" t="s">
        <v>29</v>
      </c>
      <c r="F116" s="16"/>
      <c r="G116" s="16" t="s">
        <v>10</v>
      </c>
      <c r="H116" s="16" t="s">
        <v>25</v>
      </c>
      <c r="I116" s="16"/>
      <c r="J116" s="15"/>
    </row>
    <row r="117">
      <c r="B117" s="15"/>
      <c r="C117" s="15"/>
      <c r="D117" s="15"/>
      <c r="E117" s="42" t="str">
        <f>HYPERLINK("https://drive.google.com/open?id=0B5Ca7vexQDB9U2ZVYjN0ZF9ocmM","Practice Zone")</f>
        <v>Practice Zone</v>
      </c>
      <c r="F117" s="16"/>
      <c r="G117" s="16" t="s">
        <v>10</v>
      </c>
      <c r="H117" s="16" t="s">
        <v>9</v>
      </c>
      <c r="I117" s="16"/>
      <c r="J117" s="15"/>
    </row>
    <row r="118">
      <c r="B118" s="15"/>
      <c r="C118" s="15"/>
      <c r="D118" s="16" t="s">
        <v>82</v>
      </c>
      <c r="E118" s="19" t="str">
        <f>HYPERLINK("https://www.youtube.com/watch?v=yYIY_um45Cg","Video - GIS Demo Part 8 of 8")</f>
        <v>Video - GIS Demo Part 8 of 8</v>
      </c>
      <c r="F118" s="16"/>
      <c r="G118" s="16" t="s">
        <v>27</v>
      </c>
      <c r="H118" s="16" t="s">
        <v>9</v>
      </c>
      <c r="I118" s="16"/>
      <c r="J118" s="15"/>
    </row>
    <row r="119">
      <c r="B119" s="37"/>
      <c r="C119" s="15"/>
      <c r="D119" s="15"/>
      <c r="E119" s="26" t="s">
        <v>29</v>
      </c>
      <c r="F119" s="16"/>
      <c r="G119" s="16" t="s">
        <v>10</v>
      </c>
      <c r="H119" s="16" t="s">
        <v>25</v>
      </c>
      <c r="I119" s="16"/>
      <c r="J119" s="15"/>
    </row>
    <row r="120">
      <c r="B120" s="15"/>
      <c r="C120" s="16" t="s">
        <v>83</v>
      </c>
      <c r="D120" s="16" t="s">
        <v>84</v>
      </c>
      <c r="E120" s="19" t="str">
        <f>HYPERLINK("https://drive.google.com/open?id=0B5Ca7vexQDB9RGRRRFVKUy1Nb3M","Assignment 3.4.1")</f>
        <v>Assignment 3.4.1</v>
      </c>
      <c r="F120" s="16"/>
      <c r="G120" s="16" t="s">
        <v>10</v>
      </c>
      <c r="H120" s="16" t="s">
        <v>9</v>
      </c>
      <c r="I120" s="16"/>
      <c r="J120" s="15"/>
    </row>
    <row r="121">
      <c r="B121" s="15"/>
      <c r="C121" s="15"/>
      <c r="D121" s="15"/>
      <c r="E121" s="19" t="str">
        <f>HYPERLINK("https://drive.google.com/open?id=0B5Ca7vexQDB9WkVIcHY4dzNNSVE","Question of the assignment 3.4.1")</f>
        <v>Question of the assignment 3.4.1</v>
      </c>
      <c r="F121" s="16"/>
      <c r="G121" s="16" t="s">
        <v>39</v>
      </c>
      <c r="H121" s="16" t="s">
        <v>9</v>
      </c>
      <c r="I121" s="16"/>
      <c r="J121" s="15"/>
    </row>
    <row r="122">
      <c r="B122" s="15"/>
      <c r="C122" s="15"/>
      <c r="D122" s="15"/>
      <c r="E122" s="19" t="str">
        <f>HYPERLINK("https://drive.google.com/open?id=0B5Ca7vexQDB9empOb2diOU9zRFE","Assignment 3.4.2")</f>
        <v>Assignment 3.4.2</v>
      </c>
      <c r="F122" s="16"/>
      <c r="G122" s="16" t="s">
        <v>10</v>
      </c>
      <c r="H122" s="16" t="s">
        <v>9</v>
      </c>
      <c r="I122" s="16"/>
      <c r="J122" s="15"/>
    </row>
    <row r="123">
      <c r="B123" s="15"/>
      <c r="C123" s="15"/>
      <c r="D123" s="15"/>
      <c r="E123" s="19" t="str">
        <f>HYPERLINK("https://drive.google.com/open?id=0B5Ca7vexQDB9Wi0xVEMzMHVzNHc","Question of the assignment 3.4.2")</f>
        <v>Question of the assignment 3.4.2</v>
      </c>
      <c r="F123" s="16"/>
      <c r="G123" s="16" t="s">
        <v>39</v>
      </c>
      <c r="H123" s="16" t="s">
        <v>9</v>
      </c>
      <c r="I123" s="16"/>
      <c r="J123" s="15"/>
    </row>
    <row r="124">
      <c r="B124" s="15"/>
      <c r="C124" s="15"/>
      <c r="D124" s="15"/>
      <c r="E124" s="19" t="str">
        <f>HYPERLINK("https://drive.google.com/open?id=0B5Ca7vexQDB9eVRsVkdETnBoV00","Assignment 3.4.3")</f>
        <v>Assignment 3.4.3</v>
      </c>
      <c r="F124" s="16"/>
      <c r="G124" s="16" t="s">
        <v>10</v>
      </c>
      <c r="H124" s="16" t="s">
        <v>9</v>
      </c>
      <c r="I124" s="16"/>
      <c r="J124" s="15"/>
    </row>
    <row r="125">
      <c r="B125" s="15"/>
      <c r="C125" s="15"/>
      <c r="D125" s="15"/>
      <c r="E125" s="19" t="str">
        <f>HYPERLINK("https://drive.google.com/open?id=0B5Ca7vexQDB9cElSaHJveks0RkE","Question of the assignment 3.4.3")</f>
        <v>Question of the assignment 3.4.3</v>
      </c>
      <c r="F125" s="16"/>
      <c r="G125" s="16" t="s">
        <v>39</v>
      </c>
      <c r="H125" s="16" t="s">
        <v>9</v>
      </c>
      <c r="I125" s="16"/>
      <c r="J125" s="15"/>
    </row>
    <row r="126">
      <c r="B126" s="15"/>
      <c r="C126" s="15"/>
      <c r="D126" s="15"/>
      <c r="E126" s="19" t="str">
        <f>HYPERLINK("https://drive.google.com/open?id=0B5Ca7vexQDB9MTlfemltbzh2bVk","Assignment 3.4.4")</f>
        <v>Assignment 3.4.4</v>
      </c>
      <c r="F126" s="16"/>
      <c r="G126" s="16" t="s">
        <v>10</v>
      </c>
      <c r="H126" s="16" t="s">
        <v>9</v>
      </c>
      <c r="I126" s="16"/>
      <c r="J126" s="15"/>
    </row>
    <row r="127">
      <c r="B127" s="37"/>
      <c r="C127" s="15"/>
      <c r="D127" s="15"/>
      <c r="E127" s="19" t="str">
        <f>HYPERLINK("https://drive.google.com/open?id=0B5Ca7vexQDB9ZXVJa2t5T3VhSU0","Question of the assignment 3.4.4")</f>
        <v>Question of the assignment 3.4.4</v>
      </c>
      <c r="F127" s="16"/>
      <c r="G127" s="16" t="s">
        <v>39</v>
      </c>
      <c r="H127" s="16" t="s">
        <v>9</v>
      </c>
      <c r="I127" s="16"/>
      <c r="J127" s="15"/>
    </row>
    <row r="128">
      <c r="B128" s="15"/>
      <c r="C128" s="16" t="s">
        <v>85</v>
      </c>
      <c r="D128" s="16" t="s">
        <v>86</v>
      </c>
      <c r="E128" s="19" t="str">
        <f>HYPERLINK("https://drive.google.com/open?id=0B5Ca7vexQDB9MnYxeHUwYnBuNTA","Note")</f>
        <v>Note</v>
      </c>
      <c r="F128" s="16"/>
      <c r="G128" s="16" t="s">
        <v>10</v>
      </c>
      <c r="H128" s="16" t="s">
        <v>9</v>
      </c>
      <c r="I128" s="16"/>
      <c r="J128" s="16" t="s">
        <v>49</v>
      </c>
    </row>
    <row r="129">
      <c r="B129" s="15"/>
      <c r="C129" s="27"/>
      <c r="D129" s="27"/>
      <c r="E129" s="28" t="str">
        <f>HYPERLINK("https://drive.google.com/open?id=0B5Ca7vexQDB9UHJjamVPazk4RDg","Session Quiz - GIS")</f>
        <v>Session Quiz - GIS</v>
      </c>
      <c r="F129" s="29"/>
      <c r="G129" s="29" t="s">
        <v>39</v>
      </c>
      <c r="H129" s="29" t="s">
        <v>9</v>
      </c>
      <c r="I129" s="29"/>
      <c r="J129" s="27"/>
    </row>
    <row r="130">
      <c r="B130" s="15"/>
      <c r="C130" s="19" t="str">
        <f>HYPERLINK("https://drive.google.com/open?id=0B5Ca7vexQDB9TnlTMUQ0QkEwc3c","3.5 - Integrated Analysis, Dashboards, Messaging and Sharing")</f>
        <v>3.5 - Integrated Analysis, Dashboards, Messaging and Sharing</v>
      </c>
      <c r="D130" s="16" t="s">
        <v>87</v>
      </c>
      <c r="E130" s="19" t="str">
        <f>HYPERLINK("https://www.youtube.com/watch?v=XkTS_5wUXb4","Video - Integrated Analysis, ... Demo - Part 1 of 5")</f>
        <v>Video - Integrated Analysis, ... Demo - Part 1 of 5</v>
      </c>
      <c r="F130" s="16"/>
      <c r="G130" s="16" t="s">
        <v>27</v>
      </c>
      <c r="H130" s="16" t="s">
        <v>9</v>
      </c>
      <c r="I130" s="16"/>
      <c r="J130" s="15"/>
    </row>
    <row r="131">
      <c r="B131" s="15"/>
      <c r="C131" s="15"/>
      <c r="D131" s="15"/>
      <c r="E131" s="26" t="s">
        <v>29</v>
      </c>
      <c r="F131" s="16"/>
      <c r="G131" s="16" t="s">
        <v>10</v>
      </c>
      <c r="H131" s="16" t="s">
        <v>25</v>
      </c>
      <c r="I131" s="16"/>
      <c r="J131" s="15"/>
    </row>
    <row r="132">
      <c r="B132" s="15"/>
      <c r="C132" s="15"/>
      <c r="D132" s="16"/>
      <c r="E132" s="42" t="str">
        <f>HYPERLINK("https://drive.google.com/open?id=0B5Ca7vexQDB9X3ZaNjdGZzNvSHM","Practice Zone")</f>
        <v>Practice Zone</v>
      </c>
      <c r="F132" s="16"/>
      <c r="G132" s="16" t="s">
        <v>10</v>
      </c>
      <c r="H132" s="16" t="s">
        <v>9</v>
      </c>
      <c r="I132" s="16"/>
      <c r="J132" s="15"/>
    </row>
    <row r="133">
      <c r="B133" s="15"/>
      <c r="C133" s="15"/>
      <c r="D133" s="16" t="s">
        <v>88</v>
      </c>
      <c r="E133" s="19" t="str">
        <f>HYPERLINK("https://www.youtube.com/watch?v=eD17gKEksL0","Video - Integrated Analysis, ... Demo - Part 2 of 5")</f>
        <v>Video - Integrated Analysis, ... Demo - Part 2 of 5</v>
      </c>
      <c r="F133" s="16"/>
      <c r="G133" s="16" t="s">
        <v>27</v>
      </c>
      <c r="H133" s="16" t="s">
        <v>9</v>
      </c>
      <c r="I133" s="16"/>
      <c r="J133" s="15"/>
    </row>
    <row r="134">
      <c r="B134" s="15"/>
      <c r="C134" s="15"/>
      <c r="D134" s="15"/>
      <c r="E134" s="26" t="s">
        <v>29</v>
      </c>
      <c r="F134" s="16"/>
      <c r="G134" s="16" t="s">
        <v>10</v>
      </c>
      <c r="H134" s="16" t="s">
        <v>25</v>
      </c>
      <c r="I134" s="16"/>
      <c r="J134" s="15"/>
    </row>
    <row r="135">
      <c r="B135" s="15"/>
      <c r="C135" s="15"/>
      <c r="D135" s="16"/>
      <c r="E135" s="42" t="str">
        <f>HYPERLINK("https://drive.google.com/open?id=0B5Ca7vexQDB9ODk0eFVJNzVFZU0","Practice Zone")</f>
        <v>Practice Zone</v>
      </c>
      <c r="F135" s="16"/>
      <c r="G135" s="16" t="s">
        <v>10</v>
      </c>
      <c r="H135" s="16" t="s">
        <v>9</v>
      </c>
      <c r="I135" s="16"/>
      <c r="J135" s="15"/>
    </row>
    <row r="136">
      <c r="B136" s="15"/>
      <c r="C136" s="15"/>
      <c r="D136" s="16" t="s">
        <v>89</v>
      </c>
      <c r="E136" s="19" t="str">
        <f>HYPERLINK("https://www.youtube.com/watch?v=m_TsUN4JRfE","Video - Integrated Analysis, ... Demo - Part 3 of 5")</f>
        <v>Video - Integrated Analysis, ... Demo - Part 3 of 5</v>
      </c>
      <c r="F136" s="16"/>
      <c r="G136" s="16" t="s">
        <v>27</v>
      </c>
      <c r="H136" s="16" t="s">
        <v>9</v>
      </c>
      <c r="I136" s="16"/>
      <c r="J136" s="15"/>
    </row>
    <row r="137">
      <c r="B137" s="15"/>
      <c r="C137" s="15"/>
      <c r="D137" s="15"/>
      <c r="E137" s="26" t="s">
        <v>29</v>
      </c>
      <c r="F137" s="16"/>
      <c r="G137" s="16" t="s">
        <v>10</v>
      </c>
      <c r="H137" s="16" t="s">
        <v>25</v>
      </c>
      <c r="I137" s="16"/>
      <c r="J137" s="15"/>
    </row>
    <row r="138">
      <c r="B138" s="15"/>
      <c r="C138" s="15"/>
      <c r="D138" s="16"/>
      <c r="E138" s="42" t="str">
        <f>HYPERLINK("https://drive.google.com/open?id=0B5Ca7vexQDB9S1BGRkphM1l2UUE","Practice Zone")</f>
        <v>Practice Zone</v>
      </c>
      <c r="F138" s="16"/>
      <c r="G138" s="16" t="s">
        <v>10</v>
      </c>
      <c r="H138" s="16" t="s">
        <v>9</v>
      </c>
      <c r="I138" s="16"/>
      <c r="J138" s="15"/>
    </row>
    <row r="139">
      <c r="B139" s="15"/>
      <c r="C139" s="15"/>
      <c r="D139" s="16" t="s">
        <v>90</v>
      </c>
      <c r="E139" s="19" t="str">
        <f>HYPERLINK("https://www.youtube.com/watch?v=LxY-cGgzKgg","Video - Integrated Analysis, ... Demo - Part 4 of 5")</f>
        <v>Video - Integrated Analysis, ... Demo - Part 4 of 5</v>
      </c>
      <c r="F139" s="16"/>
      <c r="G139" s="16" t="s">
        <v>27</v>
      </c>
      <c r="H139" s="16" t="s">
        <v>9</v>
      </c>
      <c r="I139" s="16"/>
      <c r="J139" s="15"/>
    </row>
    <row r="140">
      <c r="B140" s="15"/>
      <c r="C140" s="15"/>
      <c r="D140" s="15"/>
      <c r="E140" s="26" t="s">
        <v>29</v>
      </c>
      <c r="F140" s="16"/>
      <c r="G140" s="16" t="s">
        <v>10</v>
      </c>
      <c r="H140" s="16" t="s">
        <v>25</v>
      </c>
      <c r="I140" s="16"/>
      <c r="J140" s="15"/>
    </row>
    <row r="141">
      <c r="B141" s="15"/>
      <c r="C141" s="15"/>
      <c r="D141" s="16"/>
      <c r="E141" s="42" t="str">
        <f>HYPERLINK("https://drive.google.com/open?id=0B5Ca7vexQDB9NHdHMGoxb21qTU0","Practice Zone")</f>
        <v>Practice Zone</v>
      </c>
      <c r="F141" s="16"/>
      <c r="G141" s="16" t="s">
        <v>10</v>
      </c>
      <c r="H141" s="16" t="s">
        <v>9</v>
      </c>
      <c r="I141" s="16"/>
      <c r="J141" s="15"/>
    </row>
    <row r="142">
      <c r="B142" s="15"/>
      <c r="C142" s="15"/>
      <c r="D142" s="16" t="s">
        <v>91</v>
      </c>
      <c r="E142" s="19" t="str">
        <f>HYPERLINK("https://www.youtube.com/watch?v=262g1j6vBZE","Video - Integrated Analysis, ... Demo - Part 5 of 5")</f>
        <v>Video - Integrated Analysis, ... Demo - Part 5 of 5</v>
      </c>
      <c r="F142" s="16"/>
      <c r="G142" s="16" t="s">
        <v>27</v>
      </c>
      <c r="H142" s="16" t="s">
        <v>9</v>
      </c>
      <c r="I142" s="16"/>
      <c r="J142" s="15"/>
    </row>
    <row r="143">
      <c r="B143" s="37"/>
      <c r="C143" s="15"/>
      <c r="D143" s="15"/>
      <c r="E143" s="26" t="s">
        <v>29</v>
      </c>
      <c r="F143" s="16"/>
      <c r="G143" s="16" t="s">
        <v>10</v>
      </c>
      <c r="H143" s="16" t="s">
        <v>25</v>
      </c>
      <c r="I143" s="16"/>
      <c r="J143" s="15"/>
    </row>
    <row r="144">
      <c r="B144" s="37"/>
      <c r="C144" s="15"/>
      <c r="D144" s="16" t="s">
        <v>92</v>
      </c>
      <c r="E144" s="19" t="str">
        <f>HYPERLINK("https://www.youtube.com/watch?v=HakjBMS2zvY","Video - Integrated Analysis, ... - Sharing")</f>
        <v>Video - Integrated Analysis, ... - Sharing</v>
      </c>
      <c r="F144" s="16"/>
      <c r="G144" s="16" t="s">
        <v>27</v>
      </c>
      <c r="H144" s="16" t="s">
        <v>9</v>
      </c>
      <c r="I144" s="16"/>
      <c r="J144" s="15"/>
    </row>
    <row r="145">
      <c r="B145" s="37"/>
      <c r="C145" s="15"/>
      <c r="D145" s="15"/>
      <c r="E145" s="26" t="s">
        <v>29</v>
      </c>
      <c r="F145" s="16"/>
      <c r="G145" s="16" t="s">
        <v>10</v>
      </c>
      <c r="H145" s="16" t="s">
        <v>25</v>
      </c>
      <c r="I145" s="16"/>
      <c r="J145" s="15"/>
    </row>
    <row r="146">
      <c r="B146" s="15"/>
      <c r="C146" s="16" t="s">
        <v>93</v>
      </c>
      <c r="D146" s="16" t="s">
        <v>94</v>
      </c>
      <c r="E146" s="19" t="str">
        <f>HYPERLINK("https://drive.google.com/open?id=0B5Ca7vexQDB9OTd4VDdSMWt2eTA","Note")</f>
        <v>Note</v>
      </c>
      <c r="F146" s="16"/>
      <c r="G146" s="16" t="s">
        <v>10</v>
      </c>
      <c r="H146" s="16" t="s">
        <v>9</v>
      </c>
      <c r="I146" s="16"/>
      <c r="J146" s="16" t="s">
        <v>49</v>
      </c>
    </row>
    <row r="147">
      <c r="B147" s="15"/>
      <c r="C147" s="27"/>
      <c r="D147" s="27"/>
      <c r="E147" s="28" t="str">
        <f>HYPERLINK("https://drive.google.com/open?id=0B5Ca7vexQDB9bENfUlI4RmV1Rms","Session Quiz - Integrated Analysis, Dashboards, Messaging and Sharing")</f>
        <v>Session Quiz - Integrated Analysis, Dashboards, Messaging and Sharing</v>
      </c>
      <c r="F147" s="29"/>
      <c r="G147" s="29" t="s">
        <v>39</v>
      </c>
      <c r="H147" s="29" t="s">
        <v>9</v>
      </c>
      <c r="I147" s="29"/>
      <c r="J147" s="27"/>
    </row>
    <row r="148">
      <c r="B148" s="15"/>
      <c r="C148" s="19" t="str">
        <f>HYPERLINK("https://drive.google.com/open?id=0B5Ca7vexQDB9SHVaUkF0b3pXYmM","3.6 - Reports App and Reporting Rates")</f>
        <v>3.6 - Reports App and Reporting Rates</v>
      </c>
      <c r="D148" s="16" t="s">
        <v>95</v>
      </c>
      <c r="E148" s="19" t="str">
        <f>HYPERLINK("https://www.youtube.com/watch?v=WyAfzvYpOBk","Video - Reports and Reporting Rates - Part 1 of 4")</f>
        <v>Video - Reports and Reporting Rates - Part 1 of 4</v>
      </c>
      <c r="F148" s="16"/>
      <c r="G148" s="16" t="s">
        <v>27</v>
      </c>
      <c r="H148" s="16" t="s">
        <v>9</v>
      </c>
      <c r="I148" s="16"/>
      <c r="J148" s="15"/>
    </row>
    <row r="149">
      <c r="B149" s="15"/>
      <c r="C149" s="15"/>
      <c r="D149" s="15"/>
      <c r="E149" s="26" t="s">
        <v>29</v>
      </c>
      <c r="F149" s="16"/>
      <c r="G149" s="16" t="s">
        <v>10</v>
      </c>
      <c r="H149" s="16" t="s">
        <v>25</v>
      </c>
      <c r="I149" s="16"/>
      <c r="J149" s="15"/>
    </row>
    <row r="150">
      <c r="B150" s="15"/>
      <c r="C150" s="15"/>
      <c r="D150" s="15"/>
      <c r="E150" s="42" t="str">
        <f>HYPERLINK("https://drive.google.com/open?id=0B5Ca7vexQDB9YkhvR1pCNm9ZREE","Practice Zone")</f>
        <v>Practice Zone</v>
      </c>
      <c r="F150" s="16"/>
      <c r="G150" s="16" t="s">
        <v>10</v>
      </c>
      <c r="H150" s="16" t="s">
        <v>9</v>
      </c>
      <c r="I150" s="16"/>
      <c r="J150" s="15"/>
    </row>
    <row r="151">
      <c r="B151" s="15"/>
      <c r="C151" s="15"/>
      <c r="D151" s="16" t="s">
        <v>96</v>
      </c>
      <c r="E151" s="19" t="str">
        <f>HYPERLINK("https://www.youtube.com/watch?v=s8k-YDtHUIo","Video - Reports and Reporting Rates - Part 2 of 4")</f>
        <v>Video - Reports and Reporting Rates - Part 2 of 4</v>
      </c>
      <c r="F151" s="16"/>
      <c r="G151" s="16" t="s">
        <v>27</v>
      </c>
      <c r="H151" s="16" t="s">
        <v>9</v>
      </c>
      <c r="I151" s="16"/>
      <c r="J151" s="15"/>
    </row>
    <row r="152">
      <c r="B152" s="15"/>
      <c r="C152" s="15"/>
      <c r="D152" s="15"/>
      <c r="E152" s="26" t="s">
        <v>29</v>
      </c>
      <c r="F152" s="16"/>
      <c r="G152" s="16" t="s">
        <v>10</v>
      </c>
      <c r="H152" s="16" t="s">
        <v>25</v>
      </c>
      <c r="I152" s="16"/>
      <c r="J152" s="15"/>
    </row>
    <row r="153">
      <c r="B153" s="15"/>
      <c r="C153" s="15"/>
      <c r="D153" s="15"/>
      <c r="E153" s="42" t="str">
        <f>HYPERLINK("https://drive.google.com/open?id=0B5Ca7vexQDB9N2kwN2k0TVVUNGM","Practice Zone")</f>
        <v>Practice Zone</v>
      </c>
      <c r="F153" s="16"/>
      <c r="G153" s="16" t="s">
        <v>10</v>
      </c>
      <c r="H153" s="16" t="s">
        <v>9</v>
      </c>
      <c r="I153" s="16"/>
      <c r="J153" s="15"/>
    </row>
    <row r="154">
      <c r="B154" s="15"/>
      <c r="C154" s="15"/>
      <c r="D154" s="16" t="s">
        <v>97</v>
      </c>
      <c r="E154" s="19" t="str">
        <f>HYPERLINK("https://www.youtube.com/watch?v=VMfCMVvlR3Q","Video - Reports and Reporting Rates - Part 3 of 4")</f>
        <v>Video - Reports and Reporting Rates - Part 3 of 4</v>
      </c>
      <c r="F154" s="16"/>
      <c r="G154" s="16" t="s">
        <v>27</v>
      </c>
      <c r="H154" s="16" t="s">
        <v>9</v>
      </c>
      <c r="I154" s="16"/>
      <c r="J154" s="15"/>
    </row>
    <row r="155">
      <c r="B155" s="15"/>
      <c r="C155" s="15"/>
      <c r="D155" s="15"/>
      <c r="E155" s="26" t="s">
        <v>29</v>
      </c>
      <c r="F155" s="16"/>
      <c r="G155" s="16" t="s">
        <v>10</v>
      </c>
      <c r="H155" s="16" t="s">
        <v>25</v>
      </c>
      <c r="I155" s="16"/>
      <c r="J155" s="15"/>
    </row>
    <row r="156">
      <c r="B156" s="15"/>
      <c r="C156" s="15"/>
      <c r="D156" s="15"/>
      <c r="E156" s="42" t="str">
        <f>HYPERLINK("https://drive.google.com/open?id=0B5Ca7vexQDB9aWo4SUNlWDlIZXc","Practice Zone")</f>
        <v>Practice Zone</v>
      </c>
      <c r="F156" s="16"/>
      <c r="G156" s="16" t="s">
        <v>10</v>
      </c>
      <c r="H156" s="16" t="s">
        <v>9</v>
      </c>
      <c r="I156" s="16"/>
      <c r="J156" s="15"/>
    </row>
    <row r="157">
      <c r="B157" s="15"/>
      <c r="C157" s="15"/>
      <c r="D157" s="16" t="s">
        <v>98</v>
      </c>
      <c r="E157" s="19" t="str">
        <f>HYPERLINK("https://www.youtube.com/watch?v=_AKIkYI0yZ8","Video - Reports and Reporting Rates - Part 4 of 4")</f>
        <v>Video - Reports and Reporting Rates - Part 4 of 4</v>
      </c>
      <c r="F157" s="16"/>
      <c r="G157" s="16" t="s">
        <v>27</v>
      </c>
      <c r="H157" s="16" t="s">
        <v>9</v>
      </c>
      <c r="I157" s="16"/>
      <c r="J157" s="15"/>
    </row>
    <row r="158">
      <c r="B158" s="15"/>
      <c r="C158" s="15"/>
      <c r="D158" s="15"/>
      <c r="E158" s="26" t="s">
        <v>29</v>
      </c>
      <c r="F158" s="16"/>
      <c r="G158" s="16" t="s">
        <v>10</v>
      </c>
      <c r="H158" s="16" t="s">
        <v>25</v>
      </c>
      <c r="I158" s="16"/>
      <c r="J158" s="15"/>
    </row>
    <row r="159">
      <c r="B159" s="15"/>
      <c r="C159" s="16" t="s">
        <v>99</v>
      </c>
      <c r="D159" s="16" t="s">
        <v>100</v>
      </c>
      <c r="E159" s="19" t="str">
        <f>HYPERLINK("https://drive.google.com/open?id=0B5Ca7vexQDB9OTd4VDdSMWt2eTA","Note")</f>
        <v>Note</v>
      </c>
      <c r="F159" s="16"/>
      <c r="G159" s="16" t="s">
        <v>10</v>
      </c>
      <c r="H159" s="16" t="s">
        <v>9</v>
      </c>
      <c r="I159" s="16"/>
      <c r="J159" s="16" t="s">
        <v>49</v>
      </c>
    </row>
    <row r="160">
      <c r="B160" s="15"/>
      <c r="C160" s="27"/>
      <c r="D160" s="27"/>
      <c r="E160" s="28" t="str">
        <f>HYPERLINK("https://drive.google.com/open?id=0B5Ca7vexQDB9akZ4bUhsQ3RlcDQ","Session Quiz - Reports App and Reporting Rates")</f>
        <v>Session Quiz - Reports App and Reporting Rates</v>
      </c>
      <c r="F160" s="29"/>
      <c r="G160" s="29" t="s">
        <v>39</v>
      </c>
      <c r="H160" s="29" t="s">
        <v>9</v>
      </c>
      <c r="I160" s="29"/>
      <c r="J160" s="27"/>
    </row>
    <row r="161">
      <c r="B161" s="15"/>
      <c r="C161" s="28" t="str">
        <f>HYPERLINK("https://drive.google.com/open?id=0B5Ca7vexQDB9M2VMSzdTdWtGRjA","3.7 - Module Readings")</f>
        <v>3.7 - Module Readings</v>
      </c>
      <c r="D161" s="29" t="s">
        <v>50</v>
      </c>
      <c r="E161" s="28" t="str">
        <f>HYPERLINK("https://drive.google.com/open?id=0B5Ca7vexQDB9TDgwVWZLQ0lRVFE","Additional Reading")</f>
        <v>Additional Reading</v>
      </c>
      <c r="F161" s="29"/>
      <c r="G161" s="29" t="s">
        <v>10</v>
      </c>
      <c r="H161" s="29" t="s">
        <v>9</v>
      </c>
      <c r="I161" s="29"/>
      <c r="J161" s="27"/>
    </row>
    <row r="162">
      <c r="B162" s="5"/>
      <c r="C162" s="6" t="str">
        <f>HYPERLINK("https://drive.google.com/open?id=0B5Ca7vexQDB9MUR6cGhQVUZTWms","Feedback - Introduction to DHIS2 Analysis")</f>
        <v>Feedback - Introduction to DHIS2 Analysis</v>
      </c>
      <c r="D162" s="7" t="s">
        <v>101</v>
      </c>
      <c r="E162" s="6" t="str">
        <f>HYPERLINK("https://drive.google.com/open?id=0B5Ca7vexQDB9Vjk0Q1Q3a3JxWVU","Feedback - Introduction to DHIS2 Analysis")</f>
        <v>Feedback - Introduction to DHIS2 Analysis</v>
      </c>
      <c r="F162" s="7"/>
      <c r="G162" s="7" t="s">
        <v>10</v>
      </c>
      <c r="H162" s="7" t="s">
        <v>9</v>
      </c>
      <c r="I162" s="7"/>
      <c r="J162" s="43" t="str">
        <f>HYPERLINK("https://docs.google.com/forms/d/e/1FAIpQLSe0zXj-2IH-pzeE-X6TgZS9oeRW0IA8L0USRl-safcuS3-iNw/viewform?usp=sf_link","Embedded form to be translated too [URL] - All the 'Feedback' forms are identical")</f>
        <v>Embedded form to be translated too [URL] - All the 'Feedback' forms are identical</v>
      </c>
    </row>
    <row r="163">
      <c r="B163" s="2" t="s">
        <v>102</v>
      </c>
      <c r="C163" s="3" t="str">
        <f>HYPERLINK("https://drive.google.com/open?id=0B5Ca7vexQDB9MkZNYzF3OHNYbWM","4.1 - Introduction to Collection and Customization")</f>
        <v>4.1 - Introduction to Collection and Customization</v>
      </c>
      <c r="D163" s="2" t="s">
        <v>103</v>
      </c>
      <c r="E163" s="3" t="str">
        <f>HYPERLINK("https://www.youtube.com/watch?v=Zqc-O4Z0dP8","Video - Collection and Customization Intro")</f>
        <v>Video - Collection and Customization Intro</v>
      </c>
      <c r="F163" s="2"/>
      <c r="G163" s="2" t="s">
        <v>27</v>
      </c>
      <c r="H163" s="2" t="s">
        <v>9</v>
      </c>
      <c r="I163" s="2"/>
      <c r="J163" s="3" t="str">
        <f>HYPERLINK("https://drive.google.com/open?id=1pTwapfZxzqIokeyvi-KVIY5FfpvTthkCIBWEN8xFfsc","Handouts to be translated too [LINK]")</f>
        <v>Handouts to be translated too [LINK]</v>
      </c>
    </row>
    <row r="164">
      <c r="B164" s="15"/>
      <c r="C164" s="15"/>
      <c r="D164" s="15"/>
      <c r="E164" s="16" t="s">
        <v>104</v>
      </c>
      <c r="F164" s="16"/>
      <c r="G164" s="16" t="s">
        <v>10</v>
      </c>
      <c r="H164" s="16" t="s">
        <v>25</v>
      </c>
      <c r="I164" s="16"/>
      <c r="J164" s="44"/>
    </row>
    <row r="165">
      <c r="B165" s="15"/>
      <c r="C165" s="15"/>
      <c r="D165" s="16" t="s">
        <v>105</v>
      </c>
      <c r="E165" s="19" t="str">
        <f>HYPERLINK("https://drive.google.com/open?id=0B5Ca7vexQDB9QVNTQ1lKZmZNbHM","Creation of an account on DHIS2 Customization")</f>
        <v>Creation of an account on DHIS2 Customization</v>
      </c>
      <c r="F165" s="16"/>
      <c r="G165" s="16" t="s">
        <v>10</v>
      </c>
      <c r="H165" s="16" t="s">
        <v>9</v>
      </c>
      <c r="I165" s="16"/>
      <c r="J165" s="15"/>
    </row>
    <row r="166">
      <c r="B166" s="15"/>
      <c r="C166" s="15"/>
      <c r="D166" s="16" t="s">
        <v>106</v>
      </c>
      <c r="E166" s="19" t="str">
        <f>HYPERLINK("https://www.youtube.com/watch?v=BZ-Lv-eqt40","Video - Introduction to DHIS2 Database Customisation")</f>
        <v>Video - Introduction to DHIS2 Database Customisation</v>
      </c>
      <c r="F166" s="16"/>
      <c r="G166" s="16" t="s">
        <v>27</v>
      </c>
      <c r="H166" s="16" t="s">
        <v>9</v>
      </c>
      <c r="I166" s="16"/>
      <c r="J166" s="42" t="str">
        <f>HYPERLINK("https://drive.google.com/open?id=1RD_gf24iEMeiaEkppbCFZ1u91pYgDiXl9lyEieVU-Hk","Handouts to be translated too [LINK]")</f>
        <v>Handouts to be translated too [LINK]</v>
      </c>
    </row>
    <row r="167">
      <c r="B167" s="15"/>
      <c r="C167" s="27"/>
      <c r="D167" s="27"/>
      <c r="E167" s="29" t="s">
        <v>104</v>
      </c>
      <c r="F167" s="29"/>
      <c r="G167" s="29" t="s">
        <v>10</v>
      </c>
      <c r="H167" s="29" t="s">
        <v>25</v>
      </c>
      <c r="I167" s="29"/>
      <c r="J167" s="27"/>
    </row>
    <row r="168">
      <c r="B168" s="15"/>
      <c r="C168" s="19" t="str">
        <f>HYPERLINK("https://drive.google.com/open?id=0B5Ca7vexQDB9dTlId204b01aQW8","4.2 - Design Principles")</f>
        <v>4.2 - Design Principles</v>
      </c>
      <c r="D168" s="16" t="s">
        <v>107</v>
      </c>
      <c r="E168" s="19" t="str">
        <f>HYPERLINK("https://www.youtube.com/watch?v=kJKXSrfu-NY","Video - Design Principles Presentation")</f>
        <v>Video - Design Principles Presentation</v>
      </c>
      <c r="F168" s="16"/>
      <c r="G168" s="16" t="s">
        <v>27</v>
      </c>
      <c r="H168" s="16" t="s">
        <v>9</v>
      </c>
      <c r="I168" s="16"/>
      <c r="J168" s="19" t="str">
        <f>HYPERLINK("https://drive.google.com/open?id=19pxtY2Hu5FtS3A_H1SEdsZQ5cA66MbmDnDWK1Vh4gro","Handouts to be translated too [LINK]")</f>
        <v>Handouts to be translated too [LINK]</v>
      </c>
    </row>
    <row r="169">
      <c r="B169" s="15"/>
      <c r="C169" s="15"/>
      <c r="D169" s="15"/>
      <c r="E169" s="16" t="s">
        <v>104</v>
      </c>
      <c r="F169" s="16"/>
      <c r="G169" s="16" t="s">
        <v>10</v>
      </c>
      <c r="H169" s="16" t="s">
        <v>25</v>
      </c>
      <c r="I169" s="16"/>
      <c r="J169" s="15"/>
    </row>
    <row r="170">
      <c r="B170" s="15"/>
      <c r="C170" s="16" t="s">
        <v>108</v>
      </c>
      <c r="D170" s="16" t="s">
        <v>109</v>
      </c>
      <c r="E170" s="19" t="str">
        <f>HYPERLINK("https://drive.google.com/open?id=0B5Ca7vexQDB9Y3ZUWU11ekQ3YjQ","Note")</f>
        <v>Note</v>
      </c>
      <c r="F170" s="16"/>
      <c r="G170" s="16" t="s">
        <v>10</v>
      </c>
      <c r="H170" s="16" t="s">
        <v>9</v>
      </c>
      <c r="I170" s="16"/>
      <c r="J170" s="16" t="s">
        <v>49</v>
      </c>
    </row>
    <row r="171">
      <c r="B171" s="15"/>
      <c r="C171" s="27"/>
      <c r="D171" s="27"/>
      <c r="E171" s="28" t="str">
        <f>HYPERLINK("https://drive.google.com/open?id=0B5Ca7vexQDB9ZndXWnEtR1U0ZDg","Session Quiz - DHIS2 Customization")</f>
        <v>Session Quiz - DHIS2 Customization</v>
      </c>
      <c r="F171" s="29"/>
      <c r="G171" s="29" t="s">
        <v>39</v>
      </c>
      <c r="H171" s="29" t="s">
        <v>9</v>
      </c>
      <c r="I171" s="29"/>
      <c r="J171" s="27"/>
    </row>
    <row r="172">
      <c r="B172" s="15"/>
      <c r="C172" s="19" t="str">
        <f>HYPERLINK("https://drive.google.com/open?id=0B5Ca7vexQDB9V1g0eS1TNVZFcjQ","4.3 - Organisation Units")</f>
        <v>4.3 - Organisation Units</v>
      </c>
      <c r="D172" s="16" t="s">
        <v>110</v>
      </c>
      <c r="E172" s="19" t="str">
        <f>HYPERLINK("https://www.youtube.com/watch?v=ge5LjORD9Lg","Video - Organisation Units Presentation")</f>
        <v>Video - Organisation Units Presentation</v>
      </c>
      <c r="F172" s="16"/>
      <c r="G172" s="16" t="s">
        <v>27</v>
      </c>
      <c r="H172" s="16" t="s">
        <v>9</v>
      </c>
      <c r="I172" s="16"/>
      <c r="J172" s="19" t="str">
        <f>HYPERLINK("https://drive.google.com/open?id=14Dv4naDEeZqvLhdwdAniHanzpPwHU_JvQ81EuVw0I6I","Handouts to be translated too [LINK]")</f>
        <v>Handouts to be translated too [LINK]</v>
      </c>
    </row>
    <row r="173">
      <c r="B173" s="15"/>
      <c r="C173" s="15"/>
      <c r="D173" s="15"/>
      <c r="E173" s="16" t="s">
        <v>104</v>
      </c>
      <c r="F173" s="16"/>
      <c r="G173" s="16" t="s">
        <v>10</v>
      </c>
      <c r="H173" s="16" t="s">
        <v>25</v>
      </c>
      <c r="I173" s="16"/>
      <c r="J173" s="15"/>
    </row>
    <row r="174">
      <c r="B174" s="15"/>
      <c r="C174" s="15"/>
      <c r="D174" s="16" t="s">
        <v>111</v>
      </c>
      <c r="E174" s="19" t="str">
        <f>HYPERLINK("https://www.youtube.com/watch?v=AmuI6BNUvho","Video - Organisation Units Demo - Part 1 of 4")</f>
        <v>Video - Organisation Units Demo - Part 1 of 4</v>
      </c>
      <c r="F174" s="16"/>
      <c r="G174" s="16" t="s">
        <v>27</v>
      </c>
      <c r="H174" s="16" t="s">
        <v>9</v>
      </c>
      <c r="I174" s="16"/>
      <c r="J174" s="15"/>
    </row>
    <row r="175">
      <c r="B175" s="15"/>
      <c r="C175" s="15"/>
      <c r="D175" s="15"/>
      <c r="E175" s="16" t="s">
        <v>104</v>
      </c>
      <c r="F175" s="16"/>
      <c r="G175" s="16" t="s">
        <v>10</v>
      </c>
      <c r="H175" s="16" t="s">
        <v>25</v>
      </c>
      <c r="I175" s="16"/>
      <c r="J175" s="15"/>
    </row>
    <row r="176">
      <c r="B176" s="15"/>
      <c r="C176" s="15"/>
      <c r="D176" s="16" t="s">
        <v>112</v>
      </c>
      <c r="E176" s="19" t="str">
        <f>HYPERLINK("https://www.youtube.com/watch?v=Hb0hhs9dkj4","Video - Organisation Units Demo - Part 2 of 4")</f>
        <v>Video - Organisation Units Demo - Part 2 of 4</v>
      </c>
      <c r="F176" s="16"/>
      <c r="G176" s="16" t="s">
        <v>27</v>
      </c>
      <c r="H176" s="16" t="s">
        <v>9</v>
      </c>
      <c r="I176" s="16"/>
      <c r="J176" s="15"/>
    </row>
    <row r="177">
      <c r="B177" s="15"/>
      <c r="C177" s="15"/>
      <c r="D177" s="15"/>
      <c r="E177" s="16" t="s">
        <v>104</v>
      </c>
      <c r="F177" s="16"/>
      <c r="G177" s="16" t="s">
        <v>10</v>
      </c>
      <c r="H177" s="16" t="s">
        <v>25</v>
      </c>
      <c r="I177" s="16"/>
      <c r="J177" s="15"/>
    </row>
    <row r="178">
      <c r="B178" s="15"/>
      <c r="C178" s="15"/>
      <c r="D178" s="16" t="s">
        <v>113</v>
      </c>
      <c r="E178" s="19" t="str">
        <f>HYPERLINK("https://www.youtube.com/watch?v=nwOx2qH_ClM","Video - Organisation Units Demo - Part 3 of 4")</f>
        <v>Video - Organisation Units Demo - Part 3 of 4</v>
      </c>
      <c r="F178" s="16"/>
      <c r="G178" s="16" t="s">
        <v>27</v>
      </c>
      <c r="H178" s="16" t="s">
        <v>9</v>
      </c>
      <c r="I178" s="16"/>
      <c r="J178" s="15"/>
    </row>
    <row r="179">
      <c r="B179" s="15"/>
      <c r="C179" s="15"/>
      <c r="D179" s="15"/>
      <c r="E179" s="16" t="s">
        <v>104</v>
      </c>
      <c r="F179" s="16"/>
      <c r="G179" s="16" t="s">
        <v>10</v>
      </c>
      <c r="H179" s="16" t="s">
        <v>25</v>
      </c>
      <c r="I179" s="16"/>
      <c r="J179" s="15"/>
    </row>
    <row r="180">
      <c r="B180" s="15"/>
      <c r="C180" s="15"/>
      <c r="D180" s="16" t="s">
        <v>114</v>
      </c>
      <c r="E180" s="19" t="str">
        <f>HYPERLINK("https://www.youtube.com/watch?v=JsYzAnVe-Es","Video - Organisation Units Demo - Part 4 of 4")</f>
        <v>Video - Organisation Units Demo - Part 4 of 4</v>
      </c>
      <c r="F180" s="16"/>
      <c r="G180" s="16" t="s">
        <v>27</v>
      </c>
      <c r="H180" s="16" t="s">
        <v>9</v>
      </c>
      <c r="I180" s="16"/>
      <c r="J180" s="15"/>
    </row>
    <row r="181">
      <c r="B181" s="15"/>
      <c r="C181" s="15"/>
      <c r="D181" s="15"/>
      <c r="E181" s="16" t="s">
        <v>104</v>
      </c>
      <c r="F181" s="16"/>
      <c r="G181" s="16" t="s">
        <v>10</v>
      </c>
      <c r="H181" s="16" t="s">
        <v>25</v>
      </c>
      <c r="I181" s="16"/>
      <c r="J181" s="15"/>
    </row>
    <row r="182">
      <c r="B182" s="15"/>
      <c r="C182" s="16" t="s">
        <v>115</v>
      </c>
      <c r="D182" s="16" t="s">
        <v>116</v>
      </c>
      <c r="E182" s="19" t="str">
        <f>HYPERLINK("https://drive.google.com/open?id=0B5Ca7vexQDB9dVUzWk1wYXJtNFE","Instructions")</f>
        <v>Instructions</v>
      </c>
      <c r="F182" s="16"/>
      <c r="G182" s="16" t="s">
        <v>10</v>
      </c>
      <c r="H182" s="16" t="s">
        <v>9</v>
      </c>
      <c r="I182" s="16"/>
      <c r="J182" s="15"/>
    </row>
    <row r="183">
      <c r="B183" s="15"/>
      <c r="C183" s="15"/>
      <c r="D183" s="15"/>
      <c r="E183" s="19" t="str">
        <f>HYPERLINK("https://drive.google.com/open?id=0B5Ca7vexQDB9RW85NDhQSzlQZU0","Assignment 4.3.1")</f>
        <v>Assignment 4.3.1</v>
      </c>
      <c r="F183" s="16"/>
      <c r="G183" s="16" t="s">
        <v>10</v>
      </c>
      <c r="H183" s="16" t="s">
        <v>9</v>
      </c>
      <c r="I183" s="16"/>
      <c r="J183" s="15"/>
    </row>
    <row r="184">
      <c r="B184" s="15"/>
      <c r="C184" s="15"/>
      <c r="D184" s="15"/>
      <c r="E184" s="19" t="str">
        <f>HYPERLINK("https://drive.google.com/open?id=0B5Ca7vexQDB9Y2NCTDUwY1ROQkk","Assignment 4.3.2")</f>
        <v>Assignment 4.3.2</v>
      </c>
      <c r="F184" s="16"/>
      <c r="G184" s="16" t="s">
        <v>10</v>
      </c>
      <c r="H184" s="16" t="s">
        <v>9</v>
      </c>
      <c r="I184" s="16"/>
      <c r="J184" s="15"/>
    </row>
    <row r="185">
      <c r="B185" s="15"/>
      <c r="C185" s="15"/>
      <c r="D185" s="15"/>
      <c r="E185" s="19" t="str">
        <f>HYPERLINK("https://drive.google.com/open?id=0B5Ca7vexQDB9OFl1ZWpZYzhQTm8","Assignment 4.3.3")</f>
        <v>Assignment 4.3.3</v>
      </c>
      <c r="F185" s="16"/>
      <c r="G185" s="16" t="s">
        <v>10</v>
      </c>
      <c r="H185" s="16" t="s">
        <v>9</v>
      </c>
      <c r="I185" s="16"/>
      <c r="J185" s="15"/>
    </row>
    <row r="186">
      <c r="B186" s="15"/>
      <c r="C186" s="16" t="s">
        <v>117</v>
      </c>
      <c r="D186" s="16" t="s">
        <v>118</v>
      </c>
      <c r="E186" s="19" t="str">
        <f>HYPERLINK("https://drive.google.com/open?id=0B5Ca7vexQDB9UGJVTHBFRUJzM2s","Note")</f>
        <v>Note</v>
      </c>
      <c r="F186" s="16"/>
      <c r="G186" s="16" t="s">
        <v>10</v>
      </c>
      <c r="H186" s="16" t="s">
        <v>9</v>
      </c>
      <c r="I186" s="16"/>
      <c r="J186" s="16" t="s">
        <v>49</v>
      </c>
    </row>
    <row r="187">
      <c r="B187" s="15"/>
      <c r="C187" s="27"/>
      <c r="D187" s="27"/>
      <c r="E187" s="28" t="str">
        <f>HYPERLINK("https://drive.google.com/open?id=0B5Ca7vexQDB9Y1p5aUF6eXp3cWs","Session Quiz - Organisation Units")</f>
        <v>Session Quiz - Organisation Units</v>
      </c>
      <c r="F187" s="29"/>
      <c r="G187" s="29" t="s">
        <v>39</v>
      </c>
      <c r="H187" s="29" t="s">
        <v>9</v>
      </c>
      <c r="I187" s="29"/>
      <c r="J187" s="45"/>
    </row>
    <row r="188">
      <c r="B188" s="15"/>
      <c r="C188" s="19" t="str">
        <f>HYPERLINK("https://drive.google.com/open?id=0B5Ca7vexQDB9dHIyd1N6RjdSbWs","4.4 - Data Elements")</f>
        <v>4.4 - Data Elements</v>
      </c>
      <c r="D188" s="16" t="s">
        <v>119</v>
      </c>
      <c r="E188" s="19" t="str">
        <f>HYPERLINK("https://www.youtube.com/watch?v=dlfGNMz7CWE","Video - Data Elements Presentation")</f>
        <v>Video - Data Elements Presentation</v>
      </c>
      <c r="F188" s="16"/>
      <c r="G188" s="16" t="s">
        <v>27</v>
      </c>
      <c r="H188" s="16" t="s">
        <v>9</v>
      </c>
      <c r="I188" s="16"/>
      <c r="J188" s="19" t="str">
        <f>HYPERLINK("https://drive.google.com/open?id=15aOGisl5KRrgBd9hffFWpEjxshBQrIry9JsDN2LzR_Q","Handouts to be translated too [LINK]")</f>
        <v>Handouts to be translated too [LINK]</v>
      </c>
    </row>
    <row r="189">
      <c r="B189" s="15"/>
      <c r="C189" s="15"/>
      <c r="D189" s="15"/>
      <c r="E189" s="16" t="s">
        <v>104</v>
      </c>
      <c r="F189" s="16"/>
      <c r="G189" s="16" t="s">
        <v>10</v>
      </c>
      <c r="H189" s="16" t="s">
        <v>25</v>
      </c>
      <c r="I189" s="16"/>
      <c r="J189" s="15"/>
    </row>
    <row r="190">
      <c r="B190" s="15"/>
      <c r="C190" s="15"/>
      <c r="D190" s="15"/>
      <c r="E190" s="19" t="str">
        <f>HYPERLINK("https://drive.google.com/open?id=0B5Ca7vexQDB9UzV0Q3R0eWNKYjg","Practice Zone")</f>
        <v>Practice Zone</v>
      </c>
      <c r="F190" s="16"/>
      <c r="G190" s="16" t="s">
        <v>10</v>
      </c>
      <c r="H190" s="16" t="s">
        <v>9</v>
      </c>
      <c r="I190" s="16"/>
      <c r="J190" s="15"/>
    </row>
    <row r="191">
      <c r="B191" s="15"/>
      <c r="C191" s="15"/>
      <c r="D191" s="16" t="s">
        <v>120</v>
      </c>
      <c r="E191" s="19" t="str">
        <f>HYPERLINK("https://www.youtube.com/watch?v=6Enk8m9wJqc","Video - Data Elements - Part 1 of 3")</f>
        <v>Video - Data Elements - Part 1 of 3</v>
      </c>
      <c r="F191" s="16"/>
      <c r="G191" s="16" t="s">
        <v>27</v>
      </c>
      <c r="H191" s="16" t="s">
        <v>9</v>
      </c>
      <c r="I191" s="16"/>
      <c r="J191" s="15"/>
    </row>
    <row r="192">
      <c r="B192" s="15"/>
      <c r="C192" s="15"/>
      <c r="D192" s="15"/>
      <c r="E192" s="16" t="s">
        <v>104</v>
      </c>
      <c r="F192" s="16"/>
      <c r="G192" s="16" t="s">
        <v>10</v>
      </c>
      <c r="H192" s="16" t="s">
        <v>25</v>
      </c>
      <c r="I192" s="16"/>
      <c r="J192" s="15"/>
    </row>
    <row r="193">
      <c r="B193" s="15"/>
      <c r="C193" s="15"/>
      <c r="D193" s="16" t="s">
        <v>121</v>
      </c>
      <c r="E193" s="19" t="str">
        <f>HYPERLINK("https://www.youtube.com/watch?v=AoTkndBFUWU","Video - Data Elements - Part 2 of 3")</f>
        <v>Video - Data Elements - Part 2 of 3</v>
      </c>
      <c r="F193" s="16"/>
      <c r="G193" s="16" t="s">
        <v>27</v>
      </c>
      <c r="H193" s="16" t="s">
        <v>9</v>
      </c>
      <c r="I193" s="16"/>
      <c r="J193" s="15"/>
    </row>
    <row r="194">
      <c r="B194" s="15"/>
      <c r="C194" s="15"/>
      <c r="D194" s="15"/>
      <c r="E194" s="16" t="s">
        <v>104</v>
      </c>
      <c r="F194" s="16"/>
      <c r="G194" s="16" t="s">
        <v>10</v>
      </c>
      <c r="H194" s="16" t="s">
        <v>25</v>
      </c>
      <c r="I194" s="16"/>
      <c r="J194" s="15"/>
    </row>
    <row r="195">
      <c r="B195" s="15"/>
      <c r="C195" s="15"/>
      <c r="D195" s="16" t="s">
        <v>122</v>
      </c>
      <c r="E195" s="19" t="str">
        <f>HYPERLINK("https://www.youtube.com/watch?v=fFB6HA4BJEA","Video - Data Elements - Part 3 of 3")</f>
        <v>Video - Data Elements - Part 3 of 3</v>
      </c>
      <c r="F195" s="16"/>
      <c r="G195" s="16" t="s">
        <v>27</v>
      </c>
      <c r="H195" s="16" t="s">
        <v>9</v>
      </c>
      <c r="I195" s="16"/>
      <c r="J195" s="15"/>
    </row>
    <row r="196">
      <c r="B196" s="15"/>
      <c r="C196" s="15"/>
      <c r="D196" s="15"/>
      <c r="E196" s="16" t="s">
        <v>104</v>
      </c>
      <c r="F196" s="16"/>
      <c r="G196" s="16" t="s">
        <v>10</v>
      </c>
      <c r="H196" s="16" t="s">
        <v>25</v>
      </c>
      <c r="I196" s="16"/>
      <c r="J196" s="15"/>
    </row>
    <row r="197">
      <c r="B197" s="15"/>
      <c r="C197" s="16" t="s">
        <v>115</v>
      </c>
      <c r="D197" s="16" t="s">
        <v>123</v>
      </c>
      <c r="E197" s="19" t="str">
        <f>HYPERLINK("https://drive.google.com/open?id=0B5Ca7vexQDB9UVNKZWN3Y2c1eUk","Instructions")</f>
        <v>Instructions</v>
      </c>
      <c r="F197" s="16"/>
      <c r="G197" s="16" t="s">
        <v>10</v>
      </c>
      <c r="H197" s="16" t="s">
        <v>9</v>
      </c>
      <c r="I197" s="16"/>
      <c r="J197" s="15"/>
    </row>
    <row r="198">
      <c r="B198" s="15"/>
      <c r="C198" s="15"/>
      <c r="D198" s="15"/>
      <c r="E198" s="19" t="str">
        <f>HYPERLINK("https://drive.google.com/open?id=0B5Ca7vexQDB9SXhTRGZWamhJOWc","Assignment 4.4.1")</f>
        <v>Assignment 4.4.1</v>
      </c>
      <c r="F198" s="16"/>
      <c r="G198" s="16" t="s">
        <v>10</v>
      </c>
      <c r="H198" s="16" t="s">
        <v>9</v>
      </c>
      <c r="I198" s="16"/>
      <c r="J198" s="15"/>
    </row>
    <row r="199">
      <c r="B199" s="15"/>
      <c r="C199" s="15"/>
      <c r="D199" s="15"/>
      <c r="E199" s="19" t="str">
        <f>HYPERLINK("https://drive.google.com/open?id=0B5Ca7vexQDB9NmQ0cEk5YVRIUGs","Assignment 4.4.2")</f>
        <v>Assignment 4.4.2</v>
      </c>
      <c r="F199" s="16"/>
      <c r="G199" s="16" t="s">
        <v>10</v>
      </c>
      <c r="H199" s="16" t="s">
        <v>9</v>
      </c>
      <c r="I199" s="16"/>
      <c r="J199" s="15"/>
    </row>
    <row r="200">
      <c r="B200" s="15"/>
      <c r="C200" s="15"/>
      <c r="D200" s="15"/>
      <c r="E200" s="19" t="str">
        <f>HYPERLINK("https://drive.google.com/open?id=0B5Ca7vexQDB9aVRZc2c1aWd4bUk","Assignment 4.4.3")</f>
        <v>Assignment 4.4.3</v>
      </c>
      <c r="F200" s="16"/>
      <c r="G200" s="16" t="s">
        <v>10</v>
      </c>
      <c r="H200" s="16" t="s">
        <v>9</v>
      </c>
      <c r="I200" s="16"/>
      <c r="J200" s="15"/>
    </row>
    <row r="201">
      <c r="B201" s="15"/>
      <c r="C201" s="16" t="s">
        <v>124</v>
      </c>
      <c r="D201" s="16" t="s">
        <v>125</v>
      </c>
      <c r="E201" s="19" t="str">
        <f>HYPERLINK("https://drive.google.com/open?id=0B5Ca7vexQDB9TGZ2eDBXMTJGRlk","Note")</f>
        <v>Note</v>
      </c>
      <c r="F201" s="16"/>
      <c r="G201" s="16" t="s">
        <v>10</v>
      </c>
      <c r="H201" s="16" t="s">
        <v>9</v>
      </c>
      <c r="I201" s="16"/>
      <c r="J201" s="16" t="s">
        <v>49</v>
      </c>
    </row>
    <row r="202">
      <c r="B202" s="15"/>
      <c r="C202" s="27"/>
      <c r="D202" s="27"/>
      <c r="E202" s="28" t="str">
        <f>HYPERLINK("https://drive.google.com/open?id=0B5Ca7vexQDB9Ung0M1p6aHlkT2M","Session Quiz - Data Elements")</f>
        <v>Session Quiz - Data Elements</v>
      </c>
      <c r="F202" s="29"/>
      <c r="G202" s="29" t="s">
        <v>39</v>
      </c>
      <c r="H202" s="29" t="s">
        <v>9</v>
      </c>
      <c r="I202" s="29"/>
      <c r="J202" s="27"/>
    </row>
    <row r="203">
      <c r="B203" s="15"/>
      <c r="C203" s="19" t="str">
        <f>HYPERLINK("https://drive.google.com/open?id=0B5Ca7vexQDB9QmJ6VUpEWHV0dnc","4.5 - Data Collection")</f>
        <v>4.5 - Data Collection</v>
      </c>
      <c r="D203" s="16" t="s">
        <v>126</v>
      </c>
      <c r="E203" s="19" t="str">
        <f>HYPERLINK("https://www.youtube.com/watch?v=onVutn5y9Q0","Video - Data Collection Presentation")</f>
        <v>Video - Data Collection Presentation</v>
      </c>
      <c r="F203" s="16"/>
      <c r="G203" s="16" t="s">
        <v>27</v>
      </c>
      <c r="H203" s="16" t="s">
        <v>9</v>
      </c>
      <c r="I203" s="16"/>
      <c r="J203" s="19" t="str">
        <f>HYPERLINK("https://drive.google.com/open?id=19Xm8zMNfaaxKIfAqbQOKcdwGJjyYOaDWa5_cilRsg_w","Handouts to be translated too [LINK]")</f>
        <v>Handouts to be translated too [LINK]</v>
      </c>
    </row>
    <row r="204">
      <c r="B204" s="15"/>
      <c r="C204" s="15"/>
      <c r="D204" s="15"/>
      <c r="E204" s="16" t="s">
        <v>104</v>
      </c>
      <c r="F204" s="16"/>
      <c r="G204" s="16" t="s">
        <v>10</v>
      </c>
      <c r="H204" s="16" t="s">
        <v>25</v>
      </c>
      <c r="I204" s="16"/>
      <c r="J204" s="15"/>
    </row>
    <row r="205">
      <c r="B205" s="15"/>
      <c r="C205" s="15"/>
      <c r="D205" s="16" t="s">
        <v>127</v>
      </c>
      <c r="E205" s="19" t="str">
        <f>HYPERLINK("https://www.youtube.com/watch?v=iIeWvibXZOw","Video- Data Collection - Web Demo - Part 1 of 5")</f>
        <v>Video- Data Collection - Web Demo - Part 1 of 5</v>
      </c>
      <c r="F205" s="16"/>
      <c r="G205" s="16" t="s">
        <v>27</v>
      </c>
      <c r="H205" s="16" t="s">
        <v>9</v>
      </c>
      <c r="I205" s="16"/>
      <c r="J205" s="15"/>
    </row>
    <row r="206">
      <c r="B206" s="15"/>
      <c r="C206" s="15"/>
      <c r="D206" s="15"/>
      <c r="E206" s="16" t="s">
        <v>104</v>
      </c>
      <c r="F206" s="16"/>
      <c r="G206" s="16" t="s">
        <v>10</v>
      </c>
      <c r="H206" s="16" t="s">
        <v>25</v>
      </c>
      <c r="I206" s="16"/>
      <c r="J206" s="15"/>
    </row>
    <row r="207">
      <c r="B207" s="15"/>
      <c r="C207" s="15"/>
      <c r="D207" s="15"/>
      <c r="E207" s="19" t="str">
        <f>HYPERLINK("https://drive.google.com/open?id=0B5Ca7vexQDB9a2RWVV9VSW14czA","Practice Zone")</f>
        <v>Practice Zone</v>
      </c>
      <c r="F207" s="16"/>
      <c r="G207" s="16" t="s">
        <v>10</v>
      </c>
      <c r="H207" s="16" t="s">
        <v>9</v>
      </c>
      <c r="I207" s="16"/>
      <c r="J207" s="15"/>
    </row>
    <row r="208">
      <c r="B208" s="15"/>
      <c r="C208" s="15"/>
      <c r="D208" s="16" t="s">
        <v>128</v>
      </c>
      <c r="E208" s="19" t="str">
        <f>HYPERLINK("https://www.youtube.com/watch?v=aq5SN-nCYpM","Video- Data Collection - Web Demo - Part 2 of 5")</f>
        <v>Video- Data Collection - Web Demo - Part 2 of 5</v>
      </c>
      <c r="F208" s="16"/>
      <c r="G208" s="16" t="s">
        <v>27</v>
      </c>
      <c r="H208" s="16" t="s">
        <v>9</v>
      </c>
      <c r="I208" s="16"/>
      <c r="J208" s="15"/>
    </row>
    <row r="209">
      <c r="B209" s="15"/>
      <c r="C209" s="15"/>
      <c r="D209" s="15"/>
      <c r="E209" s="16" t="s">
        <v>104</v>
      </c>
      <c r="F209" s="16"/>
      <c r="G209" s="16" t="s">
        <v>10</v>
      </c>
      <c r="H209" s="16" t="s">
        <v>25</v>
      </c>
      <c r="I209" s="16"/>
      <c r="J209" s="15"/>
    </row>
    <row r="210">
      <c r="B210" s="15"/>
      <c r="C210" s="15"/>
      <c r="D210" s="15"/>
      <c r="E210" s="19" t="str">
        <f>HYPERLINK("https://drive.google.com/open?id=0B5Ca7vexQDB9bkxpRDlvZ2VrM2s","Practice Zone")</f>
        <v>Practice Zone</v>
      </c>
      <c r="F210" s="16"/>
      <c r="G210" s="16" t="s">
        <v>10</v>
      </c>
      <c r="H210" s="16" t="s">
        <v>9</v>
      </c>
      <c r="I210" s="16"/>
      <c r="J210" s="15"/>
    </row>
    <row r="211">
      <c r="B211" s="15"/>
      <c r="C211" s="15"/>
      <c r="D211" s="16" t="s">
        <v>129</v>
      </c>
      <c r="E211" s="19" t="str">
        <f>HYPERLINK("https://www.youtube.com/watch?v=nxEWOkkJumQ","Video- Data Collection - Web Demo - Part 3 of 5")</f>
        <v>Video- Data Collection - Web Demo - Part 3 of 5</v>
      </c>
      <c r="F211" s="16"/>
      <c r="G211" s="16" t="s">
        <v>27</v>
      </c>
      <c r="H211" s="16" t="s">
        <v>9</v>
      </c>
      <c r="I211" s="16"/>
      <c r="J211" s="15"/>
    </row>
    <row r="212">
      <c r="B212" s="15"/>
      <c r="C212" s="15"/>
      <c r="D212" s="15"/>
      <c r="E212" s="16" t="s">
        <v>104</v>
      </c>
      <c r="F212" s="16"/>
      <c r="G212" s="16" t="s">
        <v>10</v>
      </c>
      <c r="H212" s="16" t="s">
        <v>25</v>
      </c>
      <c r="I212" s="16"/>
      <c r="J212" s="15"/>
    </row>
    <row r="213">
      <c r="B213" s="15"/>
      <c r="C213" s="15"/>
      <c r="D213" s="15"/>
      <c r="E213" s="19" t="str">
        <f>HYPERLINK("https://drive.google.com/open?id=0B5Ca7vexQDB9MV9UdGFxX3JMOG8","Practice Zone")</f>
        <v>Practice Zone</v>
      </c>
      <c r="F213" s="16"/>
      <c r="G213" s="16" t="s">
        <v>10</v>
      </c>
      <c r="H213" s="16" t="s">
        <v>9</v>
      </c>
      <c r="I213" s="16"/>
      <c r="J213" s="15"/>
    </row>
    <row r="214">
      <c r="B214" s="15"/>
      <c r="C214" s="15"/>
      <c r="D214" s="16" t="s">
        <v>130</v>
      </c>
      <c r="E214" s="19" t="str">
        <f>HYPERLINK("https://www.youtube.com/watch?v=uaC5gBP3Ph0","Video- Data Collection - Web Demo - Part 4 of 5")</f>
        <v>Video- Data Collection - Web Demo - Part 4 of 5</v>
      </c>
      <c r="F214" s="16"/>
      <c r="G214" s="16" t="s">
        <v>27</v>
      </c>
      <c r="H214" s="16" t="s">
        <v>9</v>
      </c>
      <c r="I214" s="16"/>
      <c r="J214" s="15"/>
    </row>
    <row r="215">
      <c r="B215" s="15"/>
      <c r="C215" s="15"/>
      <c r="D215" s="15"/>
      <c r="E215" s="16" t="s">
        <v>104</v>
      </c>
      <c r="F215" s="16"/>
      <c r="G215" s="16" t="s">
        <v>10</v>
      </c>
      <c r="H215" s="16" t="s">
        <v>25</v>
      </c>
      <c r="I215" s="16"/>
      <c r="J215" s="15"/>
    </row>
    <row r="216">
      <c r="B216" s="15"/>
      <c r="C216" s="15"/>
      <c r="D216" s="15"/>
      <c r="E216" s="19" t="str">
        <f>HYPERLINK("https://drive.google.com/open?id=0B5Ca7vexQDB9TzFhWHZpNlhNczQ","Practice Zone")</f>
        <v>Practice Zone</v>
      </c>
      <c r="F216" s="16"/>
      <c r="G216" s="16" t="s">
        <v>10</v>
      </c>
      <c r="H216" s="16" t="s">
        <v>9</v>
      </c>
      <c r="I216" s="16"/>
      <c r="J216" s="15"/>
    </row>
    <row r="217">
      <c r="B217" s="15"/>
      <c r="C217" s="15"/>
      <c r="D217" s="16" t="s">
        <v>131</v>
      </c>
      <c r="E217" s="19" t="str">
        <f>HYPERLINK("https://www.youtube.com/watch?v=kRIh4GasqIw","Video- Data Collection - Web Demo - Part 5 of 5")</f>
        <v>Video- Data Collection - Web Demo - Part 5 of 5</v>
      </c>
      <c r="F217" s="16"/>
      <c r="G217" s="16" t="s">
        <v>27</v>
      </c>
      <c r="H217" s="16" t="s">
        <v>9</v>
      </c>
      <c r="I217" s="16"/>
      <c r="J217" s="15"/>
    </row>
    <row r="218">
      <c r="B218" s="15"/>
      <c r="C218" s="15"/>
      <c r="D218" s="15"/>
      <c r="E218" s="16" t="s">
        <v>104</v>
      </c>
      <c r="F218" s="16"/>
      <c r="G218" s="16" t="s">
        <v>10</v>
      </c>
      <c r="H218" s="16" t="s">
        <v>25</v>
      </c>
      <c r="I218" s="16"/>
      <c r="J218" s="15"/>
    </row>
    <row r="219">
      <c r="B219" s="15"/>
      <c r="C219" s="15"/>
      <c r="D219" s="16" t="s">
        <v>132</v>
      </c>
      <c r="E219" s="19" t="str">
        <f>HYPERLINK("https://www.youtube.com/watch?v=SbdQrdSbxyU","Video - Data Collection - Android Demo - Part 1 of 3")</f>
        <v>Video - Data Collection - Android Demo - Part 1 of 3</v>
      </c>
      <c r="F219" s="16"/>
      <c r="G219" s="16" t="s">
        <v>27</v>
      </c>
      <c r="H219" s="16" t="s">
        <v>9</v>
      </c>
      <c r="I219" s="16"/>
      <c r="J219" s="15"/>
    </row>
    <row r="220">
      <c r="B220" s="15"/>
      <c r="C220" s="15"/>
      <c r="D220" s="15"/>
      <c r="E220" s="16" t="s">
        <v>104</v>
      </c>
      <c r="F220" s="16"/>
      <c r="G220" s="16" t="s">
        <v>10</v>
      </c>
      <c r="H220" s="16" t="s">
        <v>25</v>
      </c>
      <c r="I220" s="16"/>
      <c r="J220" s="15"/>
    </row>
    <row r="221">
      <c r="B221" s="15"/>
      <c r="C221" s="15"/>
      <c r="D221" s="15"/>
      <c r="E221" s="19" t="str">
        <f>HYPERLINK("https://drive.google.com/open?id=0B5Ca7vexQDB9OEtXRDVXVmUwOTQ","Practice Zone")</f>
        <v>Practice Zone</v>
      </c>
      <c r="F221" s="16"/>
      <c r="G221" s="16" t="s">
        <v>10</v>
      </c>
      <c r="H221" s="16" t="s">
        <v>9</v>
      </c>
      <c r="I221" s="16"/>
      <c r="J221" s="15"/>
    </row>
    <row r="222">
      <c r="B222" s="15"/>
      <c r="C222" s="15"/>
      <c r="D222" s="16" t="s">
        <v>133</v>
      </c>
      <c r="E222" s="19" t="str">
        <f>HYPERLINK("https://www.youtube.com/watch?v=twu1pD4hVOs","Video - Data Collection - Android Demo - Part 2 of 3")</f>
        <v>Video - Data Collection - Android Demo - Part 2 of 3</v>
      </c>
      <c r="F222" s="16"/>
      <c r="G222" s="16" t="s">
        <v>27</v>
      </c>
      <c r="H222" s="16" t="s">
        <v>9</v>
      </c>
      <c r="I222" s="16"/>
      <c r="J222" s="15"/>
    </row>
    <row r="223">
      <c r="B223" s="15"/>
      <c r="C223" s="15"/>
      <c r="D223" s="15"/>
      <c r="E223" s="16" t="s">
        <v>104</v>
      </c>
      <c r="F223" s="16"/>
      <c r="G223" s="16" t="s">
        <v>10</v>
      </c>
      <c r="H223" s="16" t="s">
        <v>25</v>
      </c>
      <c r="I223" s="16"/>
      <c r="J223" s="15"/>
    </row>
    <row r="224">
      <c r="B224" s="15"/>
      <c r="C224" s="15"/>
      <c r="D224" s="15"/>
      <c r="E224" s="19" t="str">
        <f>HYPERLINK("https://drive.google.com/open?id=0B5Ca7vexQDB9VGlXS3VqUlRBZ2c","Practice Zone")</f>
        <v>Practice Zone</v>
      </c>
      <c r="F224" s="16"/>
      <c r="G224" s="16" t="s">
        <v>10</v>
      </c>
      <c r="H224" s="16" t="s">
        <v>9</v>
      </c>
      <c r="I224" s="16"/>
      <c r="J224" s="15"/>
    </row>
    <row r="225">
      <c r="B225" s="15"/>
      <c r="C225" s="15"/>
      <c r="D225" s="16" t="s">
        <v>134</v>
      </c>
      <c r="E225" s="19" t="str">
        <f>HYPERLINK("https://www.youtube.com/watch?v=lAJ09XUkqa4","Video - Data Collection - Android Demo - Part 3 of 3")</f>
        <v>Video - Data Collection - Android Demo - Part 3 of 3</v>
      </c>
      <c r="F225" s="16"/>
      <c r="G225" s="16" t="s">
        <v>27</v>
      </c>
      <c r="H225" s="16" t="s">
        <v>9</v>
      </c>
      <c r="I225" s="16"/>
      <c r="J225" s="15"/>
    </row>
    <row r="226">
      <c r="B226" s="15"/>
      <c r="C226" s="15"/>
      <c r="D226" s="15"/>
      <c r="E226" s="16" t="s">
        <v>104</v>
      </c>
      <c r="F226" s="16"/>
      <c r="G226" s="16" t="s">
        <v>10</v>
      </c>
      <c r="H226" s="16" t="s">
        <v>25</v>
      </c>
      <c r="I226" s="16"/>
      <c r="J226" s="15"/>
    </row>
    <row r="227">
      <c r="B227" s="15"/>
      <c r="C227" s="15"/>
      <c r="D227" s="16" t="s">
        <v>135</v>
      </c>
      <c r="E227" s="19" t="str">
        <f>HYPERLINK("https://www.youtube.com/watch?v=5hsOjyGwU2o","Video - Data Collection - PDF and CSV Import")</f>
        <v>Video - Data Collection - PDF and CSV Import</v>
      </c>
      <c r="F227" s="16"/>
      <c r="G227" s="16" t="s">
        <v>27</v>
      </c>
      <c r="H227" s="16" t="s">
        <v>9</v>
      </c>
      <c r="I227" s="16"/>
      <c r="J227" s="15"/>
    </row>
    <row r="228">
      <c r="B228" s="15"/>
      <c r="C228" s="15"/>
      <c r="D228" s="15"/>
      <c r="E228" s="16" t="s">
        <v>104</v>
      </c>
      <c r="F228" s="16"/>
      <c r="G228" s="16" t="s">
        <v>10</v>
      </c>
      <c r="H228" s="16" t="s">
        <v>25</v>
      </c>
      <c r="I228" s="16"/>
      <c r="J228" s="15"/>
    </row>
    <row r="229">
      <c r="B229" s="15"/>
      <c r="C229" s="15"/>
      <c r="D229" s="15"/>
      <c r="E229" s="19" t="str">
        <f>HYPERLINK("https://drive.google.com/open?id=0B5Ca7vexQDB9UmR3c1Boa1RlT0k","Practice Zone")</f>
        <v>Practice Zone</v>
      </c>
      <c r="F229" s="16"/>
      <c r="G229" s="16" t="s">
        <v>10</v>
      </c>
      <c r="H229" s="16" t="s">
        <v>9</v>
      </c>
      <c r="I229" s="16"/>
      <c r="J229" s="15"/>
    </row>
    <row r="230">
      <c r="B230" s="15"/>
      <c r="C230" s="16" t="s">
        <v>136</v>
      </c>
      <c r="D230" s="16" t="s">
        <v>137</v>
      </c>
      <c r="E230" s="19" t="str">
        <f>HYPERLINK("https://drive.google.com/open?id=0B5Ca7vexQDB9R19MdFh2TkowTVU","Note")</f>
        <v>Note</v>
      </c>
      <c r="F230" s="16"/>
      <c r="G230" s="16" t="s">
        <v>10</v>
      </c>
      <c r="H230" s="16" t="s">
        <v>9</v>
      </c>
      <c r="I230" s="16"/>
      <c r="J230" s="16" t="s">
        <v>49</v>
      </c>
    </row>
    <row r="231">
      <c r="B231" s="15"/>
      <c r="C231" s="27"/>
      <c r="D231" s="27"/>
      <c r="E231" s="28" t="str">
        <f>HYPERLINK("https://drive.google.com/open?id=0B5Ca7vexQDB9R3AzTng5OFFjYVE","Session Quiz - Data Collection")</f>
        <v>Session Quiz - Data Collection</v>
      </c>
      <c r="F231" s="29"/>
      <c r="G231" s="29" t="s">
        <v>39</v>
      </c>
      <c r="H231" s="29" t="s">
        <v>9</v>
      </c>
      <c r="I231" s="29"/>
      <c r="J231" s="27"/>
    </row>
    <row r="232">
      <c r="B232" s="15"/>
      <c r="C232" s="19" t="str">
        <f>HYPERLINK("https://drive.google.com/open?id=0B5Ca7vexQDB9OExtdmJBNTBvcm8","4.6 - Data Sets")</f>
        <v>4.6 - Data Sets</v>
      </c>
      <c r="D232" s="16" t="s">
        <v>138</v>
      </c>
      <c r="E232" s="19" t="str">
        <f>HYPERLINK("https://www.youtube.com/watch?v=EloVtQ0XALs","Video - Data Sets - Data Set Creation - Part 1 of 3")</f>
        <v>Video - Data Sets - Data Set Creation - Part 1 of 3</v>
      </c>
      <c r="F232" s="16"/>
      <c r="G232" s="16" t="s">
        <v>27</v>
      </c>
      <c r="H232" s="16" t="s">
        <v>9</v>
      </c>
      <c r="I232" s="16"/>
      <c r="J232" s="19" t="str">
        <f>HYPERLINK("https://drive.google.com/open?id=11ZEobxtf2V9JtsAb0VHtjSQkWL1jybzVj47_W8KJMu0","Handouts to be translated too [LINK]")</f>
        <v>Handouts to be translated too [LINK]</v>
      </c>
    </row>
    <row r="233">
      <c r="B233" s="15"/>
      <c r="C233" s="15"/>
      <c r="D233" s="15"/>
      <c r="E233" s="16" t="s">
        <v>104</v>
      </c>
      <c r="F233" s="16"/>
      <c r="G233" s="16" t="s">
        <v>10</v>
      </c>
      <c r="H233" s="16" t="s">
        <v>25</v>
      </c>
      <c r="I233" s="16"/>
      <c r="J233" s="15"/>
    </row>
    <row r="234">
      <c r="B234" s="15"/>
      <c r="C234" s="15"/>
      <c r="D234" s="16" t="s">
        <v>139</v>
      </c>
      <c r="E234" s="19" t="str">
        <f>HYPERLINK("https://www.youtube.com/watch?v=JUHufA0f1Vo","Video - Data Sets - Data Set Creation - Part 2 of 3")</f>
        <v>Video - Data Sets - Data Set Creation - Part 2 of 3</v>
      </c>
      <c r="F234" s="16"/>
      <c r="G234" s="16" t="s">
        <v>27</v>
      </c>
      <c r="H234" s="16" t="s">
        <v>9</v>
      </c>
      <c r="I234" s="16"/>
      <c r="J234" s="15"/>
    </row>
    <row r="235">
      <c r="B235" s="15"/>
      <c r="C235" s="15"/>
      <c r="D235" s="15"/>
      <c r="E235" s="16" t="s">
        <v>104</v>
      </c>
      <c r="F235" s="16"/>
      <c r="G235" s="16" t="s">
        <v>10</v>
      </c>
      <c r="H235" s="16" t="s">
        <v>25</v>
      </c>
      <c r="I235" s="16"/>
      <c r="J235" s="15"/>
    </row>
    <row r="236">
      <c r="B236" s="15"/>
      <c r="C236" s="15"/>
      <c r="D236" s="16" t="s">
        <v>140</v>
      </c>
      <c r="E236" s="19" t="str">
        <f>HYPERLINK("https://www.youtube.com/watch?v=A_sXdCCfNuE","Video - Data Sets - Data Set Creation - Part 3 of 3")</f>
        <v>Video - Data Sets - Data Set Creation - Part 3 of 3</v>
      </c>
      <c r="F236" s="16"/>
      <c r="G236" s="16" t="s">
        <v>27</v>
      </c>
      <c r="H236" s="16" t="s">
        <v>9</v>
      </c>
      <c r="I236" s="16"/>
      <c r="J236" s="15"/>
    </row>
    <row r="237">
      <c r="B237" s="15"/>
      <c r="C237" s="15"/>
      <c r="D237" s="15"/>
      <c r="E237" s="16" t="s">
        <v>104</v>
      </c>
      <c r="F237" s="16"/>
      <c r="G237" s="16" t="s">
        <v>10</v>
      </c>
      <c r="H237" s="16" t="s">
        <v>25</v>
      </c>
      <c r="I237" s="16"/>
      <c r="J237" s="15"/>
    </row>
    <row r="238">
      <c r="B238" s="15"/>
      <c r="C238" s="16" t="s">
        <v>115</v>
      </c>
      <c r="D238" s="16" t="s">
        <v>141</v>
      </c>
      <c r="E238" s="19" t="str">
        <f>HYPERLINK("https://drive.google.com/open?id=0B5Ca7vexQDB9OGg5Q0VmMVduYVU","Instructions")</f>
        <v>Instructions</v>
      </c>
      <c r="F238" s="16"/>
      <c r="G238" s="16" t="s">
        <v>10</v>
      </c>
      <c r="H238" s="16" t="s">
        <v>9</v>
      </c>
      <c r="I238" s="16"/>
      <c r="J238" s="15"/>
    </row>
    <row r="239">
      <c r="B239" s="15"/>
      <c r="C239" s="15"/>
      <c r="D239" s="15"/>
      <c r="E239" s="19" t="str">
        <f>HYPERLINK("https://drive.google.com/open?id=0B5Ca7vexQDB9OWEtMTkyOEg5ckE","Assignment 4.6.1")</f>
        <v>Assignment 4.6.1</v>
      </c>
      <c r="F239" s="16"/>
      <c r="G239" s="16" t="s">
        <v>10</v>
      </c>
      <c r="H239" s="16" t="s">
        <v>9</v>
      </c>
      <c r="I239" s="16"/>
      <c r="J239" s="15"/>
    </row>
    <row r="240">
      <c r="B240" s="15"/>
      <c r="C240" s="15"/>
      <c r="D240" s="15"/>
      <c r="E240" s="19" t="str">
        <f>HYPERLINK("https://drive.google.com/open?id=0B5Ca7vexQDB9aXltSHRxVUR5RWs","Assignment 4.6.2")</f>
        <v>Assignment 4.6.2</v>
      </c>
      <c r="F240" s="16"/>
      <c r="G240" s="16" t="s">
        <v>10</v>
      </c>
      <c r="H240" s="16" t="s">
        <v>9</v>
      </c>
      <c r="I240" s="16"/>
      <c r="J240" s="15"/>
    </row>
    <row r="241">
      <c r="B241" s="15"/>
      <c r="C241" s="15"/>
      <c r="D241" s="15"/>
      <c r="E241" s="19" t="str">
        <f>HYPERLINK("https://drive.google.com/open?id=0B5Ca7vexQDB9Y18ydG9Fbk9rS0k","QUESTION APPLYING TO THE SERIES OF ASSIGNMENTS FOR MODULE 4")</f>
        <v>QUESTION APPLYING TO THE SERIES OF ASSIGNMENTS FOR MODULE 4</v>
      </c>
      <c r="F241" s="16"/>
      <c r="G241" s="16" t="s">
        <v>39</v>
      </c>
      <c r="H241" s="16" t="s">
        <v>9</v>
      </c>
      <c r="I241" s="16"/>
      <c r="J241" s="15"/>
    </row>
    <row r="242">
      <c r="B242" s="15"/>
      <c r="C242" s="16" t="s">
        <v>142</v>
      </c>
      <c r="D242" s="16" t="s">
        <v>143</v>
      </c>
      <c r="E242" s="19" t="str">
        <f>HYPERLINK("https://drive.google.com/open?id=0B5Ca7vexQDB9ZkNlbDB5SkVlbGM","Note")</f>
        <v>Note</v>
      </c>
      <c r="F242" s="16"/>
      <c r="G242" s="16" t="s">
        <v>10</v>
      </c>
      <c r="H242" s="16" t="s">
        <v>9</v>
      </c>
      <c r="I242" s="16"/>
      <c r="J242" s="16" t="s">
        <v>49</v>
      </c>
    </row>
    <row r="243">
      <c r="B243" s="15"/>
      <c r="C243" s="27"/>
      <c r="D243" s="27"/>
      <c r="E243" s="28" t="str">
        <f>HYPERLINK("https://drive.google.com/open?id=0B5Ca7vexQDB9SmdvRHdQRUlqQk0","Session Quiz - Data Sets")</f>
        <v>Session Quiz - Data Sets</v>
      </c>
      <c r="F243" s="29"/>
      <c r="G243" s="29" t="s">
        <v>39</v>
      </c>
      <c r="H243" s="29" t="s">
        <v>9</v>
      </c>
      <c r="I243" s="29"/>
      <c r="J243" s="27"/>
    </row>
    <row r="244">
      <c r="B244" s="15"/>
      <c r="C244" s="28" t="str">
        <f>HYPERLINK("https://drive.google.com/open?id=0B5Ca7vexQDB9Y1gydjYweE1RNjg","4.7 - Module Readings")</f>
        <v>4.7 - Module Readings</v>
      </c>
      <c r="D244" s="29" t="s">
        <v>50</v>
      </c>
      <c r="E244" s="28" t="str">
        <f>HYPERLINK("https://drive.google.com/open?id=0B5Ca7vexQDB9THJyTmo3YlpHWVE","Additional Readings")</f>
        <v>Additional Readings</v>
      </c>
      <c r="F244" s="29"/>
      <c r="G244" s="29" t="s">
        <v>10</v>
      </c>
      <c r="H244" s="29" t="s">
        <v>9</v>
      </c>
      <c r="I244" s="29"/>
      <c r="J244" s="27"/>
    </row>
    <row r="245">
      <c r="B245" s="15"/>
      <c r="C245" s="19" t="str">
        <f>HYPERLINK("https://drive.google.com/open?id=0B5Ca7vexQDB9RDExMU84Vks3Vjg","Feedback - DHIS2 Customization")</f>
        <v>Feedback - DHIS2 Customization</v>
      </c>
      <c r="D245" s="16" t="s">
        <v>144</v>
      </c>
      <c r="E245" s="19" t="str">
        <f>HYPERLINK("https://drive.google.com/open?id=0B5Ca7vexQDB9LUhONVMxTWFWdm8","Feedback - DHIS2 Customisation")</f>
        <v>Feedback - DHIS2 Customisation</v>
      </c>
      <c r="F245" s="16"/>
      <c r="G245" s="16" t="s">
        <v>10</v>
      </c>
      <c r="H245" s="16" t="s">
        <v>9</v>
      </c>
      <c r="I245" s="16"/>
      <c r="J245" s="19" t="str">
        <f>HYPERLINK("https://docs.google.com/forms/d/e/1FAIpQLScGHzbs62TOEcEeopvf9ncZJ1KHOYsDxwZ7Et1UxMNjiKPvPA/viewform?usp=sf_link","Embedded form to be translated too [URL] - All the 'Feedback' forms are identical")</f>
        <v>Embedded form to be translated too [URL] - All the 'Feedback' forms are identical</v>
      </c>
    </row>
    <row r="246">
      <c r="B246" s="2" t="s">
        <v>145</v>
      </c>
      <c r="C246" s="3" t="str">
        <f>HYPERLINK("https://drive.google.com/open?id=0B5Ca7vexQDB9ajJ5LVNmYmIwYTQ","5.1 - Presentation of the Tracker Introduction Session")</f>
        <v>5.1 - Presentation of the Tracker Introduction Session</v>
      </c>
      <c r="D246" s="2" t="s">
        <v>146</v>
      </c>
      <c r="E246" s="3" t="str">
        <f>HYPERLINK("https://www.youtube.com/watch?v=-3Os3E6EMEU","Video - Tracker Intro Presentation")</f>
        <v>Video - Tracker Intro Presentation</v>
      </c>
      <c r="F246" s="2"/>
      <c r="G246" s="2" t="s">
        <v>27</v>
      </c>
      <c r="H246" s="2" t="s">
        <v>9</v>
      </c>
      <c r="I246" s="2"/>
      <c r="J246" s="3" t="str">
        <f>HYPERLINK("https://drive.google.com/open?id=1cUcQJB3WfxzIJk3sMBWYVfk3JIS2M_bX9AeZASMi_Lk","Handouts to be translated too [LINK]")</f>
        <v>Handouts to be translated too [LINK]</v>
      </c>
    </row>
    <row r="247">
      <c r="B247" s="15"/>
      <c r="C247" s="27"/>
      <c r="D247" s="27"/>
      <c r="E247" s="29" t="s">
        <v>104</v>
      </c>
      <c r="F247" s="29"/>
      <c r="G247" s="29" t="s">
        <v>10</v>
      </c>
      <c r="H247" s="29" t="s">
        <v>25</v>
      </c>
      <c r="I247" s="29"/>
      <c r="J247" s="27"/>
    </row>
    <row r="248">
      <c r="B248" s="15"/>
      <c r="C248" s="19" t="str">
        <f>HYPERLINK("https://drive.google.com/open?id=0B5Ca7vexQDB9eVpNbTNLNzRUc2M","5.2 - Event Programs")</f>
        <v>5.2 - Event Programs</v>
      </c>
      <c r="D248" s="16" t="s">
        <v>147</v>
      </c>
      <c r="E248" s="19" t="str">
        <f>HYPERLINK("https://www.youtube.com/watch?v=Nqxee03vqTs","Video - Introduction to Event Programs")</f>
        <v>Video - Introduction to Event Programs</v>
      </c>
      <c r="F248" s="16"/>
      <c r="G248" s="16" t="s">
        <v>27</v>
      </c>
      <c r="H248" s="16" t="s">
        <v>9</v>
      </c>
      <c r="I248" s="16"/>
      <c r="J248" s="19" t="str">
        <f>HYPERLINK("https://drive.google.com/open?id=150xTC-OA72Sn6YW98aMrsXQ1kBkGAF8oQuAJ7YWMQUg","Handouts to be translated too [LINK]")</f>
        <v>Handouts to be translated too [LINK]</v>
      </c>
    </row>
    <row r="249">
      <c r="B249" s="15"/>
      <c r="C249" s="15"/>
      <c r="D249" s="15"/>
      <c r="E249" s="16" t="s">
        <v>104</v>
      </c>
      <c r="F249" s="16"/>
      <c r="G249" s="16" t="s">
        <v>10</v>
      </c>
      <c r="H249" s="16" t="s">
        <v>25</v>
      </c>
      <c r="I249" s="16"/>
      <c r="J249" s="15"/>
    </row>
    <row r="250">
      <c r="B250" s="15"/>
      <c r="C250" s="15"/>
      <c r="D250" s="16" t="s">
        <v>148</v>
      </c>
      <c r="E250" s="19" t="str">
        <f>HYPERLINK("https://www.youtube.com/watch?v=-IojjGyrURU","Video - Event Capture Demo - Part 1 of 4")</f>
        <v>Video - Event Capture Demo - Part 1 of 4</v>
      </c>
      <c r="F250" s="16"/>
      <c r="G250" s="16" t="s">
        <v>27</v>
      </c>
      <c r="H250" s="16" t="s">
        <v>9</v>
      </c>
      <c r="I250" s="16"/>
      <c r="J250" s="15"/>
    </row>
    <row r="251">
      <c r="B251" s="15"/>
      <c r="C251" s="15"/>
      <c r="D251" s="15"/>
      <c r="E251" s="16" t="s">
        <v>104</v>
      </c>
      <c r="F251" s="16"/>
      <c r="G251" s="16" t="s">
        <v>10</v>
      </c>
      <c r="H251" s="16" t="s">
        <v>25</v>
      </c>
      <c r="I251" s="16"/>
      <c r="J251" s="15"/>
    </row>
    <row r="252">
      <c r="B252" s="15"/>
      <c r="C252" s="15"/>
      <c r="D252" s="15"/>
      <c r="E252" s="19" t="str">
        <f>HYPERLINK("https://drive.google.com/open?id=0B5Ca7vexQDB9OFlGZGtRNWV4UTg","Practice Zone")</f>
        <v>Practice Zone</v>
      </c>
      <c r="F252" s="16"/>
      <c r="G252" s="16" t="s">
        <v>10</v>
      </c>
      <c r="H252" s="16" t="s">
        <v>9</v>
      </c>
      <c r="I252" s="16"/>
      <c r="J252" s="15"/>
    </row>
    <row r="253">
      <c r="B253" s="15"/>
      <c r="C253" s="15"/>
      <c r="D253" s="16" t="s">
        <v>149</v>
      </c>
      <c r="E253" s="19" t="str">
        <f>HYPERLINK("https://www.youtube.com/watch?v=THD3a6UJN9A","Video - Event Capture Demo - Part 2 of 4")</f>
        <v>Video - Event Capture Demo - Part 2 of 4</v>
      </c>
      <c r="F253" s="16"/>
      <c r="G253" s="16" t="s">
        <v>27</v>
      </c>
      <c r="H253" s="16" t="s">
        <v>9</v>
      </c>
      <c r="I253" s="16"/>
      <c r="J253" s="15"/>
    </row>
    <row r="254">
      <c r="B254" s="15"/>
      <c r="C254" s="15"/>
      <c r="D254" s="15"/>
      <c r="E254" s="16" t="s">
        <v>104</v>
      </c>
      <c r="F254" s="16"/>
      <c r="G254" s="16" t="s">
        <v>10</v>
      </c>
      <c r="H254" s="16" t="s">
        <v>25</v>
      </c>
      <c r="I254" s="16"/>
      <c r="J254" s="15"/>
    </row>
    <row r="255">
      <c r="B255" s="15"/>
      <c r="C255" s="15"/>
      <c r="D255" s="15"/>
      <c r="E255" s="19" t="str">
        <f>HYPERLINK("https://drive.google.com/open?id=0B5Ca7vexQDB9N2VoMHplRmN4WlU","Practice Zone")</f>
        <v>Practice Zone</v>
      </c>
      <c r="F255" s="16"/>
      <c r="G255" s="16" t="s">
        <v>10</v>
      </c>
      <c r="H255" s="16" t="s">
        <v>9</v>
      </c>
      <c r="I255" s="16"/>
      <c r="J255" s="15"/>
    </row>
    <row r="256">
      <c r="B256" s="15"/>
      <c r="C256" s="15"/>
      <c r="D256" s="16" t="s">
        <v>150</v>
      </c>
      <c r="E256" s="19" t="str">
        <f>HYPERLINK("https://www.youtube.com/watch?v=QPm-ffywlr0","Video - Event Capture Demo - Part 3 of 4")</f>
        <v>Video - Event Capture Demo - Part 3 of 4</v>
      </c>
      <c r="F256" s="16"/>
      <c r="G256" s="16" t="s">
        <v>27</v>
      </c>
      <c r="H256" s="16" t="s">
        <v>9</v>
      </c>
      <c r="I256" s="16"/>
      <c r="J256" s="15"/>
    </row>
    <row r="257">
      <c r="B257" s="15"/>
      <c r="C257" s="15"/>
      <c r="D257" s="15"/>
      <c r="E257" s="16" t="s">
        <v>104</v>
      </c>
      <c r="F257" s="16"/>
      <c r="G257" s="16" t="s">
        <v>10</v>
      </c>
      <c r="H257" s="16" t="s">
        <v>25</v>
      </c>
      <c r="I257" s="16"/>
      <c r="J257" s="15"/>
    </row>
    <row r="258">
      <c r="B258" s="15"/>
      <c r="C258" s="15"/>
      <c r="D258" s="15"/>
      <c r="E258" s="19" t="str">
        <f>HYPERLINK("https://drive.google.com/open?id=0B5Ca7vexQDB9dFNMLWdVWWM1dTA","Practice Zone")</f>
        <v>Practice Zone</v>
      </c>
      <c r="F258" s="16"/>
      <c r="G258" s="16" t="s">
        <v>10</v>
      </c>
      <c r="H258" s="16" t="s">
        <v>9</v>
      </c>
      <c r="I258" s="16"/>
      <c r="J258" s="15"/>
    </row>
    <row r="259">
      <c r="B259" s="15"/>
      <c r="C259" s="15"/>
      <c r="D259" s="16" t="s">
        <v>151</v>
      </c>
      <c r="E259" s="19" t="str">
        <f>HYPERLINK("https://www.youtube.com/watch?v=Pi3iS3SsCLg","Video - Event Capture Demo - Part 4 of 4")</f>
        <v>Video - Event Capture Demo - Part 4 of 4</v>
      </c>
      <c r="F259" s="16"/>
      <c r="G259" s="16" t="s">
        <v>27</v>
      </c>
      <c r="H259" s="16" t="s">
        <v>9</v>
      </c>
      <c r="I259" s="16"/>
      <c r="J259" s="15"/>
    </row>
    <row r="260">
      <c r="B260" s="15"/>
      <c r="C260" s="27"/>
      <c r="D260" s="27"/>
      <c r="E260" s="29" t="s">
        <v>104</v>
      </c>
      <c r="F260" s="29"/>
      <c r="G260" s="29" t="s">
        <v>10</v>
      </c>
      <c r="H260" s="29" t="s">
        <v>25</v>
      </c>
      <c r="I260" s="29"/>
      <c r="J260" s="27"/>
    </row>
    <row r="261">
      <c r="B261" s="15"/>
      <c r="C261" s="19" t="str">
        <f>HYPERLINK("https://drive.google.com/open?id=0B5Ca7vexQDB9NS1RZ1UtQWhaS1E","5.3 - Tracker Programs")</f>
        <v>5.3 - Tracker Programs</v>
      </c>
      <c r="D261" s="16" t="s">
        <v>152</v>
      </c>
      <c r="E261" s="19" t="str">
        <f>HYPERLINK("https://www.youtube.com/watch?v=IEEfs06GRB0","Video - Tracker Programs - Tracker Programs Presentation")</f>
        <v>Video - Tracker Programs - Tracker Programs Presentation</v>
      </c>
      <c r="F261" s="16"/>
      <c r="G261" s="16" t="s">
        <v>27</v>
      </c>
      <c r="H261" s="16" t="s">
        <v>9</v>
      </c>
      <c r="I261" s="16"/>
      <c r="J261" s="19" t="str">
        <f>HYPERLINK("https://drive.google.com/open?id=1LK9GMygmO362gn8FYVM885bgzb9Cx-9slUy9pWKxrQQ","Handouts to be translated too [LINK]")</f>
        <v>Handouts to be translated too [LINK]</v>
      </c>
    </row>
    <row r="262">
      <c r="B262" s="15"/>
      <c r="C262" s="15"/>
      <c r="D262" s="15"/>
      <c r="E262" s="16" t="s">
        <v>104</v>
      </c>
      <c r="F262" s="16"/>
      <c r="G262" s="16" t="s">
        <v>10</v>
      </c>
      <c r="H262" s="16" t="s">
        <v>25</v>
      </c>
      <c r="I262" s="16"/>
      <c r="J262" s="15"/>
    </row>
    <row r="263">
      <c r="B263" s="15"/>
      <c r="C263" s="15"/>
      <c r="D263" s="16" t="s">
        <v>153</v>
      </c>
      <c r="E263" s="19" t="str">
        <f>HYPERLINK("https://www.youtube.com/watch?v=_H0vrs-0ra4","Video - Tracker Capture Demo - Part 1 of 5")</f>
        <v>Video - Tracker Capture Demo - Part 1 of 5</v>
      </c>
      <c r="F263" s="16"/>
      <c r="G263" s="16" t="s">
        <v>27</v>
      </c>
      <c r="H263" s="16" t="s">
        <v>9</v>
      </c>
      <c r="I263" s="16"/>
      <c r="J263" s="15"/>
    </row>
    <row r="264">
      <c r="B264" s="15"/>
      <c r="C264" s="15"/>
      <c r="D264" s="15"/>
      <c r="E264" s="16" t="s">
        <v>104</v>
      </c>
      <c r="F264" s="16"/>
      <c r="G264" s="16" t="s">
        <v>10</v>
      </c>
      <c r="H264" s="16" t="s">
        <v>25</v>
      </c>
      <c r="I264" s="16"/>
      <c r="J264" s="15"/>
    </row>
    <row r="265">
      <c r="B265" s="15"/>
      <c r="C265" s="15"/>
      <c r="D265" s="15"/>
      <c r="E265" s="19" t="str">
        <f>HYPERLINK("https://drive.google.com/open?id=0B5Ca7vexQDB9cTlVXzNramtTUWM","Practice Zone")</f>
        <v>Practice Zone</v>
      </c>
      <c r="F265" s="16"/>
      <c r="G265" s="16" t="s">
        <v>10</v>
      </c>
      <c r="H265" s="16" t="s">
        <v>9</v>
      </c>
      <c r="I265" s="16"/>
      <c r="J265" s="15"/>
    </row>
    <row r="266">
      <c r="B266" s="15"/>
      <c r="C266" s="15"/>
      <c r="D266" s="16" t="s">
        <v>154</v>
      </c>
      <c r="E266" s="19" t="str">
        <f>HYPERLINK("https://www.youtube.com/watch?v=-Q-_Nc4XThQ","Video - Tracker Capture Demo - Part 2 of 5")</f>
        <v>Video - Tracker Capture Demo - Part 2 of 5</v>
      </c>
      <c r="F266" s="16"/>
      <c r="G266" s="16" t="s">
        <v>27</v>
      </c>
      <c r="H266" s="16" t="s">
        <v>9</v>
      </c>
      <c r="I266" s="16"/>
      <c r="J266" s="15"/>
    </row>
    <row r="267">
      <c r="B267" s="15"/>
      <c r="C267" s="15"/>
      <c r="D267" s="15"/>
      <c r="E267" s="16" t="s">
        <v>104</v>
      </c>
      <c r="F267" s="16"/>
      <c r="G267" s="16" t="s">
        <v>10</v>
      </c>
      <c r="H267" s="16" t="s">
        <v>25</v>
      </c>
      <c r="I267" s="16"/>
      <c r="J267" s="15"/>
    </row>
    <row r="268">
      <c r="B268" s="15"/>
      <c r="C268" s="15"/>
      <c r="D268" s="15"/>
      <c r="E268" s="19" t="str">
        <f>HYPERLINK("https://drive.google.com/open?id=0B5Ca7vexQDB9Z1JLSTZGeXRHYjg","Practice Zone")</f>
        <v>Practice Zone</v>
      </c>
      <c r="F268" s="16"/>
      <c r="G268" s="16" t="s">
        <v>10</v>
      </c>
      <c r="H268" s="16" t="s">
        <v>9</v>
      </c>
      <c r="I268" s="16"/>
      <c r="J268" s="15"/>
    </row>
    <row r="269">
      <c r="B269" s="15"/>
      <c r="C269" s="15"/>
      <c r="D269" s="16" t="s">
        <v>155</v>
      </c>
      <c r="E269" s="19" t="str">
        <f>HYPERLINK("https://www.youtube.com/watch?v=SNg61JBzd2A","Video - Tracker Capture Demo - Part 3 of 5")</f>
        <v>Video - Tracker Capture Demo - Part 3 of 5</v>
      </c>
      <c r="F269" s="16"/>
      <c r="G269" s="16" t="s">
        <v>27</v>
      </c>
      <c r="H269" s="16" t="s">
        <v>9</v>
      </c>
      <c r="I269" s="16"/>
      <c r="J269" s="15"/>
    </row>
    <row r="270">
      <c r="B270" s="15"/>
      <c r="C270" s="15"/>
      <c r="D270" s="15"/>
      <c r="E270" s="16" t="s">
        <v>104</v>
      </c>
      <c r="F270" s="16"/>
      <c r="G270" s="16" t="s">
        <v>10</v>
      </c>
      <c r="H270" s="16" t="s">
        <v>25</v>
      </c>
      <c r="I270" s="16"/>
      <c r="J270" s="15"/>
    </row>
    <row r="271">
      <c r="B271" s="15"/>
      <c r="C271" s="15"/>
      <c r="D271" s="15"/>
      <c r="E271" s="19" t="str">
        <f>HYPERLINK("https://drive.google.com/open?id=0B5Ca7vexQDB9UHdJd3N6ck9QMDg","Practice Zone")</f>
        <v>Practice Zone</v>
      </c>
      <c r="F271" s="16"/>
      <c r="G271" s="16" t="s">
        <v>10</v>
      </c>
      <c r="H271" s="16" t="s">
        <v>9</v>
      </c>
      <c r="I271" s="16"/>
      <c r="J271" s="15"/>
    </row>
    <row r="272">
      <c r="B272" s="15"/>
      <c r="C272" s="15"/>
      <c r="D272" s="16" t="s">
        <v>156</v>
      </c>
      <c r="E272" s="19" t="str">
        <f>HYPERLINK("https://www.youtube.com/watch?v=2uex7X09Zvc","Video - Tracker Capture Demo - Part 4 of 5")</f>
        <v>Video - Tracker Capture Demo - Part 4 of 5</v>
      </c>
      <c r="F272" s="16"/>
      <c r="G272" s="16" t="s">
        <v>27</v>
      </c>
      <c r="H272" s="16" t="s">
        <v>9</v>
      </c>
      <c r="I272" s="16"/>
      <c r="J272" s="15"/>
    </row>
    <row r="273">
      <c r="B273" s="15"/>
      <c r="C273" s="15"/>
      <c r="D273" s="15"/>
      <c r="E273" s="16" t="s">
        <v>104</v>
      </c>
      <c r="F273" s="16"/>
      <c r="G273" s="16" t="s">
        <v>10</v>
      </c>
      <c r="H273" s="16" t="s">
        <v>25</v>
      </c>
      <c r="I273" s="16"/>
      <c r="J273" s="15"/>
    </row>
    <row r="274">
      <c r="B274" s="15"/>
      <c r="C274" s="15"/>
      <c r="D274" s="15"/>
      <c r="E274" s="19" t="str">
        <f>HYPERLINK("https://drive.google.com/open?id=0B5Ca7vexQDB9Ujl4cVZLU1ZlR2c","Practice Zone")</f>
        <v>Practice Zone</v>
      </c>
      <c r="F274" s="16"/>
      <c r="G274" s="16" t="s">
        <v>10</v>
      </c>
      <c r="H274" s="16" t="s">
        <v>9</v>
      </c>
      <c r="I274" s="16"/>
      <c r="J274" s="15"/>
    </row>
    <row r="275">
      <c r="B275" s="15"/>
      <c r="C275" s="15"/>
      <c r="D275" s="16" t="s">
        <v>157</v>
      </c>
      <c r="E275" s="19" t="str">
        <f>HYPERLINK("https://www.youtube.com/watch?v=v3fULNNc2bM","Video - Tracker Capture Demo - Part 5 of 5")</f>
        <v>Video - Tracker Capture Demo - Part 5 of 5</v>
      </c>
      <c r="F275" s="16"/>
      <c r="G275" s="16" t="s">
        <v>27</v>
      </c>
      <c r="H275" s="16" t="s">
        <v>9</v>
      </c>
      <c r="I275" s="16"/>
      <c r="J275" s="15"/>
    </row>
    <row r="276">
      <c r="B276" s="15"/>
      <c r="C276" s="27"/>
      <c r="D276" s="27"/>
      <c r="E276" s="29" t="s">
        <v>104</v>
      </c>
      <c r="F276" s="29"/>
      <c r="G276" s="29" t="s">
        <v>10</v>
      </c>
      <c r="H276" s="29" t="s">
        <v>25</v>
      </c>
      <c r="I276" s="29"/>
      <c r="J276" s="27"/>
    </row>
    <row r="277">
      <c r="B277" s="15"/>
      <c r="C277" s="19" t="str">
        <f>HYPERLINK("https://drive.google.com/open?id=0B5Ca7vexQDB9MllEcWhhMGZnRTQ","5.4 - Event Data Analysis")</f>
        <v>5.4 - Event Data Analysis</v>
      </c>
      <c r="D277" s="16" t="s">
        <v>158</v>
      </c>
      <c r="E277" s="19" t="str">
        <f>HYPERLINK("https://www.youtube.com/watch?v=3VZZK09acN0","Video - Event Data Analysis Demo - Part 1 of 4")</f>
        <v>Video - Event Data Analysis Demo - Part 1 of 4</v>
      </c>
      <c r="F277" s="16"/>
      <c r="G277" s="16" t="s">
        <v>27</v>
      </c>
      <c r="H277" s="16" t="s">
        <v>9</v>
      </c>
      <c r="I277" s="16"/>
      <c r="J277" s="15"/>
    </row>
    <row r="278">
      <c r="B278" s="15"/>
      <c r="C278" s="15"/>
      <c r="D278" s="15"/>
      <c r="E278" s="16" t="s">
        <v>104</v>
      </c>
      <c r="F278" s="16"/>
      <c r="G278" s="16" t="s">
        <v>10</v>
      </c>
      <c r="H278" s="16" t="s">
        <v>25</v>
      </c>
      <c r="I278" s="16"/>
      <c r="J278" s="15"/>
    </row>
    <row r="279">
      <c r="B279" s="15"/>
      <c r="C279" s="15"/>
      <c r="D279" s="15"/>
      <c r="E279" s="19" t="str">
        <f>HYPERLINK("https://drive.google.com/open?id=0B5Ca7vexQDB9WTlFb3FCV2hmelE","Practice Zone")</f>
        <v>Practice Zone</v>
      </c>
      <c r="F279" s="16"/>
      <c r="G279" s="16" t="s">
        <v>10</v>
      </c>
      <c r="H279" s="16" t="s">
        <v>9</v>
      </c>
      <c r="I279" s="16"/>
      <c r="J279" s="15"/>
    </row>
    <row r="280">
      <c r="B280" s="15"/>
      <c r="C280" s="15"/>
      <c r="D280" s="15"/>
      <c r="E280" s="19" t="str">
        <f>HYPERLINK("https://www.youtube.com/watch?v=LE1yjF0Kyj4","Video - Event Data Analysis Demo - Part 2 of 4")</f>
        <v>Video - Event Data Analysis Demo - Part 2 of 4</v>
      </c>
      <c r="F280" s="16"/>
      <c r="G280" s="16" t="s">
        <v>27</v>
      </c>
      <c r="H280" s="16" t="s">
        <v>9</v>
      </c>
      <c r="I280" s="16"/>
      <c r="J280" s="15"/>
    </row>
    <row r="281">
      <c r="B281" s="15"/>
      <c r="C281" s="15"/>
      <c r="D281" s="15"/>
      <c r="E281" s="16" t="s">
        <v>104</v>
      </c>
      <c r="F281" s="16"/>
      <c r="G281" s="16" t="s">
        <v>10</v>
      </c>
      <c r="H281" s="16" t="s">
        <v>25</v>
      </c>
      <c r="I281" s="16"/>
      <c r="J281" s="15"/>
    </row>
    <row r="282">
      <c r="B282" s="15"/>
      <c r="C282" s="15"/>
      <c r="D282" s="15"/>
      <c r="E282" s="19" t="str">
        <f>HYPERLINK("https://drive.google.com/open?id=0B5Ca7vexQDB9TjNrMktiUVFVNTQ","Practice Zone")</f>
        <v>Practice Zone</v>
      </c>
      <c r="F282" s="16"/>
      <c r="G282" s="16" t="s">
        <v>10</v>
      </c>
      <c r="H282" s="16" t="s">
        <v>9</v>
      </c>
      <c r="I282" s="16"/>
      <c r="J282" s="15"/>
    </row>
    <row r="283">
      <c r="B283" s="15"/>
      <c r="C283" s="15"/>
      <c r="D283" s="15"/>
      <c r="E283" s="19" t="str">
        <f>HYPERLINK("https://www.youtube.com/watch?v=UBlL8E5rpZ0","Video - Event Data Analysis Demo - Part 3 of 4")</f>
        <v>Video - Event Data Analysis Demo - Part 3 of 4</v>
      </c>
      <c r="F283" s="16"/>
      <c r="G283" s="16" t="s">
        <v>27</v>
      </c>
      <c r="H283" s="16" t="s">
        <v>9</v>
      </c>
      <c r="I283" s="16"/>
      <c r="J283" s="15"/>
    </row>
    <row r="284">
      <c r="B284" s="15"/>
      <c r="C284" s="15"/>
      <c r="D284" s="15"/>
      <c r="E284" s="16" t="s">
        <v>104</v>
      </c>
      <c r="F284" s="16"/>
      <c r="G284" s="16" t="s">
        <v>10</v>
      </c>
      <c r="H284" s="16" t="s">
        <v>25</v>
      </c>
      <c r="I284" s="16"/>
      <c r="J284" s="15"/>
    </row>
    <row r="285">
      <c r="B285" s="15"/>
      <c r="C285" s="15"/>
      <c r="D285" s="15"/>
      <c r="E285" s="19" t="str">
        <f>HYPERLINK("https://drive.google.com/open?id=0B5Ca7vexQDB9UUljM2d1T1dPV1k","Practice Zone")</f>
        <v>Practice Zone</v>
      </c>
      <c r="F285" s="16"/>
      <c r="G285" s="16" t="s">
        <v>10</v>
      </c>
      <c r="H285" s="16" t="s">
        <v>9</v>
      </c>
      <c r="I285" s="16"/>
      <c r="J285" s="15"/>
    </row>
    <row r="286">
      <c r="B286" s="15"/>
      <c r="C286" s="15"/>
      <c r="D286" s="15"/>
      <c r="E286" s="19" t="str">
        <f>HYPERLINK("https://www.youtube.com/watch?v=tJOpAjCAAK8","Video - Event Data Analysis Demo - Part 4 of 4")</f>
        <v>Video - Event Data Analysis Demo - Part 4 of 4</v>
      </c>
      <c r="F286" s="16"/>
      <c r="G286" s="16" t="s">
        <v>27</v>
      </c>
      <c r="H286" s="16" t="s">
        <v>9</v>
      </c>
      <c r="I286" s="16"/>
      <c r="J286" s="15"/>
    </row>
    <row r="287">
      <c r="B287" s="15"/>
      <c r="C287" s="15"/>
      <c r="D287" s="15"/>
      <c r="E287" s="16" t="s">
        <v>104</v>
      </c>
      <c r="F287" s="16"/>
      <c r="G287" s="16" t="s">
        <v>10</v>
      </c>
      <c r="H287" s="16" t="s">
        <v>25</v>
      </c>
      <c r="I287" s="16"/>
      <c r="J287" s="15"/>
    </row>
    <row r="288">
      <c r="B288" s="15"/>
      <c r="C288" s="16" t="s">
        <v>159</v>
      </c>
      <c r="D288" s="16" t="s">
        <v>160</v>
      </c>
      <c r="E288" s="19" t="str">
        <f>HYPERLINK("https://drive.google.com/open?id=0B5Ca7vexQDB9c3hIcmxicGFFMWs","Instructions")</f>
        <v>Instructions</v>
      </c>
      <c r="F288" s="16"/>
      <c r="G288" s="16" t="s">
        <v>10</v>
      </c>
      <c r="H288" s="16" t="s">
        <v>9</v>
      </c>
      <c r="I288" s="16"/>
      <c r="J288" s="15"/>
    </row>
    <row r="289">
      <c r="B289" s="15"/>
      <c r="C289" s="15"/>
      <c r="D289" s="15"/>
      <c r="E289" s="19" t="str">
        <f>HYPERLINK("https://drive.google.com/open?id=0B5Ca7vexQDB9S2xibGt4MXREb00","Assignment 5.4.1")</f>
        <v>Assignment 5.4.1</v>
      </c>
      <c r="F289" s="16"/>
      <c r="G289" s="16" t="s">
        <v>10</v>
      </c>
      <c r="H289" s="16" t="s">
        <v>9</v>
      </c>
      <c r="I289" s="16"/>
      <c r="J289" s="15"/>
    </row>
    <row r="290">
      <c r="B290" s="15"/>
      <c r="C290" s="15"/>
      <c r="D290" s="15"/>
      <c r="E290" s="19" t="str">
        <f>HYPERLINK("https://drive.google.com/open?id=0B5Ca7vexQDB9dFg5SkxqWlBuZDg","Question of the assignment 5.4.1")</f>
        <v>Question of the assignment 5.4.1</v>
      </c>
      <c r="F290" s="16"/>
      <c r="G290" s="16" t="s">
        <v>39</v>
      </c>
      <c r="H290" s="16" t="s">
        <v>9</v>
      </c>
      <c r="I290" s="16"/>
      <c r="J290" s="15"/>
    </row>
    <row r="291">
      <c r="B291" s="15"/>
      <c r="C291" s="15"/>
      <c r="D291" s="15"/>
      <c r="E291" s="19" t="str">
        <f>HYPERLINK("https://drive.google.com/open?id=0B5Ca7vexQDB9aHJyOHFiYXlXaDA","Assignment 5.4.2")</f>
        <v>Assignment 5.4.2</v>
      </c>
      <c r="F291" s="16"/>
      <c r="G291" s="16" t="s">
        <v>10</v>
      </c>
      <c r="H291" s="16" t="s">
        <v>9</v>
      </c>
      <c r="I291" s="16"/>
      <c r="J291" s="15"/>
    </row>
    <row r="292">
      <c r="B292" s="15"/>
      <c r="C292" s="15"/>
      <c r="D292" s="15"/>
      <c r="E292" s="19" t="str">
        <f>HYPERLINK("https://drive.google.com/open?id=0B5Ca7vexQDB9QjZvVVc0d1RBQkE","Question of the assignment 5.4.2")</f>
        <v>Question of the assignment 5.4.2</v>
      </c>
      <c r="F292" s="16"/>
      <c r="G292" s="16" t="s">
        <v>39</v>
      </c>
      <c r="H292" s="16" t="s">
        <v>9</v>
      </c>
      <c r="I292" s="16"/>
      <c r="J292" s="15"/>
    </row>
    <row r="293">
      <c r="B293" s="15"/>
      <c r="C293" s="15"/>
      <c r="D293" s="15"/>
      <c r="E293" s="19" t="str">
        <f>HYPERLINK("https://drive.google.com/open?id=0B5Ca7vexQDB9Y0NwVkxOMDVvZTQ","Assignment 5.4.3")</f>
        <v>Assignment 5.4.3</v>
      </c>
      <c r="F293" s="16"/>
      <c r="G293" s="16" t="s">
        <v>10</v>
      </c>
      <c r="H293" s="16" t="s">
        <v>9</v>
      </c>
      <c r="I293" s="16"/>
      <c r="J293" s="15"/>
    </row>
    <row r="294">
      <c r="B294" s="15"/>
      <c r="C294" s="15"/>
      <c r="D294" s="15"/>
      <c r="E294" s="19" t="str">
        <f>HYPERLINK("https://drive.google.com/open?id=0B5Ca7vexQDB9WGVpZjhLaUZ1ekE","Question of the assignment 5.4.3")</f>
        <v>Question of the assignment 5.4.3</v>
      </c>
      <c r="F294" s="16"/>
      <c r="G294" s="16" t="s">
        <v>39</v>
      </c>
      <c r="H294" s="16" t="s">
        <v>9</v>
      </c>
      <c r="I294" s="16"/>
      <c r="J294" s="15"/>
    </row>
    <row r="295">
      <c r="B295" s="15"/>
      <c r="C295" s="16" t="s">
        <v>161</v>
      </c>
      <c r="D295" s="16" t="s">
        <v>162</v>
      </c>
      <c r="E295" s="19" t="str">
        <f>HYPERLINK("https://drive.google.com/open?id=0B5Ca7vexQDB9ZE5OdlhmbWpMazg","Note")</f>
        <v>Note</v>
      </c>
      <c r="F295" s="16"/>
      <c r="G295" s="16" t="s">
        <v>10</v>
      </c>
      <c r="H295" s="16" t="s">
        <v>9</v>
      </c>
      <c r="I295" s="16"/>
      <c r="J295" s="16" t="s">
        <v>49</v>
      </c>
    </row>
    <row r="296">
      <c r="B296" s="15"/>
      <c r="C296" s="27"/>
      <c r="D296" s="27"/>
      <c r="E296" s="28" t="str">
        <f>HYPERLINK("https://drive.google.com/open?id=0B5Ca7vexQDB9WXNENTN4SzMwemc","Session Quiz - Introduction to Tracker")</f>
        <v>Session Quiz - Introduction to Tracker</v>
      </c>
      <c r="F296" s="29"/>
      <c r="G296" s="29" t="s">
        <v>39</v>
      </c>
      <c r="H296" s="29" t="s">
        <v>9</v>
      </c>
      <c r="I296" s="29"/>
      <c r="J296" s="27"/>
    </row>
    <row r="297">
      <c r="B297" s="5"/>
      <c r="C297" s="6" t="str">
        <f>HYPERLINK("https://drive.google.com/open?id=0B5Ca7vexQDB9cjlVclVtTlNZbkE","Feedback - Introduction to Tracker")</f>
        <v>Feedback - Introduction to Tracker</v>
      </c>
      <c r="D297" s="7" t="s">
        <v>163</v>
      </c>
      <c r="E297" s="6" t="str">
        <f>HYPERLINK("https://drive.google.com/open?id=0B5Ca7vexQDB9TENWbmprUWJaLTQ","Feedback - Introduction to Tracker")</f>
        <v>Feedback - Introduction to Tracker</v>
      </c>
      <c r="F297" s="7"/>
      <c r="G297" s="7" t="s">
        <v>10</v>
      </c>
      <c r="H297" s="7" t="s">
        <v>9</v>
      </c>
      <c r="I297" s="7"/>
      <c r="J297" s="6" t="str">
        <f>HYPERLINK("https://docs.google.com/forms/d/e/1FAIpQLSeONV8tGw1pmpAF8VVJ1J3Y0VNCbRdyJf9Fz8OeHrdInLN8QQ/viewform?usp=sf_link","Embedded form to be translated too [URL] - All the 'Feedback' forms are identical")</f>
        <v>Embedded form to be translated too [URL] - All the 'Feedback' forms are identical</v>
      </c>
    </row>
    <row r="298">
      <c r="B298" s="2" t="s">
        <v>164</v>
      </c>
      <c r="C298" s="3" t="str">
        <f>HYPERLINK("https://drive.google.com/open?id=0B5Ca7vexQDB9MVhqNlhNZ2FheXM","6.1 - DHIS2 Community")</f>
        <v>6.1 - DHIS2 Community</v>
      </c>
      <c r="D298" s="2" t="s">
        <v>165</v>
      </c>
      <c r="E298" s="3" t="str">
        <f>HYPERLINK("https://www.youtube.com/watch?v=r1hD2mtLx74","Video - DHIS2 Community - DHIS2 Community and Development")</f>
        <v>Video - DHIS2 Community - DHIS2 Community and Development</v>
      </c>
      <c r="F298" s="2"/>
      <c r="G298" s="2" t="s">
        <v>27</v>
      </c>
      <c r="H298" s="2" t="s">
        <v>9</v>
      </c>
      <c r="I298" s="2"/>
      <c r="J298" s="3" t="str">
        <f>HYPERLINK("https://drive.google.com/open?id=1ThEDIaDKsjV7qEllpEYe8c-8-o--4ekK1K8289A6alc","Handouts to be translated too [LINK]")</f>
        <v>Handouts to be translated too [LINK]</v>
      </c>
    </row>
    <row r="299">
      <c r="B299" s="15"/>
      <c r="C299" s="15"/>
      <c r="D299" s="15"/>
      <c r="E299" s="16" t="s">
        <v>104</v>
      </c>
      <c r="F299" s="16"/>
      <c r="G299" s="16" t="s">
        <v>10</v>
      </c>
      <c r="H299" s="16" t="s">
        <v>25</v>
      </c>
      <c r="I299" s="16"/>
      <c r="J299" s="15"/>
    </row>
    <row r="300">
      <c r="B300" s="15"/>
      <c r="C300" s="27"/>
      <c r="D300" s="27"/>
      <c r="E300" s="28" t="str">
        <f>HYPERLINK("https://drive.google.com/open?id=0B5Ca7vexQDB9NXFOT1JvbFJoYlU","Mini Quiz - DHIS 2 Community")</f>
        <v>Mini Quiz - DHIS 2 Community</v>
      </c>
      <c r="F300" s="29"/>
      <c r="G300" s="29" t="s">
        <v>39</v>
      </c>
      <c r="H300" s="29" t="s">
        <v>9</v>
      </c>
      <c r="I300" s="29"/>
      <c r="J300" s="27"/>
    </row>
    <row r="301">
      <c r="B301" s="15"/>
      <c r="C301" s="19" t="str">
        <f>HYPERLINK("https://drive.google.com/open?id=0B5Ca7vexQDB9TkkyOWcwaXg0aUE","6.2 - DHIS2 Level 1 Academies")</f>
        <v>6.2 - DHIS2 Level 1 Academies</v>
      </c>
      <c r="D301" s="16" t="s">
        <v>166</v>
      </c>
      <c r="E301" s="19" t="str">
        <f>HYPERLINK("https://www.youtube.com/watch?v=kLp09Kw-jJM","Video - DHIS2 Academies Presentation")</f>
        <v>Video - DHIS2 Academies Presentation</v>
      </c>
      <c r="F301" s="16"/>
      <c r="G301" s="16" t="s">
        <v>27</v>
      </c>
      <c r="H301" s="16" t="s">
        <v>9</v>
      </c>
      <c r="I301" s="16"/>
      <c r="J301" s="19" t="str">
        <f>HYPERLINK("https://drive.google.com/open?id=18HiBEQZxBemT-4Tno3HDBtVpzRMGjfo8kCk9KqUi70g","Handouts to be translated too [LINK]")</f>
        <v>Handouts to be translated too [LINK]</v>
      </c>
    </row>
    <row r="302">
      <c r="B302" s="15"/>
      <c r="C302" s="27"/>
      <c r="D302" s="27"/>
      <c r="E302" s="45" t="s">
        <v>104</v>
      </c>
      <c r="F302" s="29"/>
      <c r="G302" s="29" t="s">
        <v>10</v>
      </c>
      <c r="H302" s="29" t="s">
        <v>25</v>
      </c>
      <c r="I302" s="29"/>
      <c r="J302" s="27"/>
    </row>
    <row r="303">
      <c r="B303" s="5"/>
      <c r="C303" s="6" t="str">
        <f>HYPERLINK("https://drive.google.com/open?id=0B5Ca7vexQDB9OUpuX3VCVnRKOTg","Feedback - Summary Concepts")</f>
        <v>Feedback - Summary Concepts</v>
      </c>
      <c r="D303" s="7" t="s">
        <v>167</v>
      </c>
      <c r="E303" s="6" t="str">
        <f>HYPERLINK("https://drive.google.com/open?id=0B5Ca7vexQDB9eEZNYmZqanB3cVk","Feedback - Summary Concepts")</f>
        <v>Feedback - Summary Concepts</v>
      </c>
      <c r="F303" s="7"/>
      <c r="G303" s="7" t="s">
        <v>10</v>
      </c>
      <c r="H303" s="7" t="s">
        <v>9</v>
      </c>
      <c r="I303" s="7"/>
      <c r="J303" s="6" t="str">
        <f>HYPERLINK("https://docs.google.com/forms/d/e/1FAIpQLSf-LWdjvgR_hrdtYOA0SfJ10ZvSw8uBNU23FjvEdVqar6FF1Q/viewform?usp=sf_link","Embedded form to be translated too [URL] - All the 'Feedback' forms are identical")</f>
        <v>Embedded form to be translated too [URL] - All the 'Feedback' forms are identical</v>
      </c>
    </row>
  </sheetData>
  <autoFilter ref="$B$2:$J$303"/>
  <conditionalFormatting sqref="H1:H1007">
    <cfRule type="containsText" dxfId="0" priority="1" operator="containsText" text="YES">
      <formula>NOT(ISERROR(SEARCH(("YES"),(H1))))</formula>
    </cfRule>
  </conditionalFormatting>
  <conditionalFormatting sqref="I1:I1007">
    <cfRule type="containsText" dxfId="0" priority="2" operator="containsText" text="Validated">
      <formula>NOT(ISERROR(SEARCH(("Validated"),(I1))))</formula>
    </cfRule>
  </conditionalFormatting>
  <conditionalFormatting sqref="I1:I1007">
    <cfRule type="containsText" dxfId="1" priority="3" operator="containsText" text="Transcription OK">
      <formula>NOT(ISERROR(SEARCH(("Transcription OK"),(I1))))</formula>
    </cfRule>
  </conditionalFormatting>
  <dataValidations>
    <dataValidation type="list" allowBlank="1" showInputMessage="1" prompt="Click and enter a value from range Lists!A2:A11" sqref="G3:G303">
      <formula1>Lists!$A$2:$A$11</formula1>
    </dataValidation>
    <dataValidation type="list" allowBlank="1" sqref="I5 I17 I20 I24 I27 I30 I36">
      <formula1>Lists!$C$2:$C$6</formula1>
    </dataValidation>
    <dataValidation type="list" allowBlank="1" sqref="I3:I4 K5 I6:I16 K16:K17 I18:I19 K20 I21:I23 K24 I25:I26 I28:I29 K30 I31:I35 K35:K36 I37:I303">
      <formula1>Lists!$C$2:$C$5</formula1>
    </dataValidation>
    <dataValidation type="list" allowBlank="1" sqref="H3:H303">
      <formula1>Lists!$B$2:$B$3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71"/>
    <col customWidth="1" min="2" max="2" width="14.57"/>
    <col customWidth="1" min="3" max="3" width="21.14"/>
    <col customWidth="1" min="4" max="4" width="31.86"/>
    <col customWidth="1" min="5" max="5" width="7.0"/>
    <col customWidth="1" min="6" max="6" width="18.0"/>
    <col customWidth="1" min="7" max="7" width="10.71"/>
  </cols>
  <sheetData>
    <row r="2">
      <c r="B2" s="46" t="s">
        <v>168</v>
      </c>
      <c r="C2" s="46" t="s">
        <v>169</v>
      </c>
      <c r="D2" s="46" t="s">
        <v>170</v>
      </c>
      <c r="E2" s="46" t="s">
        <v>3</v>
      </c>
      <c r="F2" s="46" t="s">
        <v>4</v>
      </c>
      <c r="G2" s="46" t="s">
        <v>5</v>
      </c>
    </row>
    <row r="3">
      <c r="B3" s="2"/>
      <c r="C3" s="2"/>
      <c r="D3" s="8"/>
      <c r="E3" s="2"/>
      <c r="F3" s="2"/>
      <c r="G3" s="4"/>
    </row>
  </sheetData>
  <dataValidations>
    <dataValidation type="list" allowBlank="1" showInputMessage="1" prompt="Click and enter a value from range Lists!A2:A7" sqref="E3">
      <formula1>Lists!$A$2:$A$9</formula1>
    </dataValidation>
    <dataValidation type="list" allowBlank="1" sqref="F3">
      <formula1>Lists!$B$2:$B$3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57"/>
    <col customWidth="1" min="2" max="2" width="17.0"/>
    <col customWidth="1" min="3" max="3" width="15.0"/>
  </cols>
  <sheetData>
    <row r="1">
      <c r="A1" s="39" t="s">
        <v>3</v>
      </c>
      <c r="B1" s="39" t="s">
        <v>4</v>
      </c>
      <c r="C1" s="39" t="s">
        <v>12</v>
      </c>
    </row>
    <row r="2">
      <c r="A2" s="39" t="s">
        <v>24</v>
      </c>
      <c r="B2" s="39" t="s">
        <v>9</v>
      </c>
      <c r="C2" s="39" t="s">
        <v>41</v>
      </c>
    </row>
    <row r="3">
      <c r="A3" s="39" t="s">
        <v>31</v>
      </c>
      <c r="B3" s="39" t="s">
        <v>25</v>
      </c>
      <c r="C3" s="39" t="s">
        <v>171</v>
      </c>
    </row>
    <row r="4">
      <c r="A4" s="39" t="s">
        <v>10</v>
      </c>
      <c r="C4" s="39" t="s">
        <v>22</v>
      </c>
    </row>
    <row r="5">
      <c r="A5" s="39" t="s">
        <v>39</v>
      </c>
      <c r="C5" s="39" t="s">
        <v>26</v>
      </c>
    </row>
    <row r="6">
      <c r="A6" s="39" t="s">
        <v>27</v>
      </c>
      <c r="C6" s="39" t="s">
        <v>28</v>
      </c>
    </row>
    <row r="7">
      <c r="A7" s="39" t="s">
        <v>172</v>
      </c>
    </row>
    <row r="8">
      <c r="A8" s="39" t="s">
        <v>173</v>
      </c>
    </row>
    <row r="9">
      <c r="A9" s="39" t="s">
        <v>8</v>
      </c>
    </row>
  </sheetData>
  <drawing r:id="rId1"/>
</worksheet>
</file>