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true" localSheetId="0" name="_xlnm._FilterDatabase" vbProcedure="false">Sheet1!$A$1:$N$308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<sst xmlns="http://schemas.openxmlformats.org/spreadsheetml/2006/main" count="2105" uniqueCount="742">
  <si>
    <t xml:space="preserve">Date of Purchase</t>
  </si>
  <si>
    <t xml:space="preserve">Description</t>
  </si>
  <si>
    <t xml:space="preserve">Reference no</t>
  </si>
  <si>
    <t xml:space="preserve">Supplier Name</t>
  </si>
  <si>
    <t xml:space="preserve">Accounts Ref</t>
  </si>
  <si>
    <t xml:space="preserve">ID.T.No.</t>
  </si>
  <si>
    <t xml:space="preserve">Location</t>
  </si>
  <si>
    <t xml:space="preserve">Name</t>
  </si>
  <si>
    <t xml:space="preserve">ifrs_rate</t>
  </si>
  <si>
    <t xml:space="preserve">Cost</t>
  </si>
  <si>
    <t xml:space="preserve">Deperciation Amount</t>
  </si>
  <si>
    <t xml:space="preserve">ACC. Depreciation   /IFRS</t>
  </si>
  <si>
    <t xml:space="preserve">NBV/IFRS</t>
  </si>
  <si>
    <t xml:space="preserve">Remark </t>
  </si>
  <si>
    <t xml:space="preserve">Standard table pedestals with three drawers 160*75*75</t>
  </si>
  <si>
    <t xml:space="preserve">3F Finfine Furniture Factory plc</t>
  </si>
  <si>
    <t xml:space="preserve">CPV2126</t>
  </si>
  <si>
    <t xml:space="preserve">STA-OFE-001-020</t>
  </si>
  <si>
    <t xml:space="preserve">DESIGN </t>
  </si>
  <si>
    <t xml:space="preserve">Abel Melese</t>
  </si>
  <si>
    <t xml:space="preserve">Swivel Chair medium Back with two arms </t>
  </si>
  <si>
    <t xml:space="preserve">FS00000684</t>
  </si>
  <si>
    <t xml:space="preserve">Yeman Girmay </t>
  </si>
  <si>
    <t xml:space="preserve">CPV4175</t>
  </si>
  <si>
    <t xml:space="preserve">STA-OFE-002-081</t>
  </si>
  <si>
    <t xml:space="preserve">DESIGN</t>
  </si>
  <si>
    <t xml:space="preserve">Computer tabele with three drawers 120*60*75</t>
  </si>
  <si>
    <t xml:space="preserve">FS00003025</t>
  </si>
  <si>
    <t xml:space="preserve">WOW Prime House Service plc</t>
  </si>
  <si>
    <t xml:space="preserve">CPV3215</t>
  </si>
  <si>
    <t xml:space="preserve">STA-OFE-001-045</t>
  </si>
  <si>
    <t xml:space="preserve">DESIGN 
</t>
  </si>
  <si>
    <t xml:space="preserve">Alemu Temesgen</t>
  </si>
  <si>
    <t xml:space="preserve">0000006</t>
  </si>
  <si>
    <t xml:space="preserve">Selioum Trading plc</t>
  </si>
  <si>
    <t xml:space="preserve">CPV3520</t>
  </si>
  <si>
    <t xml:space="preserve">STA-OFE-002-090</t>
  </si>
  <si>
    <t xml:space="preserve">Standard office table high Quality with three drawers 160*75*76</t>
  </si>
  <si>
    <t xml:space="preserve">FS00001906</t>
  </si>
  <si>
    <t xml:space="preserve">Minaye PLC</t>
  </si>
  <si>
    <t xml:space="preserve">CPV3474</t>
  </si>
  <si>
    <t xml:space="preserve">STA-OFE-001-052</t>
  </si>
  <si>
    <t xml:space="preserve">Andualem H/giorgise</t>
  </si>
  <si>
    <t xml:space="preserve"> Swivel Office chair</t>
  </si>
  <si>
    <t xml:space="preserve">Nibret Furniture</t>
  </si>
  <si>
    <t xml:space="preserve">CPV2323</t>
  </si>
  <si>
    <t xml:space="preserve">STA-OFE-002-039</t>
  </si>
  <si>
    <t xml:space="preserve">Guest Chair Without Arms</t>
  </si>
  <si>
    <t xml:space="preserve">FS00008109</t>
  </si>
  <si>
    <t xml:space="preserve">Technostyle PLC</t>
  </si>
  <si>
    <t xml:space="preserve">CPV1407</t>
  </si>
  <si>
    <t xml:space="preserve">STA-OFE-002-026</t>
  </si>
  <si>
    <t xml:space="preserve">Standard computer table without drawers 120w*60d*75h</t>
  </si>
  <si>
    <t xml:space="preserve">FS00000720</t>
  </si>
  <si>
    <t xml:space="preserve">CPV0727</t>
  </si>
  <si>
    <t xml:space="preserve">STA-OFE-001-015</t>
  </si>
  <si>
    <t xml:space="preserve">Ayna Hussen </t>
  </si>
  <si>
    <t xml:space="preserve">Coffee Table 60*60 CM</t>
  </si>
  <si>
    <t xml:space="preserve">FS00001229</t>
  </si>
  <si>
    <t xml:space="preserve">CPV0255</t>
  </si>
  <si>
    <t xml:space="preserve">STA-OFE-001-009</t>
  </si>
  <si>
    <t xml:space="preserve">FS00003190</t>
  </si>
  <si>
    <t xml:space="preserve">STA-OFE-002-072</t>
  </si>
  <si>
    <t xml:space="preserve">Standard office table with three drawers 120*60*75cm</t>
  </si>
  <si>
    <t xml:space="preserve">FS00002547</t>
  </si>
  <si>
    <t xml:space="preserve">CPV2680</t>
  </si>
  <si>
    <t xml:space="preserve">STA-OFE-001-041</t>
  </si>
  <si>
    <t xml:space="preserve">Bezawit Tesfaye</t>
  </si>
  <si>
    <t xml:space="preserve">FS00000935</t>
  </si>
  <si>
    <t xml:space="preserve">Waryt Mulutila International PLc</t>
  </si>
  <si>
    <t xml:space="preserve">CPV3333</t>
  </si>
  <si>
    <t xml:space="preserve">STA-OFE-002-069</t>
  </si>
  <si>
    <t xml:space="preserve">Table </t>
  </si>
  <si>
    <t xml:space="preserve">FS00001246</t>
  </si>
  <si>
    <t xml:space="preserve">Legend Retail Trade of House Hold &amp; office Furnitures</t>
  </si>
  <si>
    <t xml:space="preserve">CPV6494</t>
  </si>
  <si>
    <t xml:space="preserve">STA-OFE-001-067</t>
  </si>
  <si>
    <t xml:space="preserve">Biruktayet Tehsome</t>
  </si>
  <si>
    <t xml:space="preserve">FS00001247</t>
  </si>
  <si>
    <t xml:space="preserve">STA-OFE-001-066</t>
  </si>
  <si>
    <t xml:space="preserve">Birhanmeskel</t>
  </si>
  <si>
    <t xml:space="preserve">Secretaryal Chair </t>
  </si>
  <si>
    <t xml:space="preserve">FS00002252</t>
  </si>
  <si>
    <t xml:space="preserve">Deluxe Furniture Division of Minaye plc</t>
  </si>
  <si>
    <t xml:space="preserve">CPV5237</t>
  </si>
  <si>
    <t xml:space="preserve">STA-OFE-002-096</t>
  </si>
  <si>
    <t xml:space="preserve">STA-OFE-001-014</t>
  </si>
  <si>
    <t xml:space="preserve">Dawit Gebrie</t>
  </si>
  <si>
    <t xml:space="preserve">STA-OFE-002-082</t>
  </si>
  <si>
    <t xml:space="preserve">Office Table 120*60</t>
  </si>
  <si>
    <t xml:space="preserve">FS00001084</t>
  </si>
  <si>
    <t xml:space="preserve">Legend Retail Trade of Houshold and office Furniture </t>
  </si>
  <si>
    <t xml:space="preserve">CPV5238</t>
  </si>
  <si>
    <t xml:space="preserve">STA-OFE-001-062</t>
  </si>
  <si>
    <t xml:space="preserve">Dereje Girma</t>
  </si>
  <si>
    <t xml:space="preserve">STA-OFE-002-064</t>
  </si>
  <si>
    <t xml:space="preserve">STA-OFE-001-063</t>
  </si>
  <si>
    <t xml:space="preserve">Design </t>
  </si>
  <si>
    <t xml:space="preserve">Standard computer table with three drawer 120w*60d*75h</t>
  </si>
  <si>
    <t xml:space="preserve">FS00001776</t>
  </si>
  <si>
    <t xml:space="preserve">STA-OFE-001-049</t>
  </si>
  <si>
    <t xml:space="preserve">Executive medium  Back swivel chair with two arms </t>
  </si>
  <si>
    <t xml:space="preserve">STA-OFE-002-013</t>
  </si>
  <si>
    <t xml:space="preserve">Swivel chair high back with out arm </t>
  </si>
  <si>
    <t xml:space="preserve">STA-OFE-002-022</t>
  </si>
  <si>
    <t xml:space="preserve">CPV2321</t>
  </si>
  <si>
    <t xml:space="preserve">STA-OFE-002-036</t>
  </si>
  <si>
    <t xml:space="preserve">STA-OFE-002-056</t>
  </si>
  <si>
    <t xml:space="preserve">Swivel chair low back with two arms</t>
  </si>
  <si>
    <t xml:space="preserve">Miheret Tefera Whole Sale</t>
  </si>
  <si>
    <t xml:space="preserve">CPV2441</t>
  </si>
  <si>
    <t xml:space="preserve">STA-OFE-002-092</t>
  </si>
  <si>
    <t xml:space="preserve">Miheret Tefera Whole Sale </t>
  </si>
  <si>
    <t xml:space="preserve">STA-OFE-001-026</t>
  </si>
  <si>
    <t xml:space="preserve">Efratus Adane</t>
  </si>
  <si>
    <t xml:space="preserve">STA-OFE-002-083</t>
  </si>
  <si>
    <t xml:space="preserve">Standard Computer table with three drawers size 120*75*75cm</t>
  </si>
  <si>
    <t xml:space="preserve">STA-OFE-001-053</t>
  </si>
  <si>
    <t xml:space="preserve">Emebet Gossaye</t>
  </si>
  <si>
    <t xml:space="preserve">STA-OFE-002-066</t>
  </si>
  <si>
    <t xml:space="preserve">Legend Retail Trade of Houshold and</t>
  </si>
  <si>
    <t xml:space="preserve">STA-OFE-001-065</t>
  </si>
  <si>
    <t xml:space="preserve">Endalk Zemene</t>
  </si>
  <si>
    <t xml:space="preserve">Chair </t>
  </si>
  <si>
    <t xml:space="preserve">STA-OFE-002-089</t>
  </si>
  <si>
    <t xml:space="preserve">Standard office table high Quality with three drawers 160*75*75</t>
  </si>
  <si>
    <t xml:space="preserve">STA-OFE-001-051</t>
  </si>
  <si>
    <t xml:space="preserve">Girma Abebe</t>
  </si>
  <si>
    <t xml:space="preserve"> Swivel chair High Back with two hands  </t>
  </si>
  <si>
    <t xml:space="preserve">STA-OFE-002-018</t>
  </si>
  <si>
    <t xml:space="preserve">FS00001030</t>
  </si>
  <si>
    <t xml:space="preserve">STA-OFE-002-010</t>
  </si>
  <si>
    <t xml:space="preserve">STA-OFE-002-075</t>
  </si>
  <si>
    <t xml:space="preserve">Fixed drawer with lock and four steps</t>
  </si>
  <si>
    <t xml:space="preserve">STA-OFE-003-012</t>
  </si>
  <si>
    <t xml:space="preserve">STA-OFE-002-027</t>
  </si>
  <si>
    <t xml:space="preserve">Standard table with three drawers 120*60*75</t>
  </si>
  <si>
    <t xml:space="preserve">FS00000432</t>
  </si>
  <si>
    <t xml:space="preserve">CPV2166</t>
  </si>
  <si>
    <t xml:space="preserve">STA-OFE-001-021</t>
  </si>
  <si>
    <t xml:space="preserve">Hagos </t>
  </si>
  <si>
    <t xml:space="preserve">STA-OFE-002-057</t>
  </si>
  <si>
    <t xml:space="preserve">FS00002489</t>
  </si>
  <si>
    <t xml:space="preserve">CPV3309</t>
  </si>
  <si>
    <t xml:space="preserve">STA-OFE-002-070</t>
  </si>
  <si>
    <t xml:space="preserve">Hirut Abebe</t>
  </si>
  <si>
    <t xml:space="preserve">STA-OFE-001-027</t>
  </si>
  <si>
    <t xml:space="preserve">Hosahna Getahun</t>
  </si>
  <si>
    <t xml:space="preserve">STA-OFE-002-084</t>
  </si>
  <si>
    <t xml:space="preserve">Standard officeTable with three drawers 120W*60D*75Hcm</t>
  </si>
  <si>
    <t xml:space="preserve">STA-OFE-001-016</t>
  </si>
  <si>
    <t xml:space="preserve">Mahlet Kassa</t>
  </si>
  <si>
    <t xml:space="preserve">STA-OFE-002-063</t>
  </si>
  <si>
    <t xml:space="preserve">Executive L-Shape Office Table 150*120*75cm</t>
  </si>
  <si>
    <t xml:space="preserve">FS00001603</t>
  </si>
  <si>
    <t xml:space="preserve">Zefmesh plc </t>
  </si>
  <si>
    <t xml:space="preserve">STA-OFE-001-043</t>
  </si>
  <si>
    <t xml:space="preserve">Mekdes Teshome</t>
  </si>
  <si>
    <t xml:space="preserve">Grouped tables with four front partitions and L shap mode</t>
  </si>
  <si>
    <t xml:space="preserve">STA-OFE-001-059</t>
  </si>
  <si>
    <t xml:space="preserve">Swivel chair high back with two arms</t>
  </si>
  <si>
    <t xml:space="preserve">STA-OFE-002-012</t>
  </si>
  <si>
    <t xml:space="preserve">STA-OFE-002-020</t>
  </si>
  <si>
    <t xml:space="preserve">STA-OFE-002-076</t>
  </si>
  <si>
    <t xml:space="preserve">STA-OFE-002-009</t>
  </si>
  <si>
    <t xml:space="preserve">FS00008994</t>
  </si>
  <si>
    <t xml:space="preserve">CPV1406</t>
  </si>
  <si>
    <t xml:space="preserve">STA-OFE-002-025</t>
  </si>
  <si>
    <t xml:space="preserve">Miheret Tefera Whole Sale  </t>
  </si>
  <si>
    <t xml:space="preserve">STA-OFE-002-046</t>
  </si>
  <si>
    <t xml:space="preserve">STA-OFE-002-073</t>
  </si>
  <si>
    <t xml:space="preserve">Movable Drawers with three steps</t>
  </si>
  <si>
    <t xml:space="preserve">FS00004232</t>
  </si>
  <si>
    <t xml:space="preserve">CPV0648</t>
  </si>
  <si>
    <t xml:space="preserve">STA-OFE-003-003</t>
  </si>
  <si>
    <t xml:space="preserve">STA-OFE-003-011</t>
  </si>
  <si>
    <t xml:space="preserve">STA-OFE-003-013</t>
  </si>
  <si>
    <t xml:space="preserve">Yemane Girmay</t>
  </si>
  <si>
    <t xml:space="preserve">STA-OFE-003-014</t>
  </si>
  <si>
    <t xml:space="preserve">STA-OFE-003-015</t>
  </si>
  <si>
    <t xml:space="preserve">Bookshelf with three glass doors and three steps</t>
  </si>
  <si>
    <t xml:space="preserve">STA-OFE-004-009</t>
  </si>
  <si>
    <t xml:space="preserve">Canon photocopy macine model IR2016J</t>
  </si>
  <si>
    <t xml:space="preserve">FS00000638</t>
  </si>
  <si>
    <t xml:space="preserve">Nati Stationaries Enterprise</t>
  </si>
  <si>
    <t xml:space="preserve">CPV2065</t>
  </si>
  <si>
    <t xml:space="preserve">STA-OFE-013-001</t>
  </si>
  <si>
    <t xml:space="preserve">Water purifier and Dispenser (WARIT)</t>
  </si>
  <si>
    <t xml:space="preserve">FS00056625</t>
  </si>
  <si>
    <t xml:space="preserve">CPV2230</t>
  </si>
  <si>
    <t xml:space="preserve">STA-OFE-014-001</t>
  </si>
  <si>
    <t xml:space="preserve">Invertible</t>
  </si>
  <si>
    <t xml:space="preserve">FS00000015</t>
  </si>
  <si>
    <t xml:space="preserve">Andisew Importe fo Electrcity distribution</t>
  </si>
  <si>
    <t xml:space="preserve">CPV4612</t>
  </si>
  <si>
    <t xml:space="preserve">STA-OFF-022-001</t>
  </si>
  <si>
    <t xml:space="preserve">FS00000029</t>
  </si>
  <si>
    <t xml:space="preserve">Aster International PLC</t>
  </si>
  <si>
    <t xml:space="preserve">PCPV0014</t>
  </si>
  <si>
    <t xml:space="preserve">STA-OFE-001-002</t>
  </si>
  <si>
    <t xml:space="preserve">Micheal Haile</t>
  </si>
  <si>
    <t xml:space="preserve">STA-OFE-002-085</t>
  </si>
  <si>
    <t xml:space="preserve">STA-OFE-001-030</t>
  </si>
  <si>
    <t xml:space="preserve">Mieraf G/egizabher</t>
  </si>
  <si>
    <t xml:space="preserve">Swivel Chair Executive medium back </t>
  </si>
  <si>
    <t xml:space="preserve">STA-OFE-002-031</t>
  </si>
  <si>
    <t xml:space="preserve">Standard computer table with three drawers 120w*60d*75h</t>
  </si>
  <si>
    <t xml:space="preserve">STA-OFE-001-028</t>
  </si>
  <si>
    <t xml:space="preserve">Mihret Girmew</t>
  </si>
  <si>
    <t xml:space="preserve">STA-OFE-002-059</t>
  </si>
  <si>
    <t xml:space="preserve">STA-OFE-001-031</t>
  </si>
  <si>
    <t xml:space="preserve">Robsen Haile</t>
  </si>
  <si>
    <t xml:space="preserve">STA-OFE-002-035</t>
  </si>
  <si>
    <t xml:space="preserve">FS00000184</t>
  </si>
  <si>
    <t xml:space="preserve">CPV0087</t>
  </si>
  <si>
    <t xml:space="preserve">STA-OFE-001-004</t>
  </si>
  <si>
    <t xml:space="preserve">Selamawit Ashagri</t>
  </si>
  <si>
    <t xml:space="preserve">Swivel chair high back </t>
  </si>
  <si>
    <t xml:space="preserve">STA-OFE-002-079</t>
  </si>
  <si>
    <t xml:space="preserve">STA-OFE-001-029</t>
  </si>
  <si>
    <t xml:space="preserve">Shalom Yeneneh</t>
  </si>
  <si>
    <t xml:space="preserve">STA-OFE-002-024</t>
  </si>
  <si>
    <t xml:space="preserve">STA-OFE-001-061</t>
  </si>
  <si>
    <t xml:space="preserve">Tesfaye</t>
  </si>
  <si>
    <t xml:space="preserve">STA-OFE-002-097</t>
  </si>
  <si>
    <t xml:space="preserve">Tesfaye </t>
  </si>
  <si>
    <t xml:space="preserve">STA-OFE-003-010</t>
  </si>
  <si>
    <t xml:space="preserve">STA-OFE-001-046</t>
  </si>
  <si>
    <t xml:space="preserve">Yenenesh Desalegn </t>
  </si>
  <si>
    <t xml:space="preserve">STA-OFE-002-033</t>
  </si>
  <si>
    <t xml:space="preserve">FS00000196</t>
  </si>
  <si>
    <t xml:space="preserve">Teshome Worku house hold </t>
  </si>
  <si>
    <t xml:space="preserve">CPV1948</t>
  </si>
  <si>
    <t xml:space="preserve">STA-OFE-001-019</t>
  </si>
  <si>
    <t xml:space="preserve">Yonatan Gizaw </t>
  </si>
  <si>
    <t xml:space="preserve">Swivel chair High back with two arms</t>
  </si>
  <si>
    <t xml:space="preserve">STA-OFE-002-008</t>
  </si>
  <si>
    <t xml:space="preserve"> work station table</t>
  </si>
  <si>
    <t xml:space="preserve">FS00000019</t>
  </si>
  <si>
    <t xml:space="preserve">LULA Engineering PLC</t>
  </si>
  <si>
    <t xml:space="preserve">CPV7027</t>
  </si>
  <si>
    <t xml:space="preserve">STA-OFE-001-068</t>
  </si>
  <si>
    <t xml:space="preserve">New 2014 E.C</t>
  </si>
  <si>
    <t xml:space="preserve">STA-OFE-001-069</t>
  </si>
  <si>
    <t xml:space="preserve">rope partition (2 PCS)</t>
  </si>
  <si>
    <t xml:space="preserve">STA-OFF-008-006(2)</t>
  </si>
  <si>
    <t xml:space="preserve"> meeting table</t>
  </si>
  <si>
    <t xml:space="preserve">STA-OFE-001-070</t>
  </si>
  <si>
    <t xml:space="preserve">MEETING ROOM</t>
  </si>
  <si>
    <t xml:space="preserve">Meeting Room</t>
  </si>
  <si>
    <t xml:space="preserve">Conference chairs with two arms</t>
  </si>
  <si>
    <t xml:space="preserve">FS00059363</t>
  </si>
  <si>
    <t xml:space="preserve">STA-OFE-002-048</t>
  </si>
  <si>
    <t xml:space="preserve">STA-OFE-002-049</t>
  </si>
  <si>
    <t xml:space="preserve">STA-OFE-002-050</t>
  </si>
  <si>
    <t xml:space="preserve">STA-OFE-002-051</t>
  </si>
  <si>
    <t xml:space="preserve">STA-OFE-002-052</t>
  </si>
  <si>
    <t xml:space="preserve">STA-OFE-002-053</t>
  </si>
  <si>
    <t xml:space="preserve">STA-OFE-002-054</t>
  </si>
  <si>
    <t xml:space="preserve">STA-OFE-002-055</t>
  </si>
  <si>
    <t xml:space="preserve">White board 120*90</t>
  </si>
  <si>
    <t xml:space="preserve">Sonat Stationary</t>
  </si>
  <si>
    <t xml:space="preserve">CPV2447</t>
  </si>
  <si>
    <t xml:space="preserve">STA-OFE-016-002</t>
  </si>
  <si>
    <t xml:space="preserve">Computer table With Three drawers 160*80*75</t>
  </si>
  <si>
    <t xml:space="preserve">STA-OFE-001-038</t>
  </si>
  <si>
    <t xml:space="preserve">SUPERVISION</t>
  </si>
  <si>
    <t xml:space="preserve">ASFAW Debebe</t>
  </si>
  <si>
    <t xml:space="preserve">STA-OFE-002-078</t>
  </si>
  <si>
    <t xml:space="preserve">Guest Chair </t>
  </si>
  <si>
    <t xml:space="preserve">Get Addis Trading </t>
  </si>
  <si>
    <t xml:space="preserve">CPV0016</t>
  </si>
  <si>
    <t xml:space="preserve">STA-OFE-002-006</t>
  </si>
  <si>
    <t xml:space="preserve">fixed drawers with three steps</t>
  </si>
  <si>
    <t xml:space="preserve">STA-OFE-003-005</t>
  </si>
  <si>
    <t xml:space="preserve">STA-OFE-003-018</t>
  </si>
  <si>
    <t xml:space="preserve">Metal filling cabinet with four drawers</t>
  </si>
  <si>
    <t xml:space="preserve">STA-OFE-005-003</t>
  </si>
  <si>
    <t xml:space="preserve">Coat hunger wooden</t>
  </si>
  <si>
    <t xml:space="preserve">Zefmesh Plc</t>
  </si>
  <si>
    <t xml:space="preserve">CPV 2680</t>
  </si>
  <si>
    <t xml:space="preserve">STA-OFE-018-002</t>
  </si>
  <si>
    <t xml:space="preserve">FS00000653</t>
  </si>
  <si>
    <t xml:space="preserve">CPV0678</t>
  </si>
  <si>
    <t xml:space="preserve">STA-OFE-001-011</t>
  </si>
  <si>
    <t xml:space="preserve">Eyuel Boglae</t>
  </si>
  <si>
    <t xml:space="preserve">STA-OFE-002-095</t>
  </si>
  <si>
    <t xml:space="preserve">STA-OFE-001-058</t>
  </si>
  <si>
    <t xml:space="preserve">Hiwot Zenamarkos</t>
  </si>
  <si>
    <t xml:space="preserve">STA-OFE-002-047</t>
  </si>
  <si>
    <t xml:space="preserve">STA-OFE-003-017</t>
  </si>
  <si>
    <t xml:space="preserve">Computer table With three drawers 120*60*75</t>
  </si>
  <si>
    <t xml:space="preserve">FS00001225</t>
  </si>
  <si>
    <t xml:space="preserve">STA-OFE-001-006</t>
  </si>
  <si>
    <t xml:space="preserve">Kuratu Kassahun</t>
  </si>
  <si>
    <t xml:space="preserve">STA-OFE-002-034</t>
  </si>
  <si>
    <t xml:space="preserve">Computer table with three drawes 140*75*75</t>
  </si>
  <si>
    <t xml:space="preserve">STA-OFE-001-023</t>
  </si>
  <si>
    <t xml:space="preserve">Meseret  Fikadu</t>
  </si>
  <si>
    <t xml:space="preserve">Conference Chair SCHF4 withhout Nylon Table</t>
  </si>
  <si>
    <t xml:space="preserve">FS00002511</t>
  </si>
  <si>
    <t xml:space="preserve">STA-OFE-002-093</t>
  </si>
  <si>
    <t xml:space="preserve">STA-OFE-002-086</t>
  </si>
  <si>
    <t xml:space="preserve">Misale Tewodros</t>
  </si>
  <si>
    <t xml:space="preserve">STA-OFE-003-016</t>
  </si>
  <si>
    <t xml:space="preserve">STA-OFE-001-048</t>
  </si>
  <si>
    <t xml:space="preserve">Roman Melkamu </t>
  </si>
  <si>
    <t xml:space="preserve">STA-OFE-002-087</t>
  </si>
  <si>
    <t xml:space="preserve">Bookshelfe with one glass door and two steps</t>
  </si>
  <si>
    <t xml:space="preserve">STA-OFE-004-003</t>
  </si>
  <si>
    <t xml:space="preserve">STA-OFE-004-012</t>
  </si>
  <si>
    <t xml:space="preserve">Shelf metal with five rows size 2m*40cm*90cm</t>
  </si>
  <si>
    <t xml:space="preserve">FS00002999</t>
  </si>
  <si>
    <t xml:space="preserve">Tofeyk Amedgeba </t>
  </si>
  <si>
    <t xml:space="preserve">CPV4384</t>
  </si>
  <si>
    <t xml:space="preserve">STA-OFE-004-013</t>
  </si>
  <si>
    <t xml:space="preserve">STA-OFE-004-014</t>
  </si>
  <si>
    <t xml:space="preserve">STA-OFE-004-015</t>
  </si>
  <si>
    <t xml:space="preserve">Standard computer tabel with four drawer 160*75*75cm</t>
  </si>
  <si>
    <t xml:space="preserve">STA-OFE-001-050</t>
  </si>
  <si>
    <t xml:space="preserve">Supervision</t>
  </si>
  <si>
    <t xml:space="preserve">Table without drawer with cable passage 160*80*75 CM</t>
  </si>
  <si>
    <t xml:space="preserve">STA-OFE-001-005</t>
  </si>
  <si>
    <t xml:space="preserve">STA-OFE-002-098</t>
  </si>
  <si>
    <t xml:space="preserve">Supervsion</t>
  </si>
  <si>
    <t xml:space="preserve">FS00000751</t>
  </si>
  <si>
    <t xml:space="preserve">STA-OFE-002-068</t>
  </si>
  <si>
    <t xml:space="preserve">STA-OFE-001-039</t>
  </si>
  <si>
    <t xml:space="preserve">PROJECT FORMULATION</t>
  </si>
  <si>
    <t xml:space="preserve">Lula Kasim</t>
  </si>
  <si>
    <t xml:space="preserve">STA-OFE-002-062</t>
  </si>
  <si>
    <t xml:space="preserve">STA-OFE-002-094</t>
  </si>
  <si>
    <t xml:space="preserve">STA-OFE-002-043</t>
  </si>
  <si>
    <t xml:space="preserve">STA-OFE-001-040</t>
  </si>
  <si>
    <t xml:space="preserve">Meskerem Birhanu </t>
  </si>
  <si>
    <t xml:space="preserve">STA-OFE-002-061</t>
  </si>
  <si>
    <t xml:space="preserve">STA-OFE-001-064</t>
  </si>
  <si>
    <t xml:space="preserve">Nardos Wondmu </t>
  </si>
  <si>
    <t xml:space="preserve">STA-OFE-002-021</t>
  </si>
  <si>
    <t xml:space="preserve">STA-OFE-001-060</t>
  </si>
  <si>
    <t xml:space="preserve">Nuhami Demeke</t>
  </si>
  <si>
    <t xml:space="preserve">STA-OFE-002-091</t>
  </si>
  <si>
    <t xml:space="preserve">Modern office table without drawers 160*75*77</t>
  </si>
  <si>
    <t xml:space="preserve">STA-OFE-001-036</t>
  </si>
  <si>
    <t xml:space="preserve">Tsigereda Abebe</t>
  </si>
  <si>
    <t xml:space="preserve">Swivel chair high back with two arms </t>
  </si>
  <si>
    <t xml:space="preserve">STA-OFE-002-023</t>
  </si>
  <si>
    <t xml:space="preserve">Fixed drawers with three steps </t>
  </si>
  <si>
    <t xml:space="preserve">STA-OFE-003-006</t>
  </si>
  <si>
    <t xml:space="preserve">Executive side Return table without drawers 120*60*75</t>
  </si>
  <si>
    <t xml:space="preserve">STA-OFE-001-008</t>
  </si>
  <si>
    <t xml:space="preserve">GENERAL MANAGER</t>
  </si>
  <si>
    <t xml:space="preserve">Tadele Amsalu</t>
  </si>
  <si>
    <t xml:space="preserve">Executive Side Return</t>
  </si>
  <si>
    <t xml:space="preserve">STA-OFE-001-057</t>
  </si>
  <si>
    <t xml:space="preserve">Coffee Table 60*60</t>
  </si>
  <si>
    <t xml:space="preserve">FS00002654</t>
  </si>
  <si>
    <t xml:space="preserve">CPV2814</t>
  </si>
  <si>
    <t xml:space="preserve">STA-OFE-001-044</t>
  </si>
  <si>
    <t xml:space="preserve">Conference Chair SCHF4 without Nylon Table</t>
  </si>
  <si>
    <t xml:space="preserve">PCPV0013</t>
  </si>
  <si>
    <t xml:space="preserve">STA-OFE-002-001</t>
  </si>
  <si>
    <t xml:space="preserve">STA-OFE-002-002</t>
  </si>
  <si>
    <t xml:space="preserve">STA-OFE-002-015</t>
  </si>
  <si>
    <t xml:space="preserve">STA-OFE-002-037</t>
  </si>
  <si>
    <t xml:space="preserve">STA-OFE-002-038</t>
  </si>
  <si>
    <t xml:space="preserve">Bookshelf with two glass doors and two steps</t>
  </si>
  <si>
    <t xml:space="preserve">STA-OFE-004-004</t>
  </si>
  <si>
    <t xml:space="preserve">White Board 120*90</t>
  </si>
  <si>
    <t xml:space="preserve">FS00004323</t>
  </si>
  <si>
    <t xml:space="preserve">DIGI TECH Adiss Computer </t>
  </si>
  <si>
    <t xml:space="preserve">CPV1168</t>
  </si>
  <si>
    <t xml:space="preserve">STA-OFE-016-001</t>
  </si>
  <si>
    <t xml:space="preserve">Shelf for GM office</t>
  </si>
  <si>
    <t xml:space="preserve">Daniel Gosheme Metal &amp; wood Hous &amp; office Furniture</t>
  </si>
  <si>
    <t xml:space="preserve">CPV7353</t>
  </si>
  <si>
    <t xml:space="preserve">STA-OFE-004-025</t>
  </si>
  <si>
    <t xml:space="preserve">Office Table 120*70</t>
  </si>
  <si>
    <t xml:space="preserve">STA-OFE-001-001</t>
  </si>
  <si>
    <t xml:space="preserve">FINANCE &amp; ADMIN</t>
  </si>
  <si>
    <t xml:space="preserve">Bemnet Tesfaye </t>
  </si>
  <si>
    <t xml:space="preserve">STA-OFE-002-019</t>
  </si>
  <si>
    <t xml:space="preserve">Book Shelf</t>
  </si>
  <si>
    <t xml:space="preserve">FS00003075</t>
  </si>
  <si>
    <t xml:space="preserve">GM Furniture Company </t>
  </si>
  <si>
    <t xml:space="preserve">CPV6493</t>
  </si>
  <si>
    <t xml:space="preserve">STA-OFF-004-016</t>
  </si>
  <si>
    <t xml:space="preserve">Mekrom Trading </t>
  </si>
  <si>
    <t xml:space="preserve">STA-OFE-005-001</t>
  </si>
  <si>
    <t xml:space="preserve">Drawers (Comodino) with two sliding doors</t>
  </si>
  <si>
    <t xml:space="preserve">FS0000143</t>
  </si>
  <si>
    <t xml:space="preserve">Zebib Sfehecho House and office Furniture Trading </t>
  </si>
  <si>
    <t xml:space="preserve">CPV0030</t>
  </si>
  <si>
    <t xml:space="preserve">STA-OFE-007-002</t>
  </si>
  <si>
    <t xml:space="preserve">Cash registration Macine FAREX FRM-04EJ</t>
  </si>
  <si>
    <t xml:space="preserve">FS 00018009</t>
  </si>
  <si>
    <t xml:space="preserve">HARON COMPUTERS</t>
  </si>
  <si>
    <t xml:space="preserve">CPV3652</t>
  </si>
  <si>
    <t xml:space="preserve">SAFE BOX</t>
  </si>
  <si>
    <t xml:space="preserve">FS00002980</t>
  </si>
  <si>
    <t xml:space="preserve">Esayas Hailu Solomon</t>
  </si>
  <si>
    <t xml:space="preserve">CPV4161</t>
  </si>
  <si>
    <t xml:space="preserve">STA-OFF-023-001</t>
  </si>
  <si>
    <t xml:space="preserve">STA-OFE-001-055</t>
  </si>
  <si>
    <t xml:space="preserve">Excutive Secretary</t>
  </si>
  <si>
    <t xml:space="preserve">STA-OFE-001-042</t>
  </si>
  <si>
    <t xml:space="preserve">244</t>
  </si>
  <si>
    <t xml:space="preserve">STA-OFE-002-088</t>
  </si>
  <si>
    <t xml:space="preserve">Link Chair  Three Seater </t>
  </si>
  <si>
    <t xml:space="preserve">STA-OFE-002-014</t>
  </si>
  <si>
    <t xml:space="preserve">STA-OFE-002-077</t>
  </si>
  <si>
    <t xml:space="preserve">FS00003835</t>
  </si>
  <si>
    <t xml:space="preserve">PCPV0598</t>
  </si>
  <si>
    <t xml:space="preserve">STA-OFE-003-009</t>
  </si>
  <si>
    <t xml:space="preserve">Bookshelf with three glass doors one wooden door and four steps</t>
  </si>
  <si>
    <t xml:space="preserve">Miheret Tefera Whole Sale of Houshold </t>
  </si>
  <si>
    <t xml:space="preserve">STA-OFE-004-005</t>
  </si>
  <si>
    <t xml:space="preserve">White board for HO</t>
  </si>
  <si>
    <t xml:space="preserve">FS00001679</t>
  </si>
  <si>
    <t xml:space="preserve">Rout Stationary &amp; computer Accessory </t>
  </si>
  <si>
    <t xml:space="preserve">CPV5291</t>
  </si>
  <si>
    <t xml:space="preserve">STA-OFE-016-003</t>
  </si>
  <si>
    <t xml:space="preserve">Standard office table with thee drawers 160*75*75</t>
  </si>
  <si>
    <t xml:space="preserve">STA-OFE-001-035</t>
  </si>
  <si>
    <t xml:space="preserve">Getamesay  Dejene</t>
  </si>
  <si>
    <t xml:space="preserve">STA-OFE-002-032</t>
  </si>
  <si>
    <t xml:space="preserve">STA-OFE-002-007</t>
  </si>
  <si>
    <t xml:space="preserve">Bookshelf open with five rows</t>
  </si>
  <si>
    <t xml:space="preserve">STA-OFE-004-008</t>
  </si>
  <si>
    <t xml:space="preserve">Standard office table with thee drawers 160*75*74</t>
  </si>
  <si>
    <t xml:space="preserve">STA-OFE-001-034</t>
  </si>
  <si>
    <t xml:space="preserve">Jalile Keno </t>
  </si>
  <si>
    <t xml:space="preserve">STA-OFE-002-016</t>
  </si>
  <si>
    <t xml:space="preserve">STA-OFE-001-007</t>
  </si>
  <si>
    <t xml:space="preserve">Kibebe Seime</t>
  </si>
  <si>
    <t xml:space="preserve">STA-OFE-002-067</t>
  </si>
  <si>
    <t xml:space="preserve">Shelf Slider </t>
  </si>
  <si>
    <t xml:space="preserve">FS00000968</t>
  </si>
  <si>
    <t xml:space="preserve">Sol Shalom Trading plc </t>
  </si>
  <si>
    <t xml:space="preserve">CPV4973</t>
  </si>
  <si>
    <t xml:space="preserve">STA-OFE-004-024</t>
  </si>
  <si>
    <t xml:space="preserve">Standard office table with thee drawers 160*75*73</t>
  </si>
  <si>
    <t xml:space="preserve">STA-OFE-001-033</t>
  </si>
  <si>
    <t xml:space="preserve">Sara urge</t>
  </si>
  <si>
    <t xml:space="preserve">STA-OFE-002-080</t>
  </si>
  <si>
    <t xml:space="preserve">Bookshelf with two glass doors,one wooden doors and two steps</t>
  </si>
  <si>
    <t xml:space="preserve">STA-OFE-004-002</t>
  </si>
  <si>
    <t xml:space="preserve">Standard computer table without drawer 120w*60d*75h</t>
  </si>
  <si>
    <t xml:space="preserve">STA-OFE-001-047</t>
  </si>
  <si>
    <t xml:space="preserve">Yabsira Kassa</t>
  </si>
  <si>
    <t xml:space="preserve">STA-OFE-002-042</t>
  </si>
  <si>
    <t xml:space="preserve">STA-OFE-003-008</t>
  </si>
  <si>
    <t xml:space="preserve">STA-OFE-005-002</t>
  </si>
  <si>
    <t xml:space="preserve">STA-OFE-005-005</t>
  </si>
  <si>
    <t xml:space="preserve">Standard computer table wit three drawers 120w*60d*75h</t>
  </si>
  <si>
    <t xml:space="preserve">STA-OFE-001-012</t>
  </si>
  <si>
    <t xml:space="preserve">Zinash Fonja</t>
  </si>
  <si>
    <t xml:space="preserve">STA-OFE-002-065</t>
  </si>
  <si>
    <t xml:space="preserve">Open Shelf </t>
  </si>
  <si>
    <t xml:space="preserve">Modern office table without drawers 180*75*75</t>
  </si>
  <si>
    <t xml:space="preserve">STA-OFE-001-037</t>
  </si>
  <si>
    <t xml:space="preserve">LABORATORY </t>
  </si>
  <si>
    <t xml:space="preserve">Adam Lemma</t>
  </si>
  <si>
    <t xml:space="preserve">Food Table 160w*75h</t>
  </si>
  <si>
    <t xml:space="preserve">Malaakuu Katamaa </t>
  </si>
  <si>
    <t xml:space="preserve">CPV1443</t>
  </si>
  <si>
    <t xml:space="preserve">STA-OFE-001-017</t>
  </si>
  <si>
    <t xml:space="preserve">Swivel chair executive high back</t>
  </si>
  <si>
    <t xml:space="preserve">FS00003181</t>
  </si>
  <si>
    <t xml:space="preserve">STA-OFE-002-003</t>
  </si>
  <si>
    <t xml:space="preserve">Managerial chair low back </t>
  </si>
  <si>
    <t xml:space="preserve">STA-OFE-002-004</t>
  </si>
  <si>
    <t xml:space="preserve">Swivel chair low back with out arms</t>
  </si>
  <si>
    <t xml:space="preserve">STA-OFE-002-040</t>
  </si>
  <si>
    <t xml:space="preserve">FS00002124</t>
  </si>
  <si>
    <t xml:space="preserve">CPV3164</t>
  </si>
  <si>
    <t xml:space="preserve">STA-OFE-002-044</t>
  </si>
  <si>
    <t xml:space="preserve">STA-OFE-002-045</t>
  </si>
  <si>
    <t xml:space="preserve">Swivel chair low back with out  arms</t>
  </si>
  <si>
    <t xml:space="preserve">STA-OFE-002-058</t>
  </si>
  <si>
    <t xml:space="preserve">STA-OFE-002-060</t>
  </si>
  <si>
    <t xml:space="preserve">STA-OFE-003-004</t>
  </si>
  <si>
    <t xml:space="preserve">Book Shelef 1.20*1.80</t>
  </si>
  <si>
    <t xml:space="preserve">STA-OFE-004-001</t>
  </si>
  <si>
    <t xml:space="preserve">Ali Furniture </t>
  </si>
  <si>
    <t xml:space="preserve">CPV2444</t>
  </si>
  <si>
    <t xml:space="preserve">STA-OFE-004-006</t>
  </si>
  <si>
    <t xml:space="preserve">STA-OFE-004-007</t>
  </si>
  <si>
    <t xml:space="preserve">Manufacturing metal table </t>
  </si>
  <si>
    <t xml:space="preserve">FS00000001</t>
  </si>
  <si>
    <t xml:space="preserve">Tesfu Degaderge</t>
  </si>
  <si>
    <t xml:space="preserve">CPV7269</t>
  </si>
  <si>
    <t xml:space="preserve">STA-OFE-001-071</t>
  </si>
  <si>
    <t xml:space="preserve">Standard office table with three drawer size 120*75*75</t>
  </si>
  <si>
    <t xml:space="preserve">FS00002233</t>
  </si>
  <si>
    <t xml:space="preserve">CPV2320</t>
  </si>
  <si>
    <t xml:space="preserve">STA-OFE-001-022</t>
  </si>
  <si>
    <t xml:space="preserve">Fanatanesh Melese</t>
  </si>
  <si>
    <t xml:space="preserve">STA-OFE-002-041</t>
  </si>
  <si>
    <t xml:space="preserve">STA-OFE-001-003</t>
  </si>
  <si>
    <t xml:space="preserve">STADIA BUILD</t>
  </si>
  <si>
    <t xml:space="preserve">Selenat Yemata</t>
  </si>
  <si>
    <t xml:space="preserve">Teshome Worku house hold &amp; Office Furniture Enterprise</t>
  </si>
  <si>
    <t xml:space="preserve">STA-OFE-002-029</t>
  </si>
  <si>
    <t xml:space="preserve">Chair plastic (6PCS)</t>
  </si>
  <si>
    <t xml:space="preserve">FS00003112</t>
  </si>
  <si>
    <t xml:space="preserve">Mekiya Hassen </t>
  </si>
  <si>
    <t xml:space="preserve">STA-OFE-002-028(6)</t>
  </si>
  <si>
    <t xml:space="preserve">STA-OFE-001-018</t>
  </si>
  <si>
    <t xml:space="preserve">TEA ROOM</t>
  </si>
  <si>
    <t xml:space="preserve">Tea Room</t>
  </si>
  <si>
    <t xml:space="preserve">STA-OFE-001-024</t>
  </si>
  <si>
    <t xml:space="preserve">STA-OFE-001-025</t>
  </si>
  <si>
    <t xml:space="preserve">Conference table</t>
  </si>
  <si>
    <t xml:space="preserve">STA-OFE-001-032</t>
  </si>
  <si>
    <t xml:space="preserve">STA-OFE-002-011</t>
  </si>
  <si>
    <t xml:space="preserve">STA-OFE-002-005</t>
  </si>
  <si>
    <t xml:space="preserve">STA-OFE-002-017</t>
  </si>
  <si>
    <t xml:space="preserve">STA-OFE-002-030</t>
  </si>
  <si>
    <t xml:space="preserve">Tea Room (MAIN)</t>
  </si>
  <si>
    <t xml:space="preserve">STA-OFE-002-071</t>
  </si>
  <si>
    <t xml:space="preserve">STA-OFE-002-074</t>
  </si>
  <si>
    <t xml:space="preserve">Chair plastic (4PCS)</t>
  </si>
  <si>
    <t xml:space="preserve">STA-OFE-002-028(4)</t>
  </si>
  <si>
    <t xml:space="preserve">Fixed drawers with three steps and central locking</t>
  </si>
  <si>
    <t xml:space="preserve">STA-OFE-003-002</t>
  </si>
  <si>
    <t xml:space="preserve">Storage cabinet (shelf) with two doors and two steps</t>
  </si>
  <si>
    <t xml:space="preserve">HABTAMU G/MARIAM</t>
  </si>
  <si>
    <t xml:space="preserve">CPV0682</t>
  </si>
  <si>
    <t xml:space="preserve">STA-OFE-004-010</t>
  </si>
  <si>
    <t xml:space="preserve">STORE</t>
  </si>
  <si>
    <t xml:space="preserve">STA-OFE-004-011</t>
  </si>
  <si>
    <t xml:space="preserve">Used Fabric Vertical Blind  Shutter (curtain) and Used partition</t>
  </si>
  <si>
    <t xml:space="preserve">STA-OFF-008-005</t>
  </si>
  <si>
    <t xml:space="preserve">Canon photocopy macine model 2520</t>
  </si>
  <si>
    <t xml:space="preserve">FS0000182</t>
  </si>
  <si>
    <t xml:space="preserve">Meseret Negash Trade of computer Hardware </t>
  </si>
  <si>
    <t xml:space="preserve">CPV6071</t>
  </si>
  <si>
    <t xml:space="preserve">STA-OFE-013-002</t>
  </si>
  <si>
    <t xml:space="preserve">Purchased of  Copy machine Stand ( for new copy machine)</t>
  </si>
  <si>
    <t xml:space="preserve">FS00000239</t>
  </si>
  <si>
    <t xml:space="preserve">Meseret Negash Trade of Computer </t>
  </si>
  <si>
    <t xml:space="preserve">CPV6461</t>
  </si>
  <si>
    <t xml:space="preserve">STA-OFE-013-002(1)</t>
  </si>
  <si>
    <t xml:space="preserve">FS00011978</t>
  </si>
  <si>
    <t xml:space="preserve">CPV3358</t>
  </si>
  <si>
    <t xml:space="preserve">STA-OFE-014-002</t>
  </si>
  <si>
    <t xml:space="preserve">Ardo refrigerator 180litter</t>
  </si>
  <si>
    <t xml:space="preserve">FS00000597</t>
  </si>
  <si>
    <t xml:space="preserve">Zeyneb Mohammed Adem Electronics</t>
  </si>
  <si>
    <t xml:space="preserve">CPV2563</t>
  </si>
  <si>
    <t xml:space="preserve">STA-OFE-017-001</t>
  </si>
  <si>
    <t xml:space="preserve">kitchen materials</t>
  </si>
  <si>
    <t xml:space="preserve">FS00246406</t>
  </si>
  <si>
    <t xml:space="preserve">CPV2190</t>
  </si>
  <si>
    <t xml:space="preserve">STA-OFE-000-001</t>
  </si>
  <si>
    <t xml:space="preserve">Computer Table (2 PCS)</t>
  </si>
  <si>
    <t xml:space="preserve">FS000000219</t>
  </si>
  <si>
    <t xml:space="preserve">Emawayish Shenetema Furniture </t>
  </si>
  <si>
    <t xml:space="preserve">CPV7546</t>
  </si>
  <si>
    <t xml:space="preserve">Guest Chair with out arm (8 PCS)</t>
  </si>
  <si>
    <t xml:space="preserve">Locker to glass Door (2 PCS)</t>
  </si>
  <si>
    <t xml:space="preserve">Office Table (4 PCS)</t>
  </si>
  <si>
    <t xml:space="preserve">Binding Machine (2 PCS)</t>
  </si>
  <si>
    <t xml:space="preserve">Seli Stationery Computer &amp; Sanitaryware Trade </t>
  </si>
  <si>
    <t xml:space="preserve">CPV7705</t>
  </si>
  <si>
    <t xml:space="preserve">BENQ Digital projector with remote control</t>
  </si>
  <si>
    <t xml:space="preserve">E-max Electronics Simplified </t>
  </si>
  <si>
    <t xml:space="preserve">CPV1992</t>
  </si>
  <si>
    <t xml:space="preserve">STA-OFE-012-001</t>
  </si>
  <si>
    <t xml:space="preserve">Bed 1*20</t>
  </si>
  <si>
    <t xml:space="preserve">STA-OFE-019-001</t>
  </si>
  <si>
    <t xml:space="preserve">STA-OFE-019-002</t>
  </si>
  <si>
    <t xml:space="preserve">STA-OFE-019-003</t>
  </si>
  <si>
    <t xml:space="preserve">STA-OFE-019-004</t>
  </si>
  <si>
    <t xml:space="preserve">STA-OFE-019-005</t>
  </si>
  <si>
    <t xml:space="preserve"> Hard disk </t>
  </si>
  <si>
    <t xml:space="preserve">FS00000208</t>
  </si>
  <si>
    <t xml:space="preserve">Town Importer </t>
  </si>
  <si>
    <t xml:space="preserve">CPV4230</t>
  </si>
  <si>
    <t xml:space="preserve">STA-OFF-021-002</t>
  </si>
  <si>
    <t xml:space="preserve">STA-OFF-021-003</t>
  </si>
  <si>
    <t xml:space="preserve">Hard disk </t>
  </si>
  <si>
    <t xml:space="preserve">STA-OFF-021-004</t>
  </si>
  <si>
    <t xml:space="preserve">STA-OFF-021-005</t>
  </si>
  <si>
    <t xml:space="preserve">STA-OFF-021-006</t>
  </si>
  <si>
    <t xml:space="preserve">Hard Disk </t>
  </si>
  <si>
    <t xml:space="preserve">Fs00000285</t>
  </si>
  <si>
    <t xml:space="preserve">CPV6160</t>
  </si>
  <si>
    <t xml:space="preserve">STA-OFF-021-007</t>
  </si>
  <si>
    <t xml:space="preserve">CPV6161</t>
  </si>
  <si>
    <t xml:space="preserve">STA-OFF-021-008</t>
  </si>
  <si>
    <t xml:space="preserve">STA-OFF-021-009</t>
  </si>
  <si>
    <t xml:space="preserve">Metal shelf </t>
  </si>
  <si>
    <t xml:space="preserve">FS0000224</t>
  </si>
  <si>
    <t xml:space="preserve">CPV4972</t>
  </si>
  <si>
    <t xml:space="preserve">STA-OFE-004-017</t>
  </si>
  <si>
    <t xml:space="preserve">STA-OFE-004-018</t>
  </si>
  <si>
    <t xml:space="preserve">STA-OFE-004-019</t>
  </si>
  <si>
    <t xml:space="preserve">STA-OFE-004-020</t>
  </si>
  <si>
    <t xml:space="preserve">STA-OFE-004-021</t>
  </si>
  <si>
    <t xml:space="preserve">STA-OFE-004-022</t>
  </si>
  <si>
    <t xml:space="preserve">STA-OFE-004-023</t>
  </si>
  <si>
    <t xml:space="preserve"> Office Interior Shelef </t>
  </si>
  <si>
    <t xml:space="preserve">FS00016014</t>
  </si>
  <si>
    <t xml:space="preserve">Coffee table</t>
  </si>
  <si>
    <t xml:space="preserve">FS00003036</t>
  </si>
  <si>
    <t xml:space="preserve">STA-OFE-001-056</t>
  </si>
  <si>
    <t xml:space="preserve">Lost </t>
  </si>
  <si>
    <t xml:space="preserve">Computer table with three drawers 160*80*75cm</t>
  </si>
  <si>
    <t xml:space="preserve">STA-OFE-001-013</t>
  </si>
  <si>
    <t xml:space="preserve">Mobile Drawer With three Drawers and Central loacking</t>
  </si>
  <si>
    <t xml:space="preserve">STA-OFE-003-007</t>
  </si>
  <si>
    <t xml:space="preserve">Nikon Digital Camera D3200 with Battery,charge and cable </t>
  </si>
  <si>
    <t xml:space="preserve">E max Electronics Simplified </t>
  </si>
  <si>
    <t xml:space="preserve">STA-0FE-009-002</t>
  </si>
  <si>
    <t xml:space="preserve">Fabric Vertical Blind </t>
  </si>
  <si>
    <t xml:space="preserve">Asham Trade and Industry plc</t>
  </si>
  <si>
    <t xml:space="preserve">STA-OFF-008-001</t>
  </si>
  <si>
    <t xml:space="preserve">Damage</t>
  </si>
  <si>
    <t xml:space="preserve">curtained for finance and GM office</t>
  </si>
  <si>
    <t xml:space="preserve">CPV2628</t>
  </si>
  <si>
    <t xml:space="preserve">STA-OFF-008-002</t>
  </si>
  <si>
    <t xml:space="preserve">Vertical Blinde Shutter </t>
  </si>
  <si>
    <t xml:space="preserve">FS00000689</t>
  </si>
  <si>
    <t xml:space="preserve">Technodecor plc</t>
  </si>
  <si>
    <t xml:space="preserve">CPV3501</t>
  </si>
  <si>
    <t xml:space="preserve">STA-OFF-008-003</t>
  </si>
  <si>
    <t xml:space="preserve">Information Board </t>
  </si>
  <si>
    <t xml:space="preserve">STA-OFF-008-004</t>
  </si>
  <si>
    <t xml:space="preserve">Cash registration Machine A/600</t>
  </si>
  <si>
    <t xml:space="preserve">Merachandise Wolesale and import</t>
  </si>
  <si>
    <t xml:space="preserve">PCPV 025</t>
  </si>
  <si>
    <t xml:space="preserve">STA-OFE-007-001</t>
  </si>
  <si>
    <t xml:space="preserve">EVDO</t>
  </si>
  <si>
    <t xml:space="preserve">FS00010748</t>
  </si>
  <si>
    <t xml:space="preserve">Pro kid Trading</t>
  </si>
  <si>
    <t xml:space="preserve">CPV0115</t>
  </si>
  <si>
    <t xml:space="preserve">STA-COA-006-001</t>
  </si>
  <si>
    <t xml:space="preserve">GPS 60 Garmn </t>
  </si>
  <si>
    <t xml:space="preserve">FS00000555</t>
  </si>
  <si>
    <t xml:space="preserve">Glader Technology plc</t>
  </si>
  <si>
    <t xml:space="preserve">CPV0013</t>
  </si>
  <si>
    <t xml:space="preserve">STA-ME-003-001</t>
  </si>
  <si>
    <t xml:space="preserve">Interfrace Cable</t>
  </si>
  <si>
    <t xml:space="preserve">FS00003072</t>
  </si>
  <si>
    <t xml:space="preserve">Hagbes PLC </t>
  </si>
  <si>
    <t xml:space="preserve">CPV0568</t>
  </si>
  <si>
    <t xml:space="preserve">STA-ME-010-001</t>
  </si>
  <si>
    <t xml:space="preserve">STORE </t>
  </si>
  <si>
    <t xml:space="preserve">Compass 6</t>
  </si>
  <si>
    <t xml:space="preserve">STA-ME-011-001</t>
  </si>
  <si>
    <t xml:space="preserve">Clinometer and Ranging pole </t>
  </si>
  <si>
    <t xml:space="preserve">FS00001808</t>
  </si>
  <si>
    <t xml:space="preserve">CPV0159</t>
  </si>
  <si>
    <t xml:space="preserve">STA-ME-005-044</t>
  </si>
  <si>
    <t xml:space="preserve">Gasoline Generator 15 KM</t>
  </si>
  <si>
    <t xml:space="preserve">2059</t>
  </si>
  <si>
    <t xml:space="preserve">Zeki Ahmed Ibrahim Importer </t>
  </si>
  <si>
    <t xml:space="preserve">STA-ME-007-001</t>
  </si>
  <si>
    <t xml:space="preserve"> Comp Binding machine</t>
  </si>
  <si>
    <t xml:space="preserve">FS00000450</t>
  </si>
  <si>
    <t xml:space="preserve">NU Computer Solution PLC</t>
  </si>
  <si>
    <t xml:space="preserve">PCPV0015</t>
  </si>
  <si>
    <t xml:space="preserve">STA-OFE-006-001</t>
  </si>
  <si>
    <t xml:space="preserve">Helen Taye</t>
  </si>
  <si>
    <t xml:space="preserve">Transfer Machine and equipments </t>
  </si>
  <si>
    <t xml:space="preserve">Nalon Teen </t>
  </si>
  <si>
    <t xml:space="preserve">FS00025489</t>
  </si>
  <si>
    <t xml:space="preserve">Addis Fana General Merchandise</t>
  </si>
  <si>
    <t xml:space="preserve">CPV0015</t>
  </si>
  <si>
    <t xml:space="preserve">STA-OFE-021-016-19</t>
  </si>
  <si>
    <t xml:space="preserve">Sony Camera</t>
  </si>
  <si>
    <t xml:space="preserve">CPV0018</t>
  </si>
  <si>
    <t xml:space="preserve">STA-ME-009-001</t>
  </si>
  <si>
    <t xml:space="preserve">Sleeping Bag </t>
  </si>
  <si>
    <t xml:space="preserve">CPV0966</t>
  </si>
  <si>
    <t xml:space="preserve">Aluminum Staff 5mt </t>
  </si>
  <si>
    <t xml:space="preserve">FS00005495</t>
  </si>
  <si>
    <t xml:space="preserve">Techno Tools General Trading </t>
  </si>
  <si>
    <t xml:space="preserve">CPV0210</t>
  </si>
  <si>
    <t xml:space="preserve">STA-ME-004-007</t>
  </si>
  <si>
    <t xml:space="preserve">Fabric Vertical Blind  Shetter (Curtain)</t>
  </si>
  <si>
    <t xml:space="preserve">FS00000930</t>
  </si>
  <si>
    <t xml:space="preserve">CPV0253</t>
  </si>
  <si>
    <t xml:space="preserve">Mono Solar Panel with 2 battery and acessories </t>
  </si>
  <si>
    <t xml:space="preserve">0252</t>
  </si>
  <si>
    <t xml:space="preserve">Elina General Trading co-operative society</t>
  </si>
  <si>
    <t xml:space="preserve">CPV0392</t>
  </si>
  <si>
    <t xml:space="preserve">Datum AL24 Level With                          1Sprit level                                        1-Plumb BOB</t>
  </si>
  <si>
    <t xml:space="preserve">FS00001243</t>
  </si>
  <si>
    <t xml:space="preserve">City Tech Trading </t>
  </si>
  <si>
    <t xml:space="preserve">CPV0425</t>
  </si>
  <si>
    <t xml:space="preserve">STA-ME-002-001</t>
  </si>
  <si>
    <t xml:space="preserve">STA-ME-004-002</t>
  </si>
  <si>
    <t xml:space="preserve">Sokkia Digital Total Station SOKKIA SET SN EG 0204 with
1-battry charger
1-Rezerve battry
1-downloading cable</t>
  </si>
  <si>
    <t xml:space="preserve">STA-ME-001-001</t>
  </si>
  <si>
    <t xml:space="preserve">Battery </t>
  </si>
  <si>
    <t xml:space="preserve">Wooden Tripod</t>
  </si>
  <si>
    <t xml:space="preserve">STA-ME-006-001</t>
  </si>
  <si>
    <t xml:space="preserve">Target 2.5'' (reflectors)</t>
  </si>
  <si>
    <t xml:space="preserve">STA-ME-008-001</t>
  </si>
  <si>
    <t xml:space="preserve">STA-ME-008-002</t>
  </si>
  <si>
    <t xml:space="preserve">STA-ME-008-003</t>
  </si>
  <si>
    <t xml:space="preserve">STA-ME-008-019</t>
  </si>
  <si>
    <t xml:space="preserve">Prism pole 2.6 Screw clamp</t>
  </si>
  <si>
    <t xml:space="preserve">STA-ME-005-001</t>
  </si>
  <si>
    <t xml:space="preserve">FS00003073</t>
  </si>
  <si>
    <t xml:space="preserve">CPV0569</t>
  </si>
  <si>
    <t xml:space="preserve">STA-ME-005-002</t>
  </si>
  <si>
    <t xml:space="preserve">FS00003074</t>
  </si>
  <si>
    <t xml:space="preserve">CPV0570</t>
  </si>
  <si>
    <t xml:space="preserve">STA-ME-005-003</t>
  </si>
  <si>
    <t xml:space="preserve">CPV0571</t>
  </si>
  <si>
    <t xml:space="preserve">STA-ME-005-004</t>
  </si>
  <si>
    <t xml:space="preserve">Mini Tripod </t>
  </si>
  <si>
    <t xml:space="preserve">STA-ME-006-010</t>
  </si>
  <si>
    <t xml:space="preserve">STA-ME-006-011</t>
  </si>
  <si>
    <t xml:space="preserve">Comp Binding machine </t>
  </si>
  <si>
    <t xml:space="preserve">FS00002112</t>
  </si>
  <si>
    <t xml:space="preserve">Venus International Business </t>
  </si>
  <si>
    <t xml:space="preserve">CPV0599</t>
  </si>
  <si>
    <t xml:space="preserve">STA-OFE-006-02</t>
  </si>
  <si>
    <t xml:space="preserve">FS00000615</t>
  </si>
  <si>
    <t xml:space="preserve">Survey Systems Plc</t>
  </si>
  <si>
    <t xml:space="preserve">CPV0615</t>
  </si>
  <si>
    <t xml:space="preserve">STA-ME-004-003</t>
  </si>
  <si>
    <t xml:space="preserve">Astra Koria gasolin generator
- 2.2KW Rated Power
- 220V AC out put
- Single Phase                                              -10 Litter fuel capacity</t>
  </si>
  <si>
    <t xml:space="preserve">FS00004940</t>
  </si>
  <si>
    <t xml:space="preserve">Zeyneba Sani Building Material Shop</t>
  </si>
  <si>
    <t xml:space="preserve">CPV0619</t>
  </si>
  <si>
    <t xml:space="preserve">STA-ME-007-002</t>
  </si>
  <si>
    <t xml:space="preserve">OMO SAI </t>
  </si>
  <si>
    <t xml:space="preserve">Mikiyas Arega </t>
  </si>
  <si>
    <t xml:space="preserve">STA-ME-006-012</t>
  </si>
  <si>
    <t xml:space="preserve">STA-ME-006-013</t>
  </si>
  <si>
    <t xml:space="preserve">AGARO</t>
  </si>
  <si>
    <t xml:space="preserve">Tadios Tesfaye </t>
  </si>
  <si>
    <t xml:space="preserve">Sokkia 163653 level  With out Accessories</t>
  </si>
  <si>
    <t xml:space="preserve">FS00001287</t>
  </si>
  <si>
    <t xml:space="preserve">CPV0621</t>
  </si>
  <si>
    <t xml:space="preserve">STA-ME-002-002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</si>
</sst>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_(* #,##0.00_);_(* \(#,##0.00\);_(* \-??_);_(@_)"/>
    <numFmt numFmtId="166" formatCode="[$-F800]dddd&quot;, &quot;mmmm\ dd&quot;, &quot;yyyy"/>
    <numFmt numFmtId="167" formatCode="[$-F800]dddd&quot;, &quot;mmmm\ dd&quot;, &quot;yyyy"/>
    <numFmt numFmtId="168" formatCode="0%"/>
    <numFmt numFmtId="169" formatCode="_-* #,##0.00_-;\-* #,##0.00_-;_-* \-??_-;_-@_-"/>
    <numFmt numFmtId="170" formatCode="m/d/yyyy"/>
    <numFmt numFmtId="171" formatCode="@"/>
    <numFmt numFmtId="172" formatCode="_-* #,##0.00_-;\-* #,##0.00_-;_-* \-??_-;_-@_-"/>
  </numFmts>
  <fonts count="13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000000"/>
      <name val="Times New Roman"/>
      <family val="1"/>
      <charset val="1"/>
    </font>
    <font>
      <b val="true"/>
      <sz val="14"/>
      <color rgb="FF000000"/>
      <name val="Century"/>
      <family val="1"/>
      <charset val="1"/>
    </font>
    <font>
      <b val="true"/>
      <sz val="14"/>
      <color rgb="FF000000"/>
      <name val="Century"/>
      <family val="1"/>
    </font>
    <font>
      <b val="true"/>
      <sz val="14"/>
      <color rgb="FF000000"/>
      <name val="Arial"/>
      <family val="2"/>
      <charset val="1"/>
    </font>
    <font>
      <b val="true"/>
      <sz val="14"/>
      <color rgb="FF000000"/>
      <name val="Times New Roman"/>
      <family val="1"/>
      <charset val="1"/>
    </font>
    <font>
      <sz val="14"/>
      <name val="Times New Roman"/>
      <family val="1"/>
      <charset val="1"/>
    </font>
    <font>
      <sz val="11"/>
      <color rgb="FF000000"/>
      <name val="Calibri"/>
      <family val="2"/>
      <charset val="1"/>
    </font>
    <font>
      <sz val="18"/>
      <color rgb="FF000000"/>
      <name val="Century"/>
      <family val="1"/>
      <charset val="1"/>
    </font>
    <font>
      <sz val="14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808080"/>
        <bgColor rgb="FF969696"/>
      </patternFill>
    </fill>
    <fill>
      <patternFill patternType="solid">
        <fgColor rgb="FFFFC000"/>
        <bgColor rgb="FFFF9900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thin"/>
      <right style="medium"/>
      <top/>
      <bottom style="medium"/>
      <diagonal/>
    </border>
    <border diagonalUp="false" diagonalDown="false">
      <left style="double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double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double"/>
      <top style="thin"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5" fontId="0" fillId="0" borderId="0" applyFont="fals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8" fontId="0" fillId="0" borderId="0" applyFont="false" applyBorder="false" applyAlignment="false" applyProtection="false"/>
    <xf numFmtId="165" fontId="0" fillId="0" borderId="0" applyFont="false" applyBorder="false" applyAlignment="false" applyProtection="false"/>
  </cellStyleXfs>
  <cellXfs count="1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4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7" fillId="0" borderId="2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" fillId="0" borderId="2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8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0" borderId="0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0" fontId="9" fillId="0" borderId="4" xfId="15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9" fillId="0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0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9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8" fontId="4" fillId="0" borderId="5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9" fillId="0" borderId="5" xfId="15" applyFont="true" applyBorder="true" applyAlignment="true" applyProtection="true">
      <alignment horizontal="justify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71" fontId="9" fillId="0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70" fontId="9" fillId="0" borderId="4" xfId="2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70" fontId="4" fillId="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4" fillId="0" borderId="5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0" fontId="4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5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70" fontId="9" fillId="0" borderId="4" xfId="15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9" fillId="0" borderId="5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9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6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9" fillId="0" borderId="5" xfId="15" applyFont="true" applyBorder="true" applyAlignment="true" applyProtection="true">
      <alignment horizontal="justify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70" fontId="4" fillId="0" borderId="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72" fontId="4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4" fillId="0" borderId="5" xfId="15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9" fillId="0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70" fontId="4" fillId="0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70" fontId="9" fillId="0" borderId="5" xfId="15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9" fillId="0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9" fillId="2" borderId="5" xfId="15" applyFont="true" applyBorder="true" applyAlignment="true" applyProtection="true">
      <alignment horizontal="justify" vertical="center" textRotation="0" wrapText="true" indent="0" shrinkToFit="false"/>
      <protection locked="true" hidden="false"/>
    </xf>
    <xf numFmtId="165" fontId="9" fillId="0" borderId="5" xfId="15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70" fontId="4" fillId="0" borderId="4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5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0" borderId="5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9" fillId="0" borderId="5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0" borderId="6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4" fillId="0" borderId="5" xfId="15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9" fillId="2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70" fontId="4" fillId="0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4" fillId="0" borderId="5" xfId="15" applyFont="true" applyBorder="true" applyAlignment="true" applyProtection="true">
      <alignment horizontal="justify" vertical="center" textRotation="0" wrapText="true" indent="0" shrinkToFit="false"/>
      <protection locked="true" hidden="false"/>
    </xf>
    <xf numFmtId="164" fontId="9" fillId="0" borderId="5" xfId="0" applyFont="true" applyBorder="true" applyAlignment="true" applyProtection="false">
      <alignment horizontal="justify" vertical="center" textRotation="0" wrapText="true" indent="0" shrinkToFit="false"/>
      <protection locked="true" hidden="false"/>
    </xf>
    <xf numFmtId="165" fontId="1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4" fillId="0" borderId="5" xfId="15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2" borderId="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9" fillId="0" borderId="5" xfId="15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70" fontId="9" fillId="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9" fillId="2" borderId="5" xfId="15" applyFont="true" applyBorder="true" applyAlignment="true" applyProtection="true">
      <alignment horizontal="justify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70" fontId="4" fillId="0" borderId="4" xfId="2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4" fillId="2" borderId="5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8" fontId="4" fillId="0" borderId="7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2" borderId="7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9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9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2" fontId="9" fillId="0" borderId="5" xfId="0" applyFont="true" applyBorder="true" applyAlignment="true" applyProtection="false">
      <alignment horizontal="justify" vertical="center" textRotation="0" wrapText="true" indent="0" shrinkToFit="false"/>
      <protection locked="true" hidden="false"/>
    </xf>
    <xf numFmtId="170" fontId="9" fillId="0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0" borderId="5" xfId="0" applyFont="true" applyBorder="true" applyAlignment="true" applyProtection="false">
      <alignment horizontal="justify" vertical="center" textRotation="0" wrapText="false" indent="0" shrinkToFit="false"/>
      <protection locked="true" hidden="false"/>
    </xf>
    <xf numFmtId="165" fontId="9" fillId="0" borderId="5" xfId="20" applyFont="true" applyBorder="true" applyAlignment="true" applyProtection="true">
      <alignment horizontal="justify" vertical="center" textRotation="0" wrapText="true" indent="0" shrinkToFit="false"/>
      <protection locked="true" hidden="false"/>
    </xf>
    <xf numFmtId="164" fontId="4" fillId="0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9" fillId="2" borderId="5" xfId="15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4" fillId="0" borderId="5" xfId="0" applyFont="true" applyBorder="true" applyAlignment="true" applyProtection="false">
      <alignment horizontal="justify" vertical="center" textRotation="0" wrapText="false" indent="0" shrinkToFit="false"/>
      <protection locked="true" hidden="false"/>
    </xf>
    <xf numFmtId="171" fontId="4" fillId="0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2" fontId="9" fillId="0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9" fillId="0" borderId="5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9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5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9" fillId="0" borderId="5" xfId="15" applyFont="true" applyBorder="true" applyAlignment="true" applyProtection="true">
      <alignment horizontal="justify" vertical="center" textRotation="0" wrapText="false" indent="0" shrinkToFit="false"/>
      <protection locked="true" hidden="false"/>
    </xf>
    <xf numFmtId="164" fontId="0" fillId="3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0" borderId="5" xfId="15" applyFont="true" applyBorder="true" applyAlignment="true" applyProtection="true">
      <alignment horizontal="justify" vertical="center" textRotation="0" wrapText="false" indent="0" shrinkToFit="false"/>
      <protection locked="true" hidden="false"/>
    </xf>
    <xf numFmtId="172" fontId="4" fillId="0" borderId="5" xfId="0" applyFont="true" applyBorder="true" applyAlignment="true" applyProtection="false">
      <alignment horizontal="justify" vertical="center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9" fillId="0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2" fontId="9" fillId="0" borderId="5" xfId="0" applyFont="true" applyBorder="true" applyAlignment="true" applyProtection="false">
      <alignment horizontal="justify" vertical="center" textRotation="0" wrapText="false" indent="0" shrinkToFit="false"/>
      <protection locked="true" hidden="false"/>
    </xf>
    <xf numFmtId="165" fontId="9" fillId="0" borderId="5" xfId="15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9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omma 12" xfId="20"/>
  </cellStyles>
  <dxfs count="3">
    <dxf>
      <fill>
        <patternFill patternType="solid">
          <fgColor rgb="00FFFFFF"/>
        </patternFill>
      </fill>
    </dxf>
    <dxf>
      <fill>
        <patternFill patternType="solid">
          <fgColor rgb="FFF7F7F7"/>
          <bgColor rgb="FF272727"/>
        </patternFill>
      </fill>
    </dxf>
    <dxf>
      <fill>
        <patternFill patternType="solid">
          <fgColor rgb="FFFFFF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048576"/>
  <sheetViews>
    <sheetView showFormulas="false" showGridLines="true" showRowColHeaders="true" showZeros="true" rightToLeft="false" tabSelected="true" showOutlineSymbols="true" defaultGridColor="true" view="normal" topLeftCell="A269" colorId="64" zoomScale="65" zoomScaleNormal="65" zoomScalePageLayoutView="100" workbookViewId="0">
      <selection pane="topLeft" activeCell="A287" activeCellId="0" sqref="A287"/>
    </sheetView>
  </sheetViews>
  <sheetFormatPr defaultColWidth="8.6875" defaultRowHeight="17.35" zeroHeight="false" outlineLevelRow="0" outlineLevelCol="0"/>
  <cols>
    <col collapsed="false" customWidth="true" hidden="false" outlineLevel="0" max="1" min="1" style="1" width="20.86"/>
    <col collapsed="false" customWidth="true" hidden="false" outlineLevel="0" max="2" min="2" style="2" width="30.01"/>
    <col collapsed="false" customWidth="true" hidden="false" outlineLevel="0" max="3" min="3" style="3" width="19.29"/>
    <col collapsed="false" customWidth="true" hidden="false" outlineLevel="0" max="4" min="4" style="4" width="27.29"/>
    <col collapsed="false" customWidth="true" hidden="false" outlineLevel="0" max="5" min="5" style="5" width="17.14"/>
    <col collapsed="false" customWidth="true" hidden="false" outlineLevel="0" max="6" min="6" style="3" width="25.71"/>
    <col collapsed="false" customWidth="true" hidden="false" outlineLevel="0" max="7" min="7" style="6" width="22.01"/>
    <col collapsed="false" customWidth="true" hidden="false" outlineLevel="0" max="8" min="8" style="2" width="28.02"/>
    <col collapsed="false" customWidth="true" hidden="false" outlineLevel="0" max="9" min="9" style="5" width="10.99"/>
    <col collapsed="false" customWidth="true" hidden="false" outlineLevel="0" max="10" min="10" style="7" width="22.86"/>
    <col collapsed="false" customWidth="true" hidden="false" outlineLevel="0" max="11" min="11" style="7" width="21.29"/>
    <col collapsed="false" customWidth="true" hidden="false" outlineLevel="0" max="12" min="12" style="7" width="20.86"/>
    <col collapsed="false" customWidth="true" hidden="false" outlineLevel="0" max="13" min="13" style="7" width="22.43"/>
    <col collapsed="false" customWidth="true" hidden="false" outlineLevel="0" max="14" min="14" style="2" width="25"/>
    <col collapsed="false" customWidth="true" hidden="false" outlineLevel="0" max="15" min="15" style="8" width="9.14"/>
    <col collapsed="false" customWidth="true" hidden="false" outlineLevel="0" max="16" min="16" style="8" width="11.57"/>
    <col collapsed="false" customWidth="true" hidden="false" outlineLevel="0" max="17" min="17" style="8" width="11.86"/>
    <col collapsed="false" customWidth="true" hidden="false" outlineLevel="0" max="18" min="18" style="8" width="10.42"/>
    <col collapsed="false" customWidth="true" hidden="false" outlineLevel="0" max="1024" min="1024" style="0" width="11.52"/>
  </cols>
  <sheetData>
    <row r="1" s="18" customFormat="true" ht="47.25" hidden="false" customHeight="false" outlineLevel="0" collapsed="false">
      <c r="A1" s="9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1" t="s">
        <v>5</v>
      </c>
      <c r="G1" s="11" t="s">
        <v>6</v>
      </c>
      <c r="H1" s="11" t="s">
        <v>7</v>
      </c>
      <c r="I1" s="12" t="s">
        <v>8</v>
      </c>
      <c r="J1" s="13" t="s">
        <v>9</v>
      </c>
      <c r="K1" s="14" t="s">
        <v>10</v>
      </c>
      <c r="L1" s="15" t="s">
        <v>11</v>
      </c>
      <c r="M1" s="15" t="s">
        <v>12</v>
      </c>
      <c r="N1" s="16" t="s">
        <v>13</v>
      </c>
      <c r="O1" s="17"/>
      <c r="P1" s="17"/>
      <c r="AMJ1" s="0"/>
    </row>
    <row r="2" s="27" customFormat="true" ht="57" hidden="false" customHeight="true" outlineLevel="0" collapsed="false">
      <c r="A2" s="19" t="n">
        <v>42555</v>
      </c>
      <c r="B2" s="20" t="s">
        <v>14</v>
      </c>
      <c r="C2" s="20" t="n">
        <v>4028232</v>
      </c>
      <c r="D2" s="21" t="s">
        <v>15</v>
      </c>
      <c r="E2" s="21" t="s">
        <v>16</v>
      </c>
      <c r="F2" s="20" t="s">
        <v>17</v>
      </c>
      <c r="G2" s="22" t="s">
        <v>18</v>
      </c>
      <c r="H2" s="23" t="s">
        <v>19</v>
      </c>
      <c r="I2" s="24" t="n">
        <v>0.1</v>
      </c>
      <c r="J2" s="25" t="n">
        <v>1726.99</v>
      </c>
      <c r="K2" s="25" t="n">
        <f aca="false">I2*J2</f>
        <v>172.699</v>
      </c>
      <c r="L2" s="25" t="n">
        <v>864.71</v>
      </c>
      <c r="M2" s="25" t="n">
        <f aca="false">J2-K2-L2</f>
        <v>689.581</v>
      </c>
      <c r="N2" s="23"/>
      <c r="O2" s="26"/>
      <c r="P2" s="26"/>
      <c r="Q2" s="26"/>
      <c r="R2" s="26"/>
      <c r="AMJ2" s="0"/>
    </row>
    <row r="3" customFormat="false" ht="32.8" hidden="false" customHeight="false" outlineLevel="0" collapsed="false">
      <c r="A3" s="19" t="n">
        <v>43497</v>
      </c>
      <c r="B3" s="20" t="s">
        <v>20</v>
      </c>
      <c r="C3" s="28" t="s">
        <v>21</v>
      </c>
      <c r="D3" s="21" t="s">
        <v>22</v>
      </c>
      <c r="E3" s="21" t="s">
        <v>23</v>
      </c>
      <c r="F3" s="20" t="s">
        <v>24</v>
      </c>
      <c r="G3" s="22" t="s">
        <v>25</v>
      </c>
      <c r="H3" s="23" t="s">
        <v>19</v>
      </c>
      <c r="I3" s="24" t="n">
        <v>0.1</v>
      </c>
      <c r="J3" s="25" t="n">
        <v>2771.74</v>
      </c>
      <c r="K3" s="25" t="n">
        <f aca="false">I3*J3</f>
        <v>277.174</v>
      </c>
      <c r="L3" s="25" t="n">
        <f aca="false">(12662.12*0.425)/8</f>
        <v>672.675125</v>
      </c>
      <c r="M3" s="25" t="n">
        <f aca="false">J3-K3-L3</f>
        <v>1821.890875</v>
      </c>
      <c r="N3" s="23"/>
    </row>
    <row r="4" customFormat="false" ht="32.8" hidden="false" customHeight="false" outlineLevel="0" collapsed="false">
      <c r="A4" s="29" t="n">
        <v>42632</v>
      </c>
      <c r="B4" s="20" t="s">
        <v>26</v>
      </c>
      <c r="C4" s="20" t="s">
        <v>27</v>
      </c>
      <c r="D4" s="21" t="s">
        <v>28</v>
      </c>
      <c r="E4" s="21" t="s">
        <v>29</v>
      </c>
      <c r="F4" s="20" t="s">
        <v>30</v>
      </c>
      <c r="G4" s="22" t="s">
        <v>31</v>
      </c>
      <c r="H4" s="23" t="s">
        <v>32</v>
      </c>
      <c r="I4" s="24" t="n">
        <v>0.1</v>
      </c>
      <c r="J4" s="25" t="n">
        <v>2173.91</v>
      </c>
      <c r="K4" s="25" t="n">
        <f aca="false">I4*J4</f>
        <v>217.391</v>
      </c>
      <c r="L4" s="25" t="n">
        <v>844.92</v>
      </c>
      <c r="M4" s="25" t="n">
        <f aca="false">J4-K4-L4</f>
        <v>1111.599</v>
      </c>
      <c r="N4" s="23"/>
    </row>
    <row r="5" customFormat="false" ht="32.8" hidden="false" customHeight="false" outlineLevel="0" collapsed="false">
      <c r="A5" s="19" t="n">
        <v>43103</v>
      </c>
      <c r="B5" s="20" t="s">
        <v>20</v>
      </c>
      <c r="C5" s="20" t="s">
        <v>33</v>
      </c>
      <c r="D5" s="21" t="s">
        <v>34</v>
      </c>
      <c r="E5" s="21" t="s">
        <v>35</v>
      </c>
      <c r="F5" s="20" t="s">
        <v>36</v>
      </c>
      <c r="G5" s="22" t="s">
        <v>18</v>
      </c>
      <c r="H5" s="23" t="s">
        <v>32</v>
      </c>
      <c r="I5" s="24" t="n">
        <v>0.1</v>
      </c>
      <c r="J5" s="25" t="n">
        <v>1913.05</v>
      </c>
      <c r="K5" s="25" t="n">
        <f aca="false">I5*J5</f>
        <v>191.305</v>
      </c>
      <c r="L5" s="25" t="n">
        <v>670.77</v>
      </c>
      <c r="M5" s="25" t="n">
        <f aca="false">J5-K5-L5</f>
        <v>1050.975</v>
      </c>
      <c r="N5" s="23"/>
    </row>
    <row r="6" customFormat="false" ht="48.7" hidden="false" customHeight="false" outlineLevel="0" collapsed="false">
      <c r="A6" s="19" t="n">
        <v>42964</v>
      </c>
      <c r="B6" s="20" t="s">
        <v>37</v>
      </c>
      <c r="C6" s="20" t="s">
        <v>38</v>
      </c>
      <c r="D6" s="21" t="s">
        <v>39</v>
      </c>
      <c r="E6" s="21" t="s">
        <v>40</v>
      </c>
      <c r="F6" s="20" t="s">
        <v>41</v>
      </c>
      <c r="G6" s="22" t="s">
        <v>25</v>
      </c>
      <c r="H6" s="23" t="s">
        <v>42</v>
      </c>
      <c r="I6" s="24" t="n">
        <v>0.1</v>
      </c>
      <c r="J6" s="25" t="n">
        <v>7782.61</v>
      </c>
      <c r="K6" s="25" t="n">
        <f aca="false">I6*J6</f>
        <v>778.261</v>
      </c>
      <c r="L6" s="25" t="n">
        <v>2782.035</v>
      </c>
      <c r="M6" s="25" t="n">
        <f aca="false">J6-K6-L6</f>
        <v>4222.314</v>
      </c>
      <c r="N6" s="23"/>
    </row>
    <row r="7" customFormat="false" ht="32.8" hidden="false" customHeight="false" outlineLevel="0" collapsed="false">
      <c r="A7" s="19" t="n">
        <v>42632</v>
      </c>
      <c r="B7" s="20" t="s">
        <v>43</v>
      </c>
      <c r="C7" s="20" t="n">
        <v>936</v>
      </c>
      <c r="D7" s="21" t="s">
        <v>44</v>
      </c>
      <c r="E7" s="21" t="s">
        <v>45</v>
      </c>
      <c r="F7" s="20" t="s">
        <v>46</v>
      </c>
      <c r="G7" s="22" t="s">
        <v>25</v>
      </c>
      <c r="H7" s="23" t="s">
        <v>42</v>
      </c>
      <c r="I7" s="24" t="n">
        <v>0.1</v>
      </c>
      <c r="J7" s="25" t="n">
        <v>2260.87</v>
      </c>
      <c r="K7" s="25" t="n">
        <f aca="false">I7*J7</f>
        <v>226.087</v>
      </c>
      <c r="L7" s="25" t="n">
        <v>1084.39</v>
      </c>
      <c r="M7" s="25" t="n">
        <f aca="false">J7-K7-L7</f>
        <v>950.393</v>
      </c>
      <c r="N7" s="23"/>
    </row>
    <row r="8" customFormat="false" ht="32.8" hidden="false" customHeight="false" outlineLevel="0" collapsed="false">
      <c r="A8" s="19" t="n">
        <v>42143</v>
      </c>
      <c r="B8" s="20" t="s">
        <v>47</v>
      </c>
      <c r="C8" s="28" t="s">
        <v>48</v>
      </c>
      <c r="D8" s="21" t="s">
        <v>49</v>
      </c>
      <c r="E8" s="21" t="s">
        <v>50</v>
      </c>
      <c r="F8" s="20" t="s">
        <v>51</v>
      </c>
      <c r="G8" s="22" t="s">
        <v>25</v>
      </c>
      <c r="H8" s="23" t="s">
        <v>42</v>
      </c>
      <c r="I8" s="24" t="n">
        <v>0.1</v>
      </c>
      <c r="J8" s="25" t="n">
        <v>898</v>
      </c>
      <c r="K8" s="25" t="n">
        <f aca="false">I8*J8</f>
        <v>89.8</v>
      </c>
      <c r="L8" s="25" t="n">
        <v>550.88</v>
      </c>
      <c r="M8" s="25" t="n">
        <f aca="false">J8-K8-L8</f>
        <v>257.32</v>
      </c>
      <c r="N8" s="23"/>
    </row>
    <row r="9" customFormat="false" ht="48.7" hidden="false" customHeight="false" outlineLevel="0" collapsed="false">
      <c r="A9" s="19" t="n">
        <v>41582</v>
      </c>
      <c r="B9" s="20" t="s">
        <v>52</v>
      </c>
      <c r="C9" s="20" t="s">
        <v>53</v>
      </c>
      <c r="D9" s="21" t="s">
        <v>49</v>
      </c>
      <c r="E9" s="21" t="s">
        <v>54</v>
      </c>
      <c r="F9" s="20" t="s">
        <v>55</v>
      </c>
      <c r="G9" s="22" t="s">
        <v>25</v>
      </c>
      <c r="H9" s="23" t="s">
        <v>56</v>
      </c>
      <c r="I9" s="24" t="n">
        <v>0.1</v>
      </c>
      <c r="J9" s="25" t="n">
        <v>1580</v>
      </c>
      <c r="K9" s="25" t="n">
        <f aca="false">I9*J9</f>
        <v>158</v>
      </c>
      <c r="L9" s="25" t="n">
        <v>1211.82</v>
      </c>
      <c r="M9" s="25" t="n">
        <f aca="false">J9-K9-L9</f>
        <v>210.18</v>
      </c>
      <c r="N9" s="23"/>
    </row>
    <row r="10" customFormat="false" ht="33.75" hidden="false" customHeight="true" outlineLevel="0" collapsed="false">
      <c r="A10" s="19" t="n">
        <v>41061</v>
      </c>
      <c r="B10" s="20" t="s">
        <v>57</v>
      </c>
      <c r="C10" s="20" t="s">
        <v>58</v>
      </c>
      <c r="D10" s="21" t="s">
        <v>49</v>
      </c>
      <c r="E10" s="21" t="s">
        <v>59</v>
      </c>
      <c r="F10" s="20" t="s">
        <v>60</v>
      </c>
      <c r="G10" s="22" t="s">
        <v>25</v>
      </c>
      <c r="H10" s="23" t="s">
        <v>56</v>
      </c>
      <c r="I10" s="24" t="n">
        <v>0.1</v>
      </c>
      <c r="J10" s="25" t="n">
        <v>2224</v>
      </c>
      <c r="K10" s="25" t="n">
        <v>191.16</v>
      </c>
      <c r="L10" s="25" t="n">
        <v>2022.84</v>
      </c>
      <c r="M10" s="25" t="n">
        <f aca="false">J10-K10-L10</f>
        <v>10</v>
      </c>
      <c r="N10" s="23"/>
    </row>
    <row r="11" customFormat="false" ht="32.95" hidden="false" customHeight="false" outlineLevel="0" collapsed="false">
      <c r="A11" s="19" t="n">
        <v>42748</v>
      </c>
      <c r="B11" s="20" t="s">
        <v>20</v>
      </c>
      <c r="C11" s="20" t="s">
        <v>61</v>
      </c>
      <c r="D11" s="21" t="s">
        <v>28</v>
      </c>
      <c r="E11" s="21" t="s">
        <v>40</v>
      </c>
      <c r="F11" s="20" t="s">
        <v>62</v>
      </c>
      <c r="G11" s="22" t="s">
        <v>25</v>
      </c>
      <c r="H11" s="23" t="s">
        <v>56</v>
      </c>
      <c r="I11" s="24" t="n">
        <v>0.1</v>
      </c>
      <c r="J11" s="25" t="n">
        <v>2173.91</v>
      </c>
      <c r="K11" s="25" t="n">
        <f aca="false">I11*J11</f>
        <v>217.391</v>
      </c>
      <c r="L11" s="25" t="n">
        <v>777.1</v>
      </c>
      <c r="M11" s="25" t="n">
        <f aca="false">J11-K11-L11</f>
        <v>1179.419</v>
      </c>
      <c r="N11" s="23"/>
    </row>
    <row r="12" customFormat="false" ht="48.7" hidden="false" customHeight="false" outlineLevel="0" collapsed="false">
      <c r="A12" s="19" t="n">
        <v>42748</v>
      </c>
      <c r="B12" s="20" t="s">
        <v>63</v>
      </c>
      <c r="C12" s="20" t="s">
        <v>64</v>
      </c>
      <c r="D12" s="21" t="s">
        <v>28</v>
      </c>
      <c r="E12" s="21" t="s">
        <v>65</v>
      </c>
      <c r="F12" s="20" t="s">
        <v>66</v>
      </c>
      <c r="G12" s="22" t="s">
        <v>25</v>
      </c>
      <c r="H12" s="23" t="s">
        <v>67</v>
      </c>
      <c r="I12" s="24" t="n">
        <v>0.1</v>
      </c>
      <c r="J12" s="25" t="n">
        <v>2478.26</v>
      </c>
      <c r="K12" s="25" t="n">
        <f aca="false">I12*J12</f>
        <v>247.826</v>
      </c>
      <c r="L12" s="25" t="n">
        <v>1109.985</v>
      </c>
      <c r="M12" s="25" t="n">
        <f aca="false">J12-K12-L12</f>
        <v>1120.449</v>
      </c>
      <c r="N12" s="23"/>
    </row>
    <row r="13" customFormat="false" ht="32.95" hidden="false" customHeight="false" outlineLevel="0" collapsed="false">
      <c r="A13" s="19" t="n">
        <v>43019</v>
      </c>
      <c r="B13" s="20" t="s">
        <v>20</v>
      </c>
      <c r="C13" s="20" t="s">
        <v>68</v>
      </c>
      <c r="D13" s="21" t="s">
        <v>69</v>
      </c>
      <c r="E13" s="21" t="s">
        <v>70</v>
      </c>
      <c r="F13" s="20" t="s">
        <v>71</v>
      </c>
      <c r="G13" s="22" t="s">
        <v>25</v>
      </c>
      <c r="H13" s="23" t="s">
        <v>67</v>
      </c>
      <c r="I13" s="24" t="n">
        <v>0.1</v>
      </c>
      <c r="J13" s="25" t="n">
        <v>2052.75</v>
      </c>
      <c r="K13" s="25" t="n">
        <f aca="false">I13*J13</f>
        <v>205.275</v>
      </c>
      <c r="L13" s="25" t="n">
        <v>766.94</v>
      </c>
      <c r="M13" s="25" t="n">
        <f aca="false">J13-K13-L13</f>
        <v>1080.535</v>
      </c>
      <c r="N13" s="23"/>
    </row>
    <row r="14" customFormat="false" ht="48.5" hidden="false" customHeight="false" outlineLevel="0" collapsed="false">
      <c r="A14" s="19" t="n">
        <v>44279</v>
      </c>
      <c r="B14" s="20" t="s">
        <v>72</v>
      </c>
      <c r="C14" s="20" t="s">
        <v>73</v>
      </c>
      <c r="D14" s="21" t="s">
        <v>74</v>
      </c>
      <c r="E14" s="21" t="s">
        <v>75</v>
      </c>
      <c r="F14" s="20" t="s">
        <v>76</v>
      </c>
      <c r="G14" s="22" t="s">
        <v>25</v>
      </c>
      <c r="H14" s="23" t="s">
        <v>77</v>
      </c>
      <c r="I14" s="24" t="n">
        <v>0.1</v>
      </c>
      <c r="J14" s="25" t="n">
        <v>3255.65</v>
      </c>
      <c r="K14" s="25" t="n">
        <f aca="false">I14*J14</f>
        <v>325.565</v>
      </c>
      <c r="L14" s="25" t="n">
        <v>93.55</v>
      </c>
      <c r="M14" s="25" t="n">
        <f aca="false">J14-K14-L14</f>
        <v>2836.535</v>
      </c>
      <c r="N14" s="23"/>
    </row>
    <row r="15" customFormat="false" ht="48.5" hidden="false" customHeight="false" outlineLevel="0" collapsed="false">
      <c r="A15" s="19" t="n">
        <v>44279</v>
      </c>
      <c r="B15" s="20" t="s">
        <v>72</v>
      </c>
      <c r="C15" s="20" t="s">
        <v>78</v>
      </c>
      <c r="D15" s="21" t="s">
        <v>74</v>
      </c>
      <c r="E15" s="21" t="s">
        <v>75</v>
      </c>
      <c r="F15" s="20" t="s">
        <v>79</v>
      </c>
      <c r="G15" s="22" t="s">
        <v>25</v>
      </c>
      <c r="H15" s="23" t="s">
        <v>80</v>
      </c>
      <c r="I15" s="24" t="n">
        <v>0.1</v>
      </c>
      <c r="J15" s="25" t="n">
        <v>3255.65</v>
      </c>
      <c r="K15" s="25" t="n">
        <f aca="false">I15*J15</f>
        <v>325.565</v>
      </c>
      <c r="L15" s="25" t="n">
        <v>93.55</v>
      </c>
      <c r="M15" s="25" t="n">
        <f aca="false">J15-K15-L15</f>
        <v>2836.535</v>
      </c>
      <c r="N15" s="23"/>
    </row>
    <row r="16" customFormat="false" ht="32.95" hidden="false" customHeight="false" outlineLevel="0" collapsed="false">
      <c r="A16" s="30" t="n">
        <v>43903</v>
      </c>
      <c r="B16" s="31" t="s">
        <v>81</v>
      </c>
      <c r="C16" s="32" t="s">
        <v>82</v>
      </c>
      <c r="D16" s="33" t="s">
        <v>83</v>
      </c>
      <c r="E16" s="34" t="s">
        <v>84</v>
      </c>
      <c r="F16" s="20" t="s">
        <v>85</v>
      </c>
      <c r="G16" s="22" t="s">
        <v>25</v>
      </c>
      <c r="H16" s="23" t="s">
        <v>77</v>
      </c>
      <c r="I16" s="24" t="n">
        <v>0.1</v>
      </c>
      <c r="J16" s="35" t="n">
        <v>3043.48</v>
      </c>
      <c r="K16" s="25" t="n">
        <f aca="false">I16*J16</f>
        <v>304.348</v>
      </c>
      <c r="L16" s="35" t="n">
        <v>380.97</v>
      </c>
      <c r="M16" s="25" t="n">
        <f aca="false">J16-K16-L16</f>
        <v>2358.162</v>
      </c>
      <c r="N16" s="23"/>
    </row>
    <row r="17" customFormat="false" ht="48.7" hidden="false" customHeight="false" outlineLevel="0" collapsed="false">
      <c r="A17" s="19" t="n">
        <v>41582</v>
      </c>
      <c r="B17" s="20" t="s">
        <v>52</v>
      </c>
      <c r="C17" s="20" t="s">
        <v>53</v>
      </c>
      <c r="D17" s="21" t="s">
        <v>49</v>
      </c>
      <c r="E17" s="21" t="s">
        <v>54</v>
      </c>
      <c r="F17" s="20" t="s">
        <v>86</v>
      </c>
      <c r="G17" s="22" t="s">
        <v>25</v>
      </c>
      <c r="H17" s="23" t="s">
        <v>87</v>
      </c>
      <c r="I17" s="24" t="n">
        <v>0.1</v>
      </c>
      <c r="J17" s="25" t="n">
        <v>1580</v>
      </c>
      <c r="K17" s="25" t="n">
        <f aca="false">I17*J17</f>
        <v>158</v>
      </c>
      <c r="L17" s="25" t="n">
        <v>1211.82</v>
      </c>
      <c r="M17" s="25" t="n">
        <f aca="false">J17-K17-L17</f>
        <v>210.18</v>
      </c>
      <c r="N17" s="23"/>
    </row>
    <row r="18" customFormat="false" ht="32.95" hidden="false" customHeight="false" outlineLevel="0" collapsed="false">
      <c r="A18" s="19" t="n">
        <v>43497</v>
      </c>
      <c r="B18" s="20" t="s">
        <v>20</v>
      </c>
      <c r="C18" s="28" t="s">
        <v>21</v>
      </c>
      <c r="D18" s="21" t="s">
        <v>22</v>
      </c>
      <c r="E18" s="21" t="s">
        <v>23</v>
      </c>
      <c r="F18" s="20" t="s">
        <v>88</v>
      </c>
      <c r="G18" s="22" t="s">
        <v>25</v>
      </c>
      <c r="H18" s="23" t="s">
        <v>87</v>
      </c>
      <c r="I18" s="24" t="n">
        <v>0.1</v>
      </c>
      <c r="J18" s="25" t="n">
        <v>2771.74</v>
      </c>
      <c r="K18" s="25" t="n">
        <f aca="false">I18*J18</f>
        <v>277.174</v>
      </c>
      <c r="L18" s="25" t="n">
        <f aca="false">(12662.12*0.425)/8</f>
        <v>672.675125</v>
      </c>
      <c r="M18" s="25" t="n">
        <f aca="false">J18-K18-L18</f>
        <v>1821.890875</v>
      </c>
      <c r="N18" s="23"/>
    </row>
    <row r="19" customFormat="false" ht="48.7" hidden="false" customHeight="false" outlineLevel="0" collapsed="false">
      <c r="A19" s="36" t="n">
        <v>43903</v>
      </c>
      <c r="B19" s="37" t="s">
        <v>89</v>
      </c>
      <c r="C19" s="38" t="s">
        <v>90</v>
      </c>
      <c r="D19" s="33" t="s">
        <v>91</v>
      </c>
      <c r="E19" s="39" t="s">
        <v>92</v>
      </c>
      <c r="F19" s="38" t="s">
        <v>93</v>
      </c>
      <c r="G19" s="22" t="s">
        <v>25</v>
      </c>
      <c r="H19" s="23" t="s">
        <v>94</v>
      </c>
      <c r="I19" s="24" t="n">
        <v>0.1</v>
      </c>
      <c r="J19" s="40" t="n">
        <v>3255.65</v>
      </c>
      <c r="K19" s="25" t="n">
        <f aca="false">I19*J19</f>
        <v>325.565</v>
      </c>
      <c r="L19" s="40" t="n">
        <v>428.91</v>
      </c>
      <c r="M19" s="25" t="n">
        <f aca="false">J19-K19-L19</f>
        <v>2501.175</v>
      </c>
      <c r="N19" s="23"/>
    </row>
    <row r="20" customFormat="false" ht="32.95" hidden="false" customHeight="false" outlineLevel="0" collapsed="false">
      <c r="A20" s="19" t="n">
        <v>42748</v>
      </c>
      <c r="B20" s="20" t="s">
        <v>20</v>
      </c>
      <c r="C20" s="20" t="s">
        <v>64</v>
      </c>
      <c r="D20" s="21" t="s">
        <v>28</v>
      </c>
      <c r="E20" s="21" t="s">
        <v>65</v>
      </c>
      <c r="F20" s="20" t="s">
        <v>95</v>
      </c>
      <c r="G20" s="22" t="s">
        <v>25</v>
      </c>
      <c r="H20" s="23" t="s">
        <v>94</v>
      </c>
      <c r="I20" s="24" t="n">
        <v>0.1</v>
      </c>
      <c r="J20" s="25" t="n">
        <v>1739.13</v>
      </c>
      <c r="K20" s="25" t="n">
        <f aca="false">I20*J20</f>
        <v>173.913</v>
      </c>
      <c r="L20" s="25" t="n">
        <v>778.94</v>
      </c>
      <c r="M20" s="25" t="n">
        <f aca="false">J20-K20-L20</f>
        <v>786.277</v>
      </c>
      <c r="N20" s="23"/>
    </row>
    <row r="21" customFormat="false" ht="48.5" hidden="false" customHeight="false" outlineLevel="0" collapsed="false">
      <c r="A21" s="36" t="n">
        <v>43903</v>
      </c>
      <c r="B21" s="37" t="s">
        <v>89</v>
      </c>
      <c r="C21" s="38" t="s">
        <v>90</v>
      </c>
      <c r="D21" s="33" t="s">
        <v>91</v>
      </c>
      <c r="E21" s="39" t="s">
        <v>92</v>
      </c>
      <c r="F21" s="41" t="s">
        <v>96</v>
      </c>
      <c r="G21" s="22" t="s">
        <v>25</v>
      </c>
      <c r="H21" s="42" t="s">
        <v>97</v>
      </c>
      <c r="I21" s="24" t="n">
        <v>0.1</v>
      </c>
      <c r="J21" s="40" t="n">
        <v>3255.65</v>
      </c>
      <c r="K21" s="25" t="n">
        <f aca="false">I21*J21</f>
        <v>325.565</v>
      </c>
      <c r="L21" s="40" t="n">
        <v>428.91</v>
      </c>
      <c r="M21" s="25" t="n">
        <f aca="false">J21-K21-L21</f>
        <v>2501.175</v>
      </c>
      <c r="N21" s="42"/>
    </row>
    <row r="22" customFormat="false" ht="48.5" hidden="false" customHeight="false" outlineLevel="0" collapsed="false">
      <c r="A22" s="19" t="n">
        <v>43019</v>
      </c>
      <c r="B22" s="20" t="s">
        <v>98</v>
      </c>
      <c r="C22" s="20" t="s">
        <v>99</v>
      </c>
      <c r="D22" s="21" t="s">
        <v>83</v>
      </c>
      <c r="E22" s="21" t="s">
        <v>70</v>
      </c>
      <c r="F22" s="20" t="s">
        <v>100</v>
      </c>
      <c r="G22" s="22" t="s">
        <v>25</v>
      </c>
      <c r="H22" s="23" t="s">
        <v>97</v>
      </c>
      <c r="I22" s="24" t="n">
        <v>0.1</v>
      </c>
      <c r="J22" s="25" t="n">
        <v>5173.91</v>
      </c>
      <c r="K22" s="25" t="n">
        <f aca="false">I22*J22</f>
        <v>517.391</v>
      </c>
      <c r="L22" s="25" t="n">
        <v>1933.045</v>
      </c>
      <c r="M22" s="25" t="n">
        <f aca="false">J22-K22-L22</f>
        <v>2723.474</v>
      </c>
      <c r="N22" s="23"/>
    </row>
    <row r="23" customFormat="false" ht="32.8" hidden="false" customHeight="false" outlineLevel="0" collapsed="false">
      <c r="A23" s="19" t="n">
        <v>41061</v>
      </c>
      <c r="B23" s="20" t="s">
        <v>101</v>
      </c>
      <c r="C23" s="20" t="s">
        <v>58</v>
      </c>
      <c r="D23" s="21" t="s">
        <v>49</v>
      </c>
      <c r="E23" s="21" t="s">
        <v>59</v>
      </c>
      <c r="F23" s="20" t="s">
        <v>102</v>
      </c>
      <c r="G23" s="22" t="s">
        <v>25</v>
      </c>
      <c r="H23" s="23" t="s">
        <v>97</v>
      </c>
      <c r="I23" s="24" t="n">
        <v>0.1</v>
      </c>
      <c r="J23" s="25" t="n">
        <v>1750</v>
      </c>
      <c r="K23" s="25" t="n">
        <v>148.29</v>
      </c>
      <c r="L23" s="25" t="n">
        <v>1591.71</v>
      </c>
      <c r="M23" s="25" t="n">
        <f aca="false">J23-K23-L23</f>
        <v>10</v>
      </c>
      <c r="N23" s="23"/>
    </row>
    <row r="24" s="49" customFormat="true" ht="32.8" hidden="false" customHeight="false" outlineLevel="0" collapsed="false">
      <c r="A24" s="43" t="n">
        <v>41582</v>
      </c>
      <c r="B24" s="44" t="s">
        <v>103</v>
      </c>
      <c r="C24" s="44" t="s">
        <v>53</v>
      </c>
      <c r="D24" s="45" t="s">
        <v>49</v>
      </c>
      <c r="E24" s="45" t="s">
        <v>54</v>
      </c>
      <c r="F24" s="44" t="s">
        <v>104</v>
      </c>
      <c r="G24" s="22" t="s">
        <v>25</v>
      </c>
      <c r="H24" s="46" t="s">
        <v>97</v>
      </c>
      <c r="I24" s="24" t="n">
        <v>0.1</v>
      </c>
      <c r="J24" s="47" t="n">
        <v>2040</v>
      </c>
      <c r="K24" s="25" t="n">
        <f aca="false">I24*J24</f>
        <v>204</v>
      </c>
      <c r="L24" s="47" t="n">
        <v>1564.63</v>
      </c>
      <c r="M24" s="25" t="n">
        <f aca="false">J24-K24-L24</f>
        <v>271.37</v>
      </c>
      <c r="N24" s="46"/>
      <c r="O24" s="48"/>
      <c r="P24" s="48"/>
      <c r="Q24" s="48"/>
      <c r="R24" s="48"/>
      <c r="AMJ24" s="0"/>
    </row>
    <row r="25" customFormat="false" ht="32.8" hidden="false" customHeight="false" outlineLevel="0" collapsed="false">
      <c r="A25" s="19" t="n">
        <v>42633</v>
      </c>
      <c r="B25" s="20" t="s">
        <v>20</v>
      </c>
      <c r="C25" s="20" t="n">
        <v>4030737</v>
      </c>
      <c r="D25" s="21" t="s">
        <v>15</v>
      </c>
      <c r="E25" s="21" t="s">
        <v>105</v>
      </c>
      <c r="F25" s="20" t="s">
        <v>106</v>
      </c>
      <c r="G25" s="22" t="s">
        <v>25</v>
      </c>
      <c r="H25" s="23" t="s">
        <v>97</v>
      </c>
      <c r="I25" s="24" t="n">
        <v>0.1</v>
      </c>
      <c r="J25" s="25" t="n">
        <v>1550</v>
      </c>
      <c r="K25" s="25" t="n">
        <f aca="false">I25*J25</f>
        <v>155</v>
      </c>
      <c r="L25" s="25" t="n">
        <v>743.01</v>
      </c>
      <c r="M25" s="25" t="n">
        <f aca="false">J25-K25-L25</f>
        <v>651.99</v>
      </c>
      <c r="N25" s="23"/>
    </row>
    <row r="26" customFormat="false" ht="32.8" hidden="false" customHeight="false" outlineLevel="0" collapsed="false">
      <c r="A26" s="19" t="n">
        <v>43103</v>
      </c>
      <c r="B26" s="20" t="s">
        <v>20</v>
      </c>
      <c r="C26" s="20" t="s">
        <v>33</v>
      </c>
      <c r="D26" s="21" t="s">
        <v>34</v>
      </c>
      <c r="E26" s="21" t="s">
        <v>35</v>
      </c>
      <c r="F26" s="20" t="s">
        <v>107</v>
      </c>
      <c r="G26" s="22" t="s">
        <v>25</v>
      </c>
      <c r="H26" s="23" t="s">
        <v>97</v>
      </c>
      <c r="I26" s="24" t="n">
        <v>0.1</v>
      </c>
      <c r="J26" s="25" t="n">
        <v>1913.05</v>
      </c>
      <c r="K26" s="25" t="n">
        <f aca="false">I26*J26</f>
        <v>191.305</v>
      </c>
      <c r="L26" s="25" t="n">
        <v>670.77</v>
      </c>
      <c r="M26" s="25" t="n">
        <f aca="false">J26-K26-L26</f>
        <v>1050.975</v>
      </c>
      <c r="N26" s="23"/>
    </row>
    <row r="27" customFormat="false" ht="32.8" hidden="false" customHeight="false" outlineLevel="0" collapsed="false">
      <c r="A27" s="19" t="n">
        <v>42796</v>
      </c>
      <c r="B27" s="20" t="s">
        <v>108</v>
      </c>
      <c r="C27" s="20" t="n">
        <v>223</v>
      </c>
      <c r="D27" s="21" t="s">
        <v>109</v>
      </c>
      <c r="E27" s="21" t="s">
        <v>110</v>
      </c>
      <c r="F27" s="20" t="s">
        <v>111</v>
      </c>
      <c r="G27" s="22" t="s">
        <v>25</v>
      </c>
      <c r="H27" s="23" t="s">
        <v>97</v>
      </c>
      <c r="I27" s="24" t="n">
        <v>0.1</v>
      </c>
      <c r="J27" s="25" t="n">
        <v>1304.34</v>
      </c>
      <c r="K27" s="25" t="n">
        <f aca="false">I27*J27</f>
        <v>130.434</v>
      </c>
      <c r="L27" s="25" t="n">
        <v>567.07</v>
      </c>
      <c r="M27" s="25" t="n">
        <f aca="false">J27-K27-L27</f>
        <v>606.836</v>
      </c>
      <c r="N27" s="23"/>
    </row>
    <row r="28" customFormat="false" ht="48.7" hidden="false" customHeight="false" outlineLevel="0" collapsed="false">
      <c r="A28" s="19" t="n">
        <v>42796</v>
      </c>
      <c r="B28" s="20" t="s">
        <v>52</v>
      </c>
      <c r="C28" s="20" t="n">
        <v>223</v>
      </c>
      <c r="D28" s="21" t="s">
        <v>112</v>
      </c>
      <c r="E28" s="21" t="s">
        <v>110</v>
      </c>
      <c r="F28" s="20" t="s">
        <v>113</v>
      </c>
      <c r="G28" s="22" t="s">
        <v>25</v>
      </c>
      <c r="H28" s="23" t="s">
        <v>114</v>
      </c>
      <c r="I28" s="24" t="n">
        <v>0.1</v>
      </c>
      <c r="J28" s="25" t="n">
        <v>1608.69</v>
      </c>
      <c r="K28" s="25" t="n">
        <f aca="false">I28*J28</f>
        <v>160.869</v>
      </c>
      <c r="L28" s="25" t="n">
        <v>699.385</v>
      </c>
      <c r="M28" s="25" t="n">
        <f aca="false">J28-K28-L28</f>
        <v>748.436</v>
      </c>
      <c r="N28" s="23"/>
    </row>
    <row r="29" customFormat="false" ht="32.95" hidden="false" customHeight="false" outlineLevel="0" collapsed="false">
      <c r="A29" s="19" t="n">
        <v>43497</v>
      </c>
      <c r="B29" s="20" t="s">
        <v>20</v>
      </c>
      <c r="C29" s="28" t="s">
        <v>21</v>
      </c>
      <c r="D29" s="21" t="s">
        <v>22</v>
      </c>
      <c r="E29" s="21" t="s">
        <v>23</v>
      </c>
      <c r="F29" s="20" t="s">
        <v>115</v>
      </c>
      <c r="G29" s="22" t="s">
        <v>25</v>
      </c>
      <c r="H29" s="23" t="s">
        <v>114</v>
      </c>
      <c r="I29" s="24" t="n">
        <v>0.1</v>
      </c>
      <c r="J29" s="25" t="n">
        <v>2771.74</v>
      </c>
      <c r="K29" s="25" t="n">
        <f aca="false">I29*J29</f>
        <v>277.174</v>
      </c>
      <c r="L29" s="25" t="n">
        <f aca="false">(12662.12*0.425)/8</f>
        <v>672.675125</v>
      </c>
      <c r="M29" s="25" t="n">
        <f aca="false">J29-K29-L29</f>
        <v>1821.890875</v>
      </c>
      <c r="N29" s="23"/>
    </row>
    <row r="30" customFormat="false" ht="48.7" hidden="false" customHeight="false" outlineLevel="0" collapsed="false">
      <c r="A30" s="19" t="n">
        <v>43103</v>
      </c>
      <c r="B30" s="20" t="s">
        <v>116</v>
      </c>
      <c r="C30" s="28" t="s">
        <v>33</v>
      </c>
      <c r="D30" s="21" t="s">
        <v>34</v>
      </c>
      <c r="E30" s="21" t="s">
        <v>35</v>
      </c>
      <c r="F30" s="20" t="s">
        <v>117</v>
      </c>
      <c r="G30" s="22" t="s">
        <v>25</v>
      </c>
      <c r="H30" s="23" t="s">
        <v>118</v>
      </c>
      <c r="I30" s="24" t="n">
        <v>0.1</v>
      </c>
      <c r="J30" s="25" t="n">
        <v>4173.92</v>
      </c>
      <c r="K30" s="25" t="n">
        <f aca="false">I30*J30</f>
        <v>417.392</v>
      </c>
      <c r="L30" s="25" t="n">
        <v>1463.45</v>
      </c>
      <c r="M30" s="25" t="n">
        <f aca="false">J30-K30-L30</f>
        <v>2293.078</v>
      </c>
      <c r="N30" s="23"/>
    </row>
    <row r="31" customFormat="false" ht="32.8" hidden="false" customHeight="false" outlineLevel="0" collapsed="false">
      <c r="A31" s="19" t="n">
        <v>42748</v>
      </c>
      <c r="B31" s="20" t="s">
        <v>20</v>
      </c>
      <c r="C31" s="20" t="s">
        <v>64</v>
      </c>
      <c r="D31" s="21" t="s">
        <v>28</v>
      </c>
      <c r="E31" s="21" t="s">
        <v>65</v>
      </c>
      <c r="F31" s="20" t="s">
        <v>119</v>
      </c>
      <c r="G31" s="22" t="s">
        <v>25</v>
      </c>
      <c r="H31" s="23" t="s">
        <v>118</v>
      </c>
      <c r="I31" s="24" t="n">
        <v>0.1</v>
      </c>
      <c r="J31" s="25" t="n">
        <v>1739.13</v>
      </c>
      <c r="K31" s="25" t="n">
        <f aca="false">I31*J31</f>
        <v>173.913</v>
      </c>
      <c r="L31" s="25" t="n">
        <v>778.94</v>
      </c>
      <c r="M31" s="25" t="n">
        <f aca="false">J31-K31-L31</f>
        <v>786.277</v>
      </c>
      <c r="N31" s="23"/>
    </row>
    <row r="32" customFormat="false" ht="32.8" hidden="false" customHeight="false" outlineLevel="0" collapsed="false">
      <c r="A32" s="36" t="n">
        <v>40491</v>
      </c>
      <c r="B32" s="37" t="s">
        <v>89</v>
      </c>
      <c r="C32" s="38" t="s">
        <v>90</v>
      </c>
      <c r="D32" s="33" t="s">
        <v>120</v>
      </c>
      <c r="E32" s="39" t="s">
        <v>92</v>
      </c>
      <c r="F32" s="38" t="s">
        <v>121</v>
      </c>
      <c r="G32" s="22" t="s">
        <v>25</v>
      </c>
      <c r="H32" s="23" t="s">
        <v>122</v>
      </c>
      <c r="I32" s="24" t="n">
        <v>0.1</v>
      </c>
      <c r="J32" s="40" t="n">
        <v>3255.65</v>
      </c>
      <c r="K32" s="25" t="n">
        <f aca="false">I32*J32</f>
        <v>325.565</v>
      </c>
      <c r="L32" s="40" t="n">
        <v>428.91</v>
      </c>
      <c r="M32" s="25" t="n">
        <f aca="false">J32-K32-L32</f>
        <v>2501.175</v>
      </c>
      <c r="N32" s="23"/>
    </row>
    <row r="33" customFormat="false" ht="48.5" hidden="false" customHeight="false" outlineLevel="0" collapsed="false">
      <c r="A33" s="19" t="n">
        <v>44279</v>
      </c>
      <c r="B33" s="20" t="s">
        <v>123</v>
      </c>
      <c r="C33" s="20" t="s">
        <v>73</v>
      </c>
      <c r="D33" s="21" t="s">
        <v>74</v>
      </c>
      <c r="E33" s="21" t="s">
        <v>75</v>
      </c>
      <c r="F33" s="20" t="s">
        <v>124</v>
      </c>
      <c r="G33" s="22" t="s">
        <v>25</v>
      </c>
      <c r="H33" s="23" t="s">
        <v>122</v>
      </c>
      <c r="I33" s="24" t="n">
        <v>0.1</v>
      </c>
      <c r="J33" s="25" t="n">
        <v>3217.39</v>
      </c>
      <c r="K33" s="25" t="n">
        <f aca="false">I33*J33</f>
        <v>321.739</v>
      </c>
      <c r="L33" s="25" t="n">
        <v>92.45</v>
      </c>
      <c r="M33" s="25" t="n">
        <f aca="false">J33-K33-L33</f>
        <v>2803.201</v>
      </c>
      <c r="N33" s="23"/>
    </row>
    <row r="34" customFormat="false" ht="48.5" hidden="false" customHeight="false" outlineLevel="0" collapsed="false">
      <c r="A34" s="19" t="n">
        <v>42143</v>
      </c>
      <c r="B34" s="20" t="s">
        <v>125</v>
      </c>
      <c r="C34" s="20" t="s">
        <v>38</v>
      </c>
      <c r="D34" s="21" t="s">
        <v>39</v>
      </c>
      <c r="E34" s="21" t="s">
        <v>40</v>
      </c>
      <c r="F34" s="20" t="s">
        <v>126</v>
      </c>
      <c r="G34" s="22" t="s">
        <v>25</v>
      </c>
      <c r="H34" s="23" t="s">
        <v>127</v>
      </c>
      <c r="I34" s="24" t="n">
        <v>0.1</v>
      </c>
      <c r="J34" s="25" t="n">
        <v>7782.61</v>
      </c>
      <c r="K34" s="25" t="n">
        <f aca="false">I34*J34</f>
        <v>778.261</v>
      </c>
      <c r="L34" s="25" t="n">
        <v>2782.035</v>
      </c>
      <c r="M34" s="25" t="n">
        <f aca="false">J34-K34-L34</f>
        <v>4222.314</v>
      </c>
      <c r="N34" s="23"/>
    </row>
    <row r="35" customFormat="false" ht="32.95" hidden="false" customHeight="false" outlineLevel="0" collapsed="false">
      <c r="A35" s="19" t="n">
        <v>41582</v>
      </c>
      <c r="B35" s="20" t="s">
        <v>128</v>
      </c>
      <c r="C35" s="20" t="s">
        <v>53</v>
      </c>
      <c r="D35" s="21" t="s">
        <v>49</v>
      </c>
      <c r="E35" s="21" t="s">
        <v>54</v>
      </c>
      <c r="F35" s="20" t="s">
        <v>129</v>
      </c>
      <c r="G35" s="22" t="s">
        <v>25</v>
      </c>
      <c r="H35" s="23" t="s">
        <v>127</v>
      </c>
      <c r="I35" s="24" t="n">
        <v>0.1</v>
      </c>
      <c r="J35" s="25" t="n">
        <v>3183.54</v>
      </c>
      <c r="K35" s="25" t="n">
        <f aca="false">I35*J35</f>
        <v>318.354</v>
      </c>
      <c r="L35" s="25" t="n">
        <v>2441.7</v>
      </c>
      <c r="M35" s="25" t="n">
        <f aca="false">J35-K35-L35</f>
        <v>423.486</v>
      </c>
      <c r="N35" s="23"/>
    </row>
    <row r="36" customFormat="false" ht="17.35" hidden="false" customHeight="false" outlineLevel="0" collapsed="false">
      <c r="A36" s="19" t="n">
        <v>41061</v>
      </c>
      <c r="B36" s="20" t="s">
        <v>47</v>
      </c>
      <c r="C36" s="20" t="s">
        <v>130</v>
      </c>
      <c r="D36" s="21" t="s">
        <v>49</v>
      </c>
      <c r="E36" s="21" t="s">
        <v>59</v>
      </c>
      <c r="F36" s="20" t="s">
        <v>131</v>
      </c>
      <c r="G36" s="22" t="s">
        <v>25</v>
      </c>
      <c r="H36" s="23" t="s">
        <v>127</v>
      </c>
      <c r="I36" s="24" t="n">
        <v>0.1</v>
      </c>
      <c r="J36" s="25" t="n">
        <v>898</v>
      </c>
      <c r="K36" s="25" t="n">
        <v>71.22</v>
      </c>
      <c r="L36" s="25" t="n">
        <v>816.78</v>
      </c>
      <c r="M36" s="25" t="n">
        <f aca="false">J36-K36-L36</f>
        <v>10</v>
      </c>
      <c r="N36" s="23"/>
    </row>
    <row r="37" customFormat="false" ht="17.35" hidden="false" customHeight="false" outlineLevel="0" collapsed="false">
      <c r="A37" s="19" t="n">
        <v>43103</v>
      </c>
      <c r="B37" s="20" t="s">
        <v>47</v>
      </c>
      <c r="C37" s="28" t="s">
        <v>33</v>
      </c>
      <c r="D37" s="21" t="s">
        <v>34</v>
      </c>
      <c r="E37" s="21" t="s">
        <v>35</v>
      </c>
      <c r="F37" s="20" t="s">
        <v>132</v>
      </c>
      <c r="G37" s="22" t="s">
        <v>25</v>
      </c>
      <c r="H37" s="23" t="s">
        <v>127</v>
      </c>
      <c r="I37" s="24" t="n">
        <v>0.1</v>
      </c>
      <c r="J37" s="25" t="n">
        <v>826.09</v>
      </c>
      <c r="K37" s="25" t="n">
        <f aca="false">I37*J37</f>
        <v>82.609</v>
      </c>
      <c r="L37" s="25" t="n">
        <v>289.65</v>
      </c>
      <c r="M37" s="25" t="n">
        <f aca="false">J37-K37-L37</f>
        <v>453.831</v>
      </c>
      <c r="N37" s="23"/>
    </row>
    <row r="38" customFormat="false" ht="32.95" hidden="false" customHeight="false" outlineLevel="0" collapsed="false">
      <c r="A38" s="19" t="n">
        <v>43497</v>
      </c>
      <c r="B38" s="20" t="s">
        <v>133</v>
      </c>
      <c r="C38" s="20" t="s">
        <v>21</v>
      </c>
      <c r="D38" s="21" t="s">
        <v>22</v>
      </c>
      <c r="E38" s="21" t="s">
        <v>23</v>
      </c>
      <c r="F38" s="20" t="s">
        <v>134</v>
      </c>
      <c r="G38" s="22" t="s">
        <v>25</v>
      </c>
      <c r="H38" s="23" t="s">
        <v>127</v>
      </c>
      <c r="I38" s="24" t="n">
        <v>0.1</v>
      </c>
      <c r="J38" s="25" t="n">
        <v>1250</v>
      </c>
      <c r="K38" s="25" t="n">
        <f aca="false">I38*J38</f>
        <v>125</v>
      </c>
      <c r="L38" s="25" t="n">
        <f aca="false">(12662.12*0.19167)/8</f>
        <v>303.36856755</v>
      </c>
      <c r="M38" s="25" t="n">
        <f aca="false">J38-K38-L38</f>
        <v>821.63143245</v>
      </c>
      <c r="N38" s="23"/>
    </row>
    <row r="39" customFormat="false" ht="17.35" hidden="false" customHeight="false" outlineLevel="0" collapsed="false">
      <c r="A39" s="19" t="n">
        <v>40491</v>
      </c>
      <c r="B39" s="20" t="s">
        <v>47</v>
      </c>
      <c r="C39" s="20" t="s">
        <v>48</v>
      </c>
      <c r="D39" s="21" t="s">
        <v>49</v>
      </c>
      <c r="E39" s="21" t="s">
        <v>50</v>
      </c>
      <c r="F39" s="20" t="s">
        <v>135</v>
      </c>
      <c r="G39" s="22" t="s">
        <v>25</v>
      </c>
      <c r="H39" s="23" t="s">
        <v>127</v>
      </c>
      <c r="I39" s="24" t="n">
        <v>0.1</v>
      </c>
      <c r="J39" s="25" t="n">
        <v>898</v>
      </c>
      <c r="K39" s="25" t="n">
        <f aca="false">I39*J39</f>
        <v>89.8</v>
      </c>
      <c r="L39" s="25" t="n">
        <v>550.88</v>
      </c>
      <c r="M39" s="25" t="n">
        <f aca="false">J39-K39-L39</f>
        <v>257.32</v>
      </c>
      <c r="N39" s="23"/>
    </row>
    <row r="40" customFormat="false" ht="32.8" hidden="false" customHeight="false" outlineLevel="0" collapsed="false">
      <c r="A40" s="19" t="n">
        <v>42559</v>
      </c>
      <c r="B40" s="20" t="s">
        <v>136</v>
      </c>
      <c r="C40" s="20" t="s">
        <v>137</v>
      </c>
      <c r="D40" s="21" t="s">
        <v>69</v>
      </c>
      <c r="E40" s="21" t="s">
        <v>138</v>
      </c>
      <c r="F40" s="20" t="s">
        <v>139</v>
      </c>
      <c r="G40" s="22" t="s">
        <v>25</v>
      </c>
      <c r="H40" s="23" t="s">
        <v>140</v>
      </c>
      <c r="I40" s="24" t="n">
        <v>0.1</v>
      </c>
      <c r="J40" s="25" t="n">
        <v>1737</v>
      </c>
      <c r="K40" s="25" t="n">
        <f aca="false">I40*J40</f>
        <v>173.7</v>
      </c>
      <c r="L40" s="25" t="n">
        <f aca="false">2865.27/3</f>
        <v>955.09</v>
      </c>
      <c r="M40" s="25" t="n">
        <f aca="false">J40-K40-L40</f>
        <v>608.21</v>
      </c>
      <c r="N40" s="23"/>
    </row>
    <row r="41" customFormat="false" ht="32.8" hidden="false" customHeight="false" outlineLevel="0" collapsed="false">
      <c r="A41" s="19" t="n">
        <v>42559</v>
      </c>
      <c r="B41" s="20" t="s">
        <v>20</v>
      </c>
      <c r="C41" s="20" t="s">
        <v>64</v>
      </c>
      <c r="D41" s="21" t="s">
        <v>28</v>
      </c>
      <c r="E41" s="21" t="s">
        <v>65</v>
      </c>
      <c r="F41" s="20" t="s">
        <v>141</v>
      </c>
      <c r="G41" s="22" t="s">
        <v>25</v>
      </c>
      <c r="H41" s="23" t="s">
        <v>140</v>
      </c>
      <c r="I41" s="24" t="n">
        <v>0.1</v>
      </c>
      <c r="J41" s="25" t="n">
        <v>1739.13</v>
      </c>
      <c r="K41" s="25" t="n">
        <f aca="false">I41*J41</f>
        <v>173.913</v>
      </c>
      <c r="L41" s="25" t="n">
        <v>778.94</v>
      </c>
      <c r="M41" s="25" t="n">
        <f aca="false">J41-K41-L41</f>
        <v>786.277</v>
      </c>
      <c r="N41" s="23"/>
    </row>
    <row r="42" customFormat="false" ht="32.8" hidden="false" customHeight="false" outlineLevel="0" collapsed="false">
      <c r="A42" s="19" t="n">
        <v>39866</v>
      </c>
      <c r="B42" s="20" t="s">
        <v>20</v>
      </c>
      <c r="C42" s="20" t="s">
        <v>142</v>
      </c>
      <c r="D42" s="21" t="s">
        <v>69</v>
      </c>
      <c r="E42" s="21" t="s">
        <v>143</v>
      </c>
      <c r="F42" s="20" t="s">
        <v>144</v>
      </c>
      <c r="G42" s="22" t="s">
        <v>25</v>
      </c>
      <c r="H42" s="23" t="s">
        <v>145</v>
      </c>
      <c r="I42" s="24" t="n">
        <v>0.1</v>
      </c>
      <c r="J42" s="25" t="n">
        <v>2052.75</v>
      </c>
      <c r="K42" s="25" t="n">
        <f aca="false">I42*J42</f>
        <v>205.275</v>
      </c>
      <c r="L42" s="25" t="n">
        <v>773.68</v>
      </c>
      <c r="M42" s="25" t="n">
        <f aca="false">J42-K42-L42</f>
        <v>1073.795</v>
      </c>
      <c r="N42" s="23"/>
    </row>
    <row r="43" customFormat="false" ht="48.7" hidden="false" customHeight="false" outlineLevel="0" collapsed="false">
      <c r="A43" s="19" t="n">
        <v>42796</v>
      </c>
      <c r="B43" s="20" t="s">
        <v>52</v>
      </c>
      <c r="C43" s="20" t="n">
        <v>223</v>
      </c>
      <c r="D43" s="21" t="s">
        <v>112</v>
      </c>
      <c r="E43" s="21" t="s">
        <v>110</v>
      </c>
      <c r="F43" s="20" t="s">
        <v>146</v>
      </c>
      <c r="G43" s="22" t="s">
        <v>25</v>
      </c>
      <c r="H43" s="23" t="s">
        <v>147</v>
      </c>
      <c r="I43" s="24" t="n">
        <v>0.1</v>
      </c>
      <c r="J43" s="25" t="n">
        <v>1608.69</v>
      </c>
      <c r="K43" s="25" t="n">
        <f aca="false">I43*J43</f>
        <v>160.869</v>
      </c>
      <c r="L43" s="25" t="n">
        <v>699.385</v>
      </c>
      <c r="M43" s="25" t="n">
        <f aca="false">J43-K43-L43</f>
        <v>748.436</v>
      </c>
      <c r="N43" s="23"/>
    </row>
    <row r="44" customFormat="false" ht="32.95" hidden="false" customHeight="false" outlineLevel="0" collapsed="false">
      <c r="A44" s="19" t="n">
        <v>43497</v>
      </c>
      <c r="B44" s="20" t="s">
        <v>20</v>
      </c>
      <c r="C44" s="28" t="s">
        <v>21</v>
      </c>
      <c r="D44" s="21" t="s">
        <v>22</v>
      </c>
      <c r="E44" s="21" t="s">
        <v>23</v>
      </c>
      <c r="F44" s="20" t="s">
        <v>148</v>
      </c>
      <c r="G44" s="22" t="s">
        <v>25</v>
      </c>
      <c r="H44" s="23" t="s">
        <v>147</v>
      </c>
      <c r="I44" s="24" t="n">
        <v>0.1</v>
      </c>
      <c r="J44" s="25" t="n">
        <v>2771.74</v>
      </c>
      <c r="K44" s="25" t="n">
        <f aca="false">I44*J44</f>
        <v>277.174</v>
      </c>
      <c r="L44" s="25" t="n">
        <f aca="false">(12662.12*0.425)/8</f>
        <v>672.675125</v>
      </c>
      <c r="M44" s="25" t="n">
        <f aca="false">J44-K44-L44</f>
        <v>1821.890875</v>
      </c>
      <c r="N44" s="23"/>
    </row>
    <row r="45" customFormat="false" ht="48.7" hidden="false" customHeight="false" outlineLevel="0" collapsed="false">
      <c r="A45" s="19" t="n">
        <v>42143</v>
      </c>
      <c r="B45" s="20" t="s">
        <v>149</v>
      </c>
      <c r="C45" s="20" t="s">
        <v>48</v>
      </c>
      <c r="D45" s="21" t="s">
        <v>49</v>
      </c>
      <c r="E45" s="21" t="s">
        <v>50</v>
      </c>
      <c r="F45" s="20" t="s">
        <v>150</v>
      </c>
      <c r="G45" s="22" t="s">
        <v>25</v>
      </c>
      <c r="H45" s="46" t="s">
        <v>151</v>
      </c>
      <c r="I45" s="24" t="n">
        <v>0.1</v>
      </c>
      <c r="J45" s="25" t="n">
        <v>1740</v>
      </c>
      <c r="K45" s="25" t="n">
        <f aca="false">I45*J45</f>
        <v>174</v>
      </c>
      <c r="L45" s="25" t="n">
        <v>1067.41</v>
      </c>
      <c r="M45" s="25" t="n">
        <f aca="false">J45-K45-L45</f>
        <v>498.59</v>
      </c>
      <c r="N45" s="46"/>
    </row>
    <row r="46" customFormat="false" ht="32.8" hidden="false" customHeight="false" outlineLevel="0" collapsed="false">
      <c r="A46" s="19" t="n">
        <v>39866</v>
      </c>
      <c r="B46" s="20" t="s">
        <v>20</v>
      </c>
      <c r="C46" s="20" t="s">
        <v>64</v>
      </c>
      <c r="D46" s="21" t="s">
        <v>28</v>
      </c>
      <c r="E46" s="21" t="s">
        <v>65</v>
      </c>
      <c r="F46" s="20" t="s">
        <v>152</v>
      </c>
      <c r="G46" s="22" t="s">
        <v>25</v>
      </c>
      <c r="H46" s="23" t="s">
        <v>151</v>
      </c>
      <c r="I46" s="24" t="n">
        <v>0.1</v>
      </c>
      <c r="J46" s="25" t="n">
        <v>1739.13</v>
      </c>
      <c r="K46" s="25" t="n">
        <f aca="false">I46*J46</f>
        <v>173.913</v>
      </c>
      <c r="L46" s="25" t="n">
        <v>778.94</v>
      </c>
      <c r="M46" s="25" t="n">
        <f aca="false">J46-K46-L46</f>
        <v>786.277</v>
      </c>
      <c r="N46" s="23"/>
    </row>
    <row r="47" customFormat="false" ht="32.8" hidden="false" customHeight="false" outlineLevel="0" collapsed="false">
      <c r="A47" s="19" t="n">
        <v>40491</v>
      </c>
      <c r="B47" s="20" t="s">
        <v>153</v>
      </c>
      <c r="C47" s="20" t="s">
        <v>154</v>
      </c>
      <c r="D47" s="21" t="s">
        <v>155</v>
      </c>
      <c r="E47" s="21" t="s">
        <v>65</v>
      </c>
      <c r="F47" s="20" t="s">
        <v>156</v>
      </c>
      <c r="G47" s="22" t="s">
        <v>18</v>
      </c>
      <c r="H47" s="23" t="s">
        <v>157</v>
      </c>
      <c r="I47" s="24" t="n">
        <v>0.1</v>
      </c>
      <c r="J47" s="25" t="n">
        <v>6434.78</v>
      </c>
      <c r="K47" s="25" t="n">
        <f aca="false">I47*J47</f>
        <v>643.478</v>
      </c>
      <c r="L47" s="25" t="n">
        <v>2876.79</v>
      </c>
      <c r="M47" s="25" t="n">
        <f aca="false">J47-K47-L47</f>
        <v>2914.512</v>
      </c>
      <c r="N47" s="23"/>
    </row>
    <row r="48" customFormat="false" ht="48.7" hidden="false" customHeight="false" outlineLevel="0" collapsed="false">
      <c r="A48" s="19" t="n">
        <v>43497</v>
      </c>
      <c r="B48" s="20" t="s">
        <v>158</v>
      </c>
      <c r="C48" s="28" t="s">
        <v>21</v>
      </c>
      <c r="D48" s="21" t="s">
        <v>22</v>
      </c>
      <c r="E48" s="21" t="s">
        <v>23</v>
      </c>
      <c r="F48" s="20" t="s">
        <v>159</v>
      </c>
      <c r="G48" s="22" t="s">
        <v>18</v>
      </c>
      <c r="H48" s="23" t="s">
        <v>157</v>
      </c>
      <c r="I48" s="24" t="n">
        <v>0.1</v>
      </c>
      <c r="J48" s="25" t="n">
        <v>10000</v>
      </c>
      <c r="K48" s="25" t="n">
        <f aca="false">I48*J48</f>
        <v>1000</v>
      </c>
      <c r="L48" s="25" t="n">
        <f aca="false">(12662.12*0.383333333)/2</f>
        <v>2426.90633122298</v>
      </c>
      <c r="M48" s="25" t="n">
        <f aca="false">J48-K48-L48</f>
        <v>6573.09366877702</v>
      </c>
      <c r="N48" s="23"/>
    </row>
    <row r="49" customFormat="false" ht="32.8" hidden="false" customHeight="false" outlineLevel="0" collapsed="false">
      <c r="A49" s="19" t="n">
        <v>41061</v>
      </c>
      <c r="B49" s="20" t="s">
        <v>160</v>
      </c>
      <c r="C49" s="20" t="s">
        <v>58</v>
      </c>
      <c r="D49" s="21" t="s">
        <v>49</v>
      </c>
      <c r="E49" s="21" t="s">
        <v>59</v>
      </c>
      <c r="F49" s="20" t="s">
        <v>161</v>
      </c>
      <c r="G49" s="22" t="s">
        <v>18</v>
      </c>
      <c r="H49" s="23" t="s">
        <v>157</v>
      </c>
      <c r="I49" s="24" t="n">
        <v>0.1</v>
      </c>
      <c r="J49" s="25" t="n">
        <v>1750</v>
      </c>
      <c r="K49" s="25" t="n">
        <v>148.29</v>
      </c>
      <c r="L49" s="25" t="n">
        <v>1591.71</v>
      </c>
      <c r="M49" s="25" t="n">
        <f aca="false">J49-K49-L49</f>
        <v>10</v>
      </c>
      <c r="N49" s="23"/>
    </row>
    <row r="50" customFormat="false" ht="32.8" hidden="false" customHeight="false" outlineLevel="0" collapsed="false">
      <c r="A50" s="19" t="n">
        <v>41582</v>
      </c>
      <c r="B50" s="20" t="s">
        <v>103</v>
      </c>
      <c r="C50" s="20" t="s">
        <v>53</v>
      </c>
      <c r="D50" s="21" t="s">
        <v>49</v>
      </c>
      <c r="E50" s="21" t="s">
        <v>54</v>
      </c>
      <c r="F50" s="20" t="s">
        <v>162</v>
      </c>
      <c r="G50" s="22" t="s">
        <v>18</v>
      </c>
      <c r="H50" s="23" t="s">
        <v>157</v>
      </c>
      <c r="I50" s="24" t="n">
        <v>0.1</v>
      </c>
      <c r="J50" s="25" t="n">
        <v>2040</v>
      </c>
      <c r="K50" s="25" t="n">
        <f aca="false">I50*J50</f>
        <v>204</v>
      </c>
      <c r="L50" s="25" t="n">
        <v>1564.63</v>
      </c>
      <c r="M50" s="25" t="n">
        <f aca="false">J50-K50-L50</f>
        <v>271.37</v>
      </c>
      <c r="N50" s="23"/>
    </row>
    <row r="51" customFormat="false" ht="17.35" hidden="false" customHeight="false" outlineLevel="0" collapsed="false">
      <c r="A51" s="19" t="n">
        <v>43103</v>
      </c>
      <c r="B51" s="20" t="s">
        <v>47</v>
      </c>
      <c r="C51" s="28" t="s">
        <v>33</v>
      </c>
      <c r="D51" s="21" t="s">
        <v>34</v>
      </c>
      <c r="E51" s="21" t="s">
        <v>35</v>
      </c>
      <c r="F51" s="20" t="s">
        <v>163</v>
      </c>
      <c r="G51" s="22" t="s">
        <v>25</v>
      </c>
      <c r="H51" s="23" t="s">
        <v>157</v>
      </c>
      <c r="I51" s="24" t="n">
        <v>0.1</v>
      </c>
      <c r="J51" s="25" t="n">
        <v>826.09</v>
      </c>
      <c r="K51" s="25" t="n">
        <f aca="false">I51*J51</f>
        <v>82.609</v>
      </c>
      <c r="L51" s="25" t="n">
        <v>289.65</v>
      </c>
      <c r="M51" s="25" t="n">
        <f aca="false">J51-K51-L51</f>
        <v>453.831</v>
      </c>
      <c r="N51" s="23"/>
    </row>
    <row r="52" customFormat="false" ht="17.35" hidden="false" customHeight="false" outlineLevel="0" collapsed="false">
      <c r="A52" s="19" t="n">
        <v>41061</v>
      </c>
      <c r="B52" s="20" t="s">
        <v>47</v>
      </c>
      <c r="C52" s="20" t="s">
        <v>130</v>
      </c>
      <c r="D52" s="21" t="s">
        <v>49</v>
      </c>
      <c r="E52" s="21" t="s">
        <v>59</v>
      </c>
      <c r="F52" s="20" t="s">
        <v>164</v>
      </c>
      <c r="G52" s="22" t="s">
        <v>18</v>
      </c>
      <c r="H52" s="23" t="s">
        <v>157</v>
      </c>
      <c r="I52" s="24" t="n">
        <v>0.1</v>
      </c>
      <c r="J52" s="25" t="n">
        <v>898</v>
      </c>
      <c r="K52" s="25" t="n">
        <v>71.22</v>
      </c>
      <c r="L52" s="25" t="n">
        <v>816.78</v>
      </c>
      <c r="M52" s="25" t="n">
        <f aca="false">J52-K52-L52</f>
        <v>10</v>
      </c>
      <c r="N52" s="23"/>
    </row>
    <row r="53" customFormat="false" ht="32.8" hidden="false" customHeight="false" outlineLevel="0" collapsed="false">
      <c r="A53" s="19" t="n">
        <v>42142</v>
      </c>
      <c r="B53" s="20" t="s">
        <v>160</v>
      </c>
      <c r="C53" s="20" t="s">
        <v>165</v>
      </c>
      <c r="D53" s="21" t="s">
        <v>69</v>
      </c>
      <c r="E53" s="21" t="s">
        <v>166</v>
      </c>
      <c r="F53" s="20" t="s">
        <v>167</v>
      </c>
      <c r="G53" s="22" t="s">
        <v>18</v>
      </c>
      <c r="H53" s="23" t="s">
        <v>157</v>
      </c>
      <c r="I53" s="24" t="n">
        <v>0.1</v>
      </c>
      <c r="J53" s="25" t="n">
        <v>2400</v>
      </c>
      <c r="K53" s="25" t="n">
        <f aca="false">I53*J53</f>
        <v>240</v>
      </c>
      <c r="L53" s="25" t="n">
        <v>1472.94</v>
      </c>
      <c r="M53" s="25" t="n">
        <f aca="false">J53-K53-L53</f>
        <v>687.06</v>
      </c>
      <c r="N53" s="23"/>
    </row>
    <row r="54" customFormat="false" ht="32.8" hidden="false" customHeight="false" outlineLevel="0" collapsed="false">
      <c r="A54" s="19" t="n">
        <v>42796</v>
      </c>
      <c r="B54" s="20" t="s">
        <v>108</v>
      </c>
      <c r="C54" s="20" t="n">
        <v>223</v>
      </c>
      <c r="D54" s="21" t="s">
        <v>168</v>
      </c>
      <c r="E54" s="21" t="s">
        <v>110</v>
      </c>
      <c r="F54" s="20" t="s">
        <v>169</v>
      </c>
      <c r="G54" s="22" t="s">
        <v>18</v>
      </c>
      <c r="H54" s="42" t="s">
        <v>157</v>
      </c>
      <c r="I54" s="24" t="n">
        <v>0.1</v>
      </c>
      <c r="J54" s="25" t="n">
        <v>1304.34</v>
      </c>
      <c r="K54" s="25" t="n">
        <f aca="false">I54*J54</f>
        <v>130.434</v>
      </c>
      <c r="L54" s="25" t="n">
        <v>567.07</v>
      </c>
      <c r="M54" s="25" t="n">
        <f aca="false">J54-K54-L54</f>
        <v>606.836</v>
      </c>
      <c r="N54" s="42"/>
    </row>
    <row r="55" customFormat="false" ht="32.8" hidden="false" customHeight="false" outlineLevel="0" collapsed="false">
      <c r="A55" s="19" t="n">
        <v>43078</v>
      </c>
      <c r="B55" s="20" t="s">
        <v>20</v>
      </c>
      <c r="C55" s="20" t="s">
        <v>61</v>
      </c>
      <c r="D55" s="21" t="s">
        <v>28</v>
      </c>
      <c r="E55" s="21" t="s">
        <v>40</v>
      </c>
      <c r="F55" s="20" t="s">
        <v>170</v>
      </c>
      <c r="G55" s="22" t="s">
        <v>18</v>
      </c>
      <c r="H55" s="23" t="s">
        <v>157</v>
      </c>
      <c r="I55" s="24" t="n">
        <v>0.1</v>
      </c>
      <c r="J55" s="25" t="n">
        <v>2173.91</v>
      </c>
      <c r="K55" s="25" t="n">
        <f aca="false">I55*J55</f>
        <v>217.391</v>
      </c>
      <c r="L55" s="25" t="n">
        <v>777.1</v>
      </c>
      <c r="M55" s="25" t="n">
        <f aca="false">J55-K55-L55</f>
        <v>1179.419</v>
      </c>
      <c r="N55" s="23"/>
    </row>
    <row r="56" customFormat="false" ht="32.8" hidden="false" customHeight="false" outlineLevel="0" collapsed="false">
      <c r="A56" s="19" t="n">
        <v>41509</v>
      </c>
      <c r="B56" s="20" t="s">
        <v>171</v>
      </c>
      <c r="C56" s="20" t="s">
        <v>172</v>
      </c>
      <c r="D56" s="21" t="s">
        <v>49</v>
      </c>
      <c r="E56" s="21" t="s">
        <v>173</v>
      </c>
      <c r="F56" s="20" t="s">
        <v>174</v>
      </c>
      <c r="G56" s="22" t="s">
        <v>18</v>
      </c>
      <c r="H56" s="23" t="s">
        <v>157</v>
      </c>
      <c r="I56" s="24" t="n">
        <v>0.1</v>
      </c>
      <c r="J56" s="25" t="n">
        <v>1205</v>
      </c>
      <c r="K56" s="25" t="n">
        <f aca="false">I56*J56</f>
        <v>120.5</v>
      </c>
      <c r="L56" s="25" t="n">
        <v>948.28</v>
      </c>
      <c r="M56" s="25" t="n">
        <f aca="false">J56-K56-L56</f>
        <v>136.22</v>
      </c>
      <c r="N56" s="23"/>
    </row>
    <row r="57" customFormat="false" ht="32.8" hidden="false" customHeight="false" outlineLevel="0" collapsed="false">
      <c r="A57" s="19" t="n">
        <v>43497</v>
      </c>
      <c r="B57" s="20" t="s">
        <v>133</v>
      </c>
      <c r="C57" s="20" t="s">
        <v>21</v>
      </c>
      <c r="D57" s="21" t="s">
        <v>22</v>
      </c>
      <c r="E57" s="21" t="s">
        <v>23</v>
      </c>
      <c r="F57" s="20" t="s">
        <v>175</v>
      </c>
      <c r="G57" s="22" t="s">
        <v>25</v>
      </c>
      <c r="H57" s="23" t="s">
        <v>157</v>
      </c>
      <c r="I57" s="24" t="n">
        <v>0.1</v>
      </c>
      <c r="J57" s="25" t="n">
        <v>1250</v>
      </c>
      <c r="K57" s="25" t="n">
        <f aca="false">I57*J57</f>
        <v>125</v>
      </c>
      <c r="L57" s="25" t="n">
        <f aca="false">(12662.12*0.19167)/8</f>
        <v>303.36856755</v>
      </c>
      <c r="M57" s="25" t="n">
        <f aca="false">J57-K57-L57</f>
        <v>821.63143245</v>
      </c>
      <c r="N57" s="23"/>
    </row>
    <row r="58" customFormat="false" ht="32.8" hidden="false" customHeight="false" outlineLevel="0" collapsed="false">
      <c r="A58" s="19" t="n">
        <v>43497</v>
      </c>
      <c r="B58" s="20" t="s">
        <v>133</v>
      </c>
      <c r="C58" s="20" t="s">
        <v>21</v>
      </c>
      <c r="D58" s="21" t="s">
        <v>22</v>
      </c>
      <c r="E58" s="21" t="s">
        <v>23</v>
      </c>
      <c r="F58" s="20" t="s">
        <v>176</v>
      </c>
      <c r="G58" s="22" t="s">
        <v>18</v>
      </c>
      <c r="H58" s="46" t="s">
        <v>157</v>
      </c>
      <c r="I58" s="24" t="n">
        <v>0.1</v>
      </c>
      <c r="J58" s="25" t="n">
        <v>1250</v>
      </c>
      <c r="K58" s="25" t="n">
        <f aca="false">I58*J58</f>
        <v>125</v>
      </c>
      <c r="L58" s="25" t="n">
        <f aca="false">(12662.12*0.19167)/8</f>
        <v>303.36856755</v>
      </c>
      <c r="M58" s="25" t="n">
        <f aca="false">J58-K58-L58</f>
        <v>821.63143245</v>
      </c>
      <c r="N58" s="46"/>
    </row>
    <row r="59" customFormat="false" ht="32.8" hidden="false" customHeight="false" outlineLevel="0" collapsed="false">
      <c r="A59" s="19" t="n">
        <v>43497</v>
      </c>
      <c r="B59" s="20" t="s">
        <v>133</v>
      </c>
      <c r="C59" s="20" t="s">
        <v>21</v>
      </c>
      <c r="D59" s="21" t="s">
        <v>177</v>
      </c>
      <c r="E59" s="21" t="s">
        <v>23</v>
      </c>
      <c r="F59" s="20" t="s">
        <v>178</v>
      </c>
      <c r="G59" s="22" t="s">
        <v>18</v>
      </c>
      <c r="H59" s="23" t="s">
        <v>157</v>
      </c>
      <c r="I59" s="24" t="n">
        <v>0.1</v>
      </c>
      <c r="J59" s="25" t="n">
        <v>1250</v>
      </c>
      <c r="K59" s="25" t="n">
        <f aca="false">I59*J59</f>
        <v>125</v>
      </c>
      <c r="L59" s="25" t="n">
        <f aca="false">(12662.12*0.19167)/8</f>
        <v>303.36856755</v>
      </c>
      <c r="M59" s="25" t="n">
        <f aca="false">J59-K59-L59</f>
        <v>821.63143245</v>
      </c>
      <c r="N59" s="23"/>
    </row>
    <row r="60" customFormat="false" ht="32.8" hidden="false" customHeight="false" outlineLevel="0" collapsed="false">
      <c r="A60" s="19" t="n">
        <v>43497</v>
      </c>
      <c r="B60" s="20" t="s">
        <v>133</v>
      </c>
      <c r="C60" s="20" t="s">
        <v>21</v>
      </c>
      <c r="D60" s="21" t="s">
        <v>22</v>
      </c>
      <c r="E60" s="21" t="s">
        <v>23</v>
      </c>
      <c r="F60" s="20" t="s">
        <v>179</v>
      </c>
      <c r="G60" s="22" t="s">
        <v>18</v>
      </c>
      <c r="H60" s="23" t="s">
        <v>157</v>
      </c>
      <c r="I60" s="24" t="n">
        <v>0.1</v>
      </c>
      <c r="J60" s="25" t="n">
        <v>1250</v>
      </c>
      <c r="K60" s="25" t="n">
        <f aca="false">I60*J60</f>
        <v>125</v>
      </c>
      <c r="L60" s="25" t="n">
        <f aca="false">(12662.12*0.19167)/8</f>
        <v>303.36856755</v>
      </c>
      <c r="M60" s="25" t="n">
        <f aca="false">J60-K60-L60</f>
        <v>821.63143245</v>
      </c>
      <c r="N60" s="23"/>
    </row>
    <row r="61" customFormat="false" ht="32.8" hidden="false" customHeight="false" outlineLevel="0" collapsed="false">
      <c r="A61" s="19" t="n">
        <v>43103</v>
      </c>
      <c r="B61" s="20" t="s">
        <v>180</v>
      </c>
      <c r="C61" s="28" t="s">
        <v>33</v>
      </c>
      <c r="D61" s="21" t="s">
        <v>34</v>
      </c>
      <c r="E61" s="21" t="s">
        <v>35</v>
      </c>
      <c r="F61" s="20" t="s">
        <v>181</v>
      </c>
      <c r="G61" s="22" t="s">
        <v>18</v>
      </c>
      <c r="H61" s="23" t="s">
        <v>157</v>
      </c>
      <c r="I61" s="24" t="n">
        <v>0.1</v>
      </c>
      <c r="J61" s="25" t="n">
        <v>5043.49</v>
      </c>
      <c r="K61" s="25" t="n">
        <f aca="false">I61*J61</f>
        <v>504.349</v>
      </c>
      <c r="L61" s="25" t="n">
        <v>1768.38</v>
      </c>
      <c r="M61" s="25" t="n">
        <f aca="false">J61-K61-L61</f>
        <v>2770.761</v>
      </c>
      <c r="N61" s="23"/>
    </row>
    <row r="62" customFormat="false" ht="32.8" hidden="false" customHeight="false" outlineLevel="0" collapsed="false">
      <c r="A62" s="19" t="n">
        <v>40491</v>
      </c>
      <c r="B62" s="20" t="s">
        <v>182</v>
      </c>
      <c r="C62" s="20" t="s">
        <v>183</v>
      </c>
      <c r="D62" s="21" t="s">
        <v>184</v>
      </c>
      <c r="E62" s="21" t="s">
        <v>185</v>
      </c>
      <c r="F62" s="20" t="s">
        <v>186</v>
      </c>
      <c r="G62" s="22" t="s">
        <v>18</v>
      </c>
      <c r="H62" s="23" t="s">
        <v>157</v>
      </c>
      <c r="I62" s="24" t="n">
        <v>0.1</v>
      </c>
      <c r="J62" s="25" t="n">
        <v>22608.7</v>
      </c>
      <c r="K62" s="25" t="n">
        <f aca="false">I62*J62</f>
        <v>2260.87</v>
      </c>
      <c r="L62" s="25" t="n">
        <v>11573.98</v>
      </c>
      <c r="M62" s="25" t="n">
        <f aca="false">J62-K62-L62</f>
        <v>8773.85</v>
      </c>
      <c r="N62" s="23"/>
    </row>
    <row r="63" customFormat="false" ht="32.8" hidden="false" customHeight="false" outlineLevel="0" collapsed="false">
      <c r="A63" s="19" t="n">
        <v>42598</v>
      </c>
      <c r="B63" s="20" t="s">
        <v>187</v>
      </c>
      <c r="C63" s="20" t="s">
        <v>188</v>
      </c>
      <c r="D63" s="21" t="s">
        <v>69</v>
      </c>
      <c r="E63" s="21" t="s">
        <v>189</v>
      </c>
      <c r="F63" s="20" t="s">
        <v>190</v>
      </c>
      <c r="G63" s="22" t="s">
        <v>18</v>
      </c>
      <c r="H63" s="23" t="s">
        <v>157</v>
      </c>
      <c r="I63" s="24" t="n">
        <v>0.1</v>
      </c>
      <c r="J63" s="25" t="n">
        <v>6880</v>
      </c>
      <c r="K63" s="25" t="n">
        <f aca="false">I63*J63</f>
        <v>688</v>
      </c>
      <c r="L63" s="25" t="n">
        <v>3363.9</v>
      </c>
      <c r="M63" s="25" t="n">
        <f aca="false">J63-K63-L63</f>
        <v>2828.1</v>
      </c>
      <c r="N63" s="23"/>
    </row>
    <row r="64" customFormat="false" ht="32.8" hidden="false" customHeight="false" outlineLevel="0" collapsed="false">
      <c r="A64" s="50" t="n">
        <v>43648</v>
      </c>
      <c r="B64" s="37" t="s">
        <v>191</v>
      </c>
      <c r="C64" s="20" t="s">
        <v>192</v>
      </c>
      <c r="D64" s="51" t="s">
        <v>193</v>
      </c>
      <c r="E64" s="33" t="s">
        <v>194</v>
      </c>
      <c r="F64" s="20" t="s">
        <v>195</v>
      </c>
      <c r="G64" s="22" t="s">
        <v>18</v>
      </c>
      <c r="H64" s="23" t="s">
        <v>157</v>
      </c>
      <c r="I64" s="24" t="n">
        <v>0.1</v>
      </c>
      <c r="J64" s="52" t="n">
        <v>88500</v>
      </c>
      <c r="K64" s="25" t="n">
        <f aca="false">I64*J64</f>
        <v>8850</v>
      </c>
      <c r="L64" s="52" t="n">
        <v>17821.09</v>
      </c>
      <c r="M64" s="25" t="n">
        <f aca="false">J64-K64-L64</f>
        <v>61828.91</v>
      </c>
      <c r="N64" s="23"/>
    </row>
    <row r="65" customFormat="false" ht="53.25" hidden="false" customHeight="true" outlineLevel="0" collapsed="false">
      <c r="A65" s="19" t="n">
        <v>40491</v>
      </c>
      <c r="B65" s="20" t="s">
        <v>89</v>
      </c>
      <c r="C65" s="20" t="s">
        <v>196</v>
      </c>
      <c r="D65" s="21" t="s">
        <v>197</v>
      </c>
      <c r="E65" s="21" t="s">
        <v>198</v>
      </c>
      <c r="F65" s="20" t="s">
        <v>199</v>
      </c>
      <c r="G65" s="22" t="s">
        <v>18</v>
      </c>
      <c r="H65" s="23" t="s">
        <v>200</v>
      </c>
      <c r="I65" s="24" t="n">
        <v>0.1</v>
      </c>
      <c r="J65" s="25" t="n">
        <v>1689.57</v>
      </c>
      <c r="K65" s="25" t="n">
        <v>0</v>
      </c>
      <c r="L65" s="25" t="n">
        <v>1679.57</v>
      </c>
      <c r="M65" s="25" t="n">
        <f aca="false">J65-K65-L65</f>
        <v>10</v>
      </c>
      <c r="N65" s="23"/>
    </row>
    <row r="66" customFormat="false" ht="32.95" hidden="false" customHeight="false" outlineLevel="0" collapsed="false">
      <c r="A66" s="19" t="n">
        <v>43497</v>
      </c>
      <c r="B66" s="20" t="s">
        <v>20</v>
      </c>
      <c r="C66" s="28" t="s">
        <v>21</v>
      </c>
      <c r="D66" s="21" t="s">
        <v>22</v>
      </c>
      <c r="E66" s="21" t="s">
        <v>23</v>
      </c>
      <c r="F66" s="20" t="s">
        <v>201</v>
      </c>
      <c r="G66" s="22" t="s">
        <v>18</v>
      </c>
      <c r="H66" s="23" t="s">
        <v>200</v>
      </c>
      <c r="I66" s="24" t="n">
        <v>0.1</v>
      </c>
      <c r="J66" s="25" t="n">
        <v>2771.74</v>
      </c>
      <c r="K66" s="25" t="n">
        <f aca="false">I66*J66</f>
        <v>277.174</v>
      </c>
      <c r="L66" s="25" t="n">
        <f aca="false">(12662.12*0.425)/8</f>
        <v>672.675125</v>
      </c>
      <c r="M66" s="25" t="n">
        <f aca="false">J66-K66-L66</f>
        <v>1821.890875</v>
      </c>
      <c r="N66" s="23"/>
    </row>
    <row r="67" customFormat="false" ht="48.7" hidden="false" customHeight="false" outlineLevel="0" collapsed="false">
      <c r="A67" s="19" t="n">
        <v>42796</v>
      </c>
      <c r="B67" s="20" t="s">
        <v>52</v>
      </c>
      <c r="C67" s="20" t="n">
        <v>223</v>
      </c>
      <c r="D67" s="21" t="s">
        <v>112</v>
      </c>
      <c r="E67" s="21" t="s">
        <v>110</v>
      </c>
      <c r="F67" s="20" t="s">
        <v>202</v>
      </c>
      <c r="G67" s="22" t="s">
        <v>18</v>
      </c>
      <c r="H67" s="46" t="s">
        <v>203</v>
      </c>
      <c r="I67" s="24" t="n">
        <v>0.1</v>
      </c>
      <c r="J67" s="25" t="n">
        <v>1608.69</v>
      </c>
      <c r="K67" s="25" t="n">
        <f aca="false">I67*J67</f>
        <v>160.869</v>
      </c>
      <c r="L67" s="25" t="n">
        <v>699.385</v>
      </c>
      <c r="M67" s="25" t="n">
        <f aca="false">J67-K67-L67</f>
        <v>748.436</v>
      </c>
      <c r="N67" s="46"/>
    </row>
    <row r="68" customFormat="false" ht="32.95" hidden="false" customHeight="false" outlineLevel="0" collapsed="false">
      <c r="A68" s="19" t="n">
        <v>42555</v>
      </c>
      <c r="B68" s="20" t="s">
        <v>204</v>
      </c>
      <c r="C68" s="20" t="n">
        <v>4028232</v>
      </c>
      <c r="D68" s="21" t="s">
        <v>15</v>
      </c>
      <c r="E68" s="21" t="s">
        <v>16</v>
      </c>
      <c r="F68" s="20" t="s">
        <v>205</v>
      </c>
      <c r="G68" s="22" t="s">
        <v>18</v>
      </c>
      <c r="H68" s="46" t="s">
        <v>203</v>
      </c>
      <c r="I68" s="24" t="n">
        <v>0.1</v>
      </c>
      <c r="J68" s="25" t="n">
        <v>1931.64</v>
      </c>
      <c r="K68" s="25" t="n">
        <f aca="false">I68*J68</f>
        <v>193.164</v>
      </c>
      <c r="L68" s="25" t="n">
        <v>967.185</v>
      </c>
      <c r="M68" s="25" t="n">
        <f aca="false">J68-K68-L68</f>
        <v>771.291</v>
      </c>
      <c r="N68" s="46"/>
    </row>
    <row r="69" customFormat="false" ht="48.7" hidden="false" customHeight="false" outlineLevel="0" collapsed="false">
      <c r="A69" s="19" t="n">
        <v>42796</v>
      </c>
      <c r="B69" s="20" t="s">
        <v>206</v>
      </c>
      <c r="C69" s="20" t="n">
        <v>223</v>
      </c>
      <c r="D69" s="21" t="s">
        <v>168</v>
      </c>
      <c r="E69" s="21" t="s">
        <v>110</v>
      </c>
      <c r="F69" s="20" t="s">
        <v>207</v>
      </c>
      <c r="G69" s="22" t="s">
        <v>18</v>
      </c>
      <c r="H69" s="46" t="s">
        <v>208</v>
      </c>
      <c r="I69" s="24" t="n">
        <v>0.1</v>
      </c>
      <c r="J69" s="25" t="n">
        <v>1608.69</v>
      </c>
      <c r="K69" s="25" t="n">
        <f aca="false">I69*J69</f>
        <v>160.869</v>
      </c>
      <c r="L69" s="25" t="n">
        <v>699.385</v>
      </c>
      <c r="M69" s="25" t="n">
        <f aca="false">J69-K69-L69</f>
        <v>748.436</v>
      </c>
      <c r="N69" s="46"/>
    </row>
    <row r="70" customFormat="false" ht="32.95" hidden="false" customHeight="false" outlineLevel="0" collapsed="false">
      <c r="A70" s="19" t="n">
        <v>41061</v>
      </c>
      <c r="B70" s="20" t="s">
        <v>20</v>
      </c>
      <c r="C70" s="20" t="s">
        <v>64</v>
      </c>
      <c r="D70" s="21" t="s">
        <v>28</v>
      </c>
      <c r="E70" s="21" t="s">
        <v>65</v>
      </c>
      <c r="F70" s="20" t="s">
        <v>209</v>
      </c>
      <c r="G70" s="22" t="s">
        <v>18</v>
      </c>
      <c r="H70" s="46" t="s">
        <v>208</v>
      </c>
      <c r="I70" s="24" t="n">
        <v>0.1</v>
      </c>
      <c r="J70" s="25" t="n">
        <v>1739.13</v>
      </c>
      <c r="K70" s="25" t="n">
        <f aca="false">I70*J70</f>
        <v>173.913</v>
      </c>
      <c r="L70" s="25" t="n">
        <v>778.94</v>
      </c>
      <c r="M70" s="25" t="n">
        <f aca="false">J70-K70-L70</f>
        <v>786.277</v>
      </c>
      <c r="N70" s="46"/>
    </row>
    <row r="71" customFormat="false" ht="48.7" hidden="false" customHeight="false" outlineLevel="0" collapsed="false">
      <c r="A71" s="19" t="n">
        <v>42796</v>
      </c>
      <c r="B71" s="20" t="s">
        <v>52</v>
      </c>
      <c r="C71" s="20" t="n">
        <v>223</v>
      </c>
      <c r="D71" s="21" t="s">
        <v>112</v>
      </c>
      <c r="E71" s="21" t="s">
        <v>110</v>
      </c>
      <c r="F71" s="20" t="s">
        <v>210</v>
      </c>
      <c r="G71" s="22" t="s">
        <v>25</v>
      </c>
      <c r="H71" s="23" t="s">
        <v>211</v>
      </c>
      <c r="I71" s="24" t="n">
        <v>0.1</v>
      </c>
      <c r="J71" s="25" t="n">
        <v>1608.69</v>
      </c>
      <c r="K71" s="25" t="n">
        <f aca="false">I71*J71</f>
        <v>160.869</v>
      </c>
      <c r="L71" s="25" t="n">
        <v>699.385</v>
      </c>
      <c r="M71" s="25" t="n">
        <f aca="false">J71-K71-L71</f>
        <v>748.436</v>
      </c>
      <c r="N71" s="23"/>
    </row>
    <row r="72" customFormat="false" ht="32.8" hidden="false" customHeight="false" outlineLevel="0" collapsed="false">
      <c r="A72" s="19" t="n">
        <v>42633</v>
      </c>
      <c r="B72" s="20" t="s">
        <v>20</v>
      </c>
      <c r="C72" s="20" t="n">
        <v>4030737</v>
      </c>
      <c r="D72" s="21" t="s">
        <v>15</v>
      </c>
      <c r="E72" s="21" t="s">
        <v>105</v>
      </c>
      <c r="F72" s="20" t="s">
        <v>212</v>
      </c>
      <c r="G72" s="22" t="s">
        <v>25</v>
      </c>
      <c r="H72" s="23" t="s">
        <v>211</v>
      </c>
      <c r="I72" s="24" t="n">
        <v>0.1</v>
      </c>
      <c r="J72" s="25" t="n">
        <v>1550</v>
      </c>
      <c r="K72" s="25" t="n">
        <f aca="false">I72*J72</f>
        <v>155</v>
      </c>
      <c r="L72" s="25" t="n">
        <v>743.01</v>
      </c>
      <c r="M72" s="25" t="n">
        <f aca="false">J72-K72-L72</f>
        <v>651.99</v>
      </c>
      <c r="N72" s="23"/>
    </row>
    <row r="73" customFormat="false" ht="32.8" hidden="false" customHeight="false" outlineLevel="0" collapsed="false">
      <c r="A73" s="19" t="n">
        <v>40842</v>
      </c>
      <c r="B73" s="20" t="s">
        <v>26</v>
      </c>
      <c r="C73" s="20" t="s">
        <v>213</v>
      </c>
      <c r="D73" s="21" t="s">
        <v>197</v>
      </c>
      <c r="E73" s="21" t="s">
        <v>214</v>
      </c>
      <c r="F73" s="20" t="s">
        <v>215</v>
      </c>
      <c r="G73" s="22" t="s">
        <v>18</v>
      </c>
      <c r="H73" s="23" t="s">
        <v>216</v>
      </c>
      <c r="I73" s="24" t="n">
        <v>0.1</v>
      </c>
      <c r="J73" s="25" t="n">
        <v>2026.95</v>
      </c>
      <c r="K73" s="25" t="n">
        <v>51.86</v>
      </c>
      <c r="L73" s="25" t="n">
        <v>1965.09</v>
      </c>
      <c r="M73" s="25" t="n">
        <f aca="false">J73-K73-L73</f>
        <v>10.0000000000002</v>
      </c>
      <c r="N73" s="23"/>
    </row>
    <row r="74" customFormat="false" ht="32.8" hidden="false" customHeight="false" outlineLevel="0" collapsed="false">
      <c r="A74" s="19" t="n">
        <v>42964</v>
      </c>
      <c r="B74" s="20" t="s">
        <v>217</v>
      </c>
      <c r="C74" s="28" t="s">
        <v>137</v>
      </c>
      <c r="D74" s="21" t="s">
        <v>69</v>
      </c>
      <c r="E74" s="21" t="s">
        <v>138</v>
      </c>
      <c r="F74" s="20" t="s">
        <v>218</v>
      </c>
      <c r="G74" s="22" t="s">
        <v>18</v>
      </c>
      <c r="H74" s="23" t="s">
        <v>216</v>
      </c>
      <c r="I74" s="24" t="n">
        <v>0.1</v>
      </c>
      <c r="J74" s="25" t="n">
        <v>2400</v>
      </c>
      <c r="K74" s="25" t="n">
        <f aca="false">I74*J74</f>
        <v>240</v>
      </c>
      <c r="L74" s="25" t="n">
        <f aca="false">2865.27/3</f>
        <v>955.09</v>
      </c>
      <c r="M74" s="25" t="n">
        <f aca="false">J74-K74-L74</f>
        <v>1204.91</v>
      </c>
      <c r="N74" s="23"/>
    </row>
    <row r="75" customFormat="false" ht="48.7" hidden="false" customHeight="false" outlineLevel="0" collapsed="false">
      <c r="A75" s="19" t="n">
        <v>42796</v>
      </c>
      <c r="B75" s="20" t="s">
        <v>52</v>
      </c>
      <c r="C75" s="20" t="n">
        <v>223</v>
      </c>
      <c r="D75" s="21" t="s">
        <v>112</v>
      </c>
      <c r="E75" s="21" t="s">
        <v>110</v>
      </c>
      <c r="F75" s="20" t="s">
        <v>219</v>
      </c>
      <c r="G75" s="22" t="s">
        <v>25</v>
      </c>
      <c r="H75" s="23" t="s">
        <v>220</v>
      </c>
      <c r="I75" s="24" t="n">
        <v>0.1</v>
      </c>
      <c r="J75" s="25" t="n">
        <v>1608.69</v>
      </c>
      <c r="K75" s="25" t="n">
        <f aca="false">I75*J75</f>
        <v>160.869</v>
      </c>
      <c r="L75" s="25" t="n">
        <v>699.385</v>
      </c>
      <c r="M75" s="25" t="n">
        <f aca="false">J75-K75-L75</f>
        <v>748.436</v>
      </c>
      <c r="N75" s="23"/>
    </row>
    <row r="76" customFormat="false" ht="32.95" hidden="false" customHeight="false" outlineLevel="0" collapsed="false">
      <c r="A76" s="19" t="n">
        <v>42142</v>
      </c>
      <c r="B76" s="20" t="s">
        <v>160</v>
      </c>
      <c r="C76" s="20" t="s">
        <v>165</v>
      </c>
      <c r="D76" s="21" t="s">
        <v>69</v>
      </c>
      <c r="E76" s="21" t="s">
        <v>166</v>
      </c>
      <c r="F76" s="20" t="s">
        <v>221</v>
      </c>
      <c r="G76" s="22" t="s">
        <v>18</v>
      </c>
      <c r="H76" s="46" t="s">
        <v>220</v>
      </c>
      <c r="I76" s="24" t="n">
        <v>0.1</v>
      </c>
      <c r="J76" s="25" t="n">
        <v>2400</v>
      </c>
      <c r="K76" s="25" t="n">
        <f aca="false">I76*J76</f>
        <v>240</v>
      </c>
      <c r="L76" s="25" t="n">
        <v>1472.94</v>
      </c>
      <c r="M76" s="25" t="n">
        <f aca="false">J76-K76-L76</f>
        <v>687.06</v>
      </c>
      <c r="N76" s="46"/>
    </row>
    <row r="77" customFormat="false" ht="48.7" hidden="false" customHeight="false" outlineLevel="0" collapsed="false">
      <c r="A77" s="30" t="n">
        <v>43903</v>
      </c>
      <c r="B77" s="31" t="s">
        <v>89</v>
      </c>
      <c r="C77" s="32" t="s">
        <v>90</v>
      </c>
      <c r="D77" s="33" t="s">
        <v>91</v>
      </c>
      <c r="E77" s="34" t="s">
        <v>92</v>
      </c>
      <c r="F77" s="53" t="s">
        <v>222</v>
      </c>
      <c r="G77" s="22" t="s">
        <v>18</v>
      </c>
      <c r="H77" s="54" t="s">
        <v>223</v>
      </c>
      <c r="I77" s="24" t="n">
        <v>0.1</v>
      </c>
      <c r="J77" s="35" t="n">
        <v>3255.65</v>
      </c>
      <c r="K77" s="25" t="n">
        <f aca="false">I77*J77</f>
        <v>325.565</v>
      </c>
      <c r="L77" s="35" t="n">
        <v>428.91</v>
      </c>
      <c r="M77" s="25" t="n">
        <f aca="false">J77-K77-L77</f>
        <v>2501.175</v>
      </c>
      <c r="N77" s="54"/>
    </row>
    <row r="78" s="27" customFormat="true" ht="32.8" hidden="false" customHeight="false" outlineLevel="0" collapsed="false">
      <c r="A78" s="55" t="n">
        <v>43903</v>
      </c>
      <c r="B78" s="31" t="s">
        <v>81</v>
      </c>
      <c r="C78" s="31" t="s">
        <v>82</v>
      </c>
      <c r="D78" s="33" t="s">
        <v>83</v>
      </c>
      <c r="E78" s="33" t="s">
        <v>84</v>
      </c>
      <c r="F78" s="20" t="s">
        <v>224</v>
      </c>
      <c r="G78" s="22" t="s">
        <v>18</v>
      </c>
      <c r="H78" s="23" t="s">
        <v>225</v>
      </c>
      <c r="I78" s="24" t="n">
        <v>0.1</v>
      </c>
      <c r="J78" s="35" t="n">
        <v>3043.48</v>
      </c>
      <c r="K78" s="25" t="n">
        <f aca="false">I78*J78</f>
        <v>304.348</v>
      </c>
      <c r="L78" s="35" t="n">
        <v>380.97</v>
      </c>
      <c r="M78" s="25" t="n">
        <f aca="false">J78-K78-L78</f>
        <v>2358.162</v>
      </c>
      <c r="N78" s="23"/>
      <c r="O78" s="26"/>
      <c r="P78" s="26"/>
      <c r="Q78" s="26"/>
      <c r="R78" s="26"/>
      <c r="AMJ78" s="0"/>
    </row>
    <row r="79" customFormat="false" ht="32.8" hidden="false" customHeight="false" outlineLevel="0" collapsed="false">
      <c r="A79" s="19" t="n">
        <v>42559</v>
      </c>
      <c r="B79" s="20" t="s">
        <v>171</v>
      </c>
      <c r="C79" s="20" t="s">
        <v>137</v>
      </c>
      <c r="D79" s="21" t="s">
        <v>69</v>
      </c>
      <c r="E79" s="21" t="s">
        <v>138</v>
      </c>
      <c r="F79" s="20" t="s">
        <v>226</v>
      </c>
      <c r="G79" s="22" t="s">
        <v>18</v>
      </c>
      <c r="H79" s="46" t="s">
        <v>223</v>
      </c>
      <c r="I79" s="24" t="n">
        <v>0.1</v>
      </c>
      <c r="J79" s="25" t="n">
        <v>1598</v>
      </c>
      <c r="K79" s="25" t="n">
        <f aca="false">I79*J79</f>
        <v>159.8</v>
      </c>
      <c r="L79" s="25" t="n">
        <f aca="false">2865.27/3</f>
        <v>955.09</v>
      </c>
      <c r="M79" s="25" t="n">
        <f aca="false">J79-K79-L79</f>
        <v>483.11</v>
      </c>
      <c r="N79" s="46"/>
    </row>
    <row r="80" customFormat="false" ht="32.8" hidden="false" customHeight="false" outlineLevel="0" collapsed="false">
      <c r="A80" s="19" t="n">
        <v>42632</v>
      </c>
      <c r="B80" s="20" t="s">
        <v>26</v>
      </c>
      <c r="C80" s="20" t="s">
        <v>27</v>
      </c>
      <c r="D80" s="21" t="s">
        <v>28</v>
      </c>
      <c r="E80" s="21" t="s">
        <v>29</v>
      </c>
      <c r="F80" s="20" t="s">
        <v>227</v>
      </c>
      <c r="G80" s="22" t="s">
        <v>18</v>
      </c>
      <c r="H80" s="23" t="s">
        <v>228</v>
      </c>
      <c r="I80" s="24" t="n">
        <v>0.1</v>
      </c>
      <c r="J80" s="25" t="n">
        <v>2173.91</v>
      </c>
      <c r="K80" s="25" t="n">
        <f aca="false">I80*J80</f>
        <v>217.391</v>
      </c>
      <c r="L80" s="25" t="n">
        <v>844.92</v>
      </c>
      <c r="M80" s="25" t="n">
        <f aca="false">J80-K80-L80</f>
        <v>1111.599</v>
      </c>
      <c r="N80" s="23"/>
    </row>
    <row r="81" customFormat="false" ht="32.8" hidden="false" customHeight="false" outlineLevel="0" collapsed="false">
      <c r="A81" s="19" t="n">
        <v>42633</v>
      </c>
      <c r="B81" s="20" t="s">
        <v>20</v>
      </c>
      <c r="C81" s="20" t="n">
        <v>4030737</v>
      </c>
      <c r="D81" s="21" t="s">
        <v>15</v>
      </c>
      <c r="E81" s="21" t="s">
        <v>105</v>
      </c>
      <c r="F81" s="20" t="s">
        <v>229</v>
      </c>
      <c r="G81" s="22" t="s">
        <v>18</v>
      </c>
      <c r="H81" s="23" t="s">
        <v>228</v>
      </c>
      <c r="I81" s="24" t="n">
        <v>0.1</v>
      </c>
      <c r="J81" s="25" t="n">
        <v>1550</v>
      </c>
      <c r="K81" s="25" t="n">
        <f aca="false">I81*J81</f>
        <v>155</v>
      </c>
      <c r="L81" s="25" t="n">
        <v>743.01</v>
      </c>
      <c r="M81" s="25" t="n">
        <f aca="false">J81-K81-L81</f>
        <v>651.99</v>
      </c>
      <c r="N81" s="23"/>
    </row>
    <row r="82" customFormat="false" ht="48.7" hidden="false" customHeight="false" outlineLevel="0" collapsed="false">
      <c r="A82" s="19" t="n">
        <v>42452</v>
      </c>
      <c r="B82" s="20" t="s">
        <v>63</v>
      </c>
      <c r="C82" s="20" t="s">
        <v>230</v>
      </c>
      <c r="D82" s="21" t="s">
        <v>231</v>
      </c>
      <c r="E82" s="21" t="s">
        <v>232</v>
      </c>
      <c r="F82" s="20" t="s">
        <v>233</v>
      </c>
      <c r="G82" s="22" t="s">
        <v>18</v>
      </c>
      <c r="H82" s="23" t="s">
        <v>234</v>
      </c>
      <c r="I82" s="24" t="n">
        <v>0.1</v>
      </c>
      <c r="J82" s="25" t="n">
        <v>2173.91</v>
      </c>
      <c r="K82" s="25" t="n">
        <f aca="false">I82*J82</f>
        <v>217.391</v>
      </c>
      <c r="L82" s="25" t="n">
        <v>1149.77</v>
      </c>
      <c r="M82" s="25" t="n">
        <f aca="false">J82-K82-L82</f>
        <v>806.749</v>
      </c>
      <c r="N82" s="23"/>
    </row>
    <row r="83" customFormat="false" ht="32.95" hidden="false" customHeight="false" outlineLevel="0" collapsed="false">
      <c r="A83" s="19" t="n">
        <v>40842</v>
      </c>
      <c r="B83" s="20" t="s">
        <v>235</v>
      </c>
      <c r="C83" s="20" t="s">
        <v>213</v>
      </c>
      <c r="D83" s="21" t="s">
        <v>197</v>
      </c>
      <c r="E83" s="21" t="s">
        <v>214</v>
      </c>
      <c r="F83" s="20" t="s">
        <v>236</v>
      </c>
      <c r="G83" s="22" t="s">
        <v>18</v>
      </c>
      <c r="H83" s="23" t="s">
        <v>234</v>
      </c>
      <c r="I83" s="24" t="n">
        <v>0.1</v>
      </c>
      <c r="J83" s="25" t="n">
        <v>1700</v>
      </c>
      <c r="K83" s="25" t="n">
        <v>41.88</v>
      </c>
      <c r="L83" s="25" t="n">
        <v>1648.12</v>
      </c>
      <c r="M83" s="25" t="n">
        <f aca="false">J83-K83-L83</f>
        <v>10</v>
      </c>
      <c r="N83" s="23"/>
    </row>
    <row r="84" customFormat="false" ht="32.25" hidden="false" customHeight="true" outlineLevel="0" collapsed="false">
      <c r="A84" s="56" t="n">
        <v>44426</v>
      </c>
      <c r="B84" s="20" t="s">
        <v>237</v>
      </c>
      <c r="C84" s="20" t="s">
        <v>238</v>
      </c>
      <c r="D84" s="21" t="s">
        <v>239</v>
      </c>
      <c r="E84" s="57" t="s">
        <v>240</v>
      </c>
      <c r="F84" s="20" t="s">
        <v>241</v>
      </c>
      <c r="G84" s="22" t="s">
        <v>18</v>
      </c>
      <c r="H84" s="23" t="s">
        <v>97</v>
      </c>
      <c r="I84" s="24" t="n">
        <v>0.1</v>
      </c>
      <c r="J84" s="25" t="n">
        <f aca="false">9650</f>
        <v>9650</v>
      </c>
      <c r="K84" s="58" t="n">
        <v>852.98</v>
      </c>
      <c r="L84" s="25" t="n">
        <v>0</v>
      </c>
      <c r="M84" s="25" t="n">
        <f aca="false">J84-K84-L84</f>
        <v>8797.02</v>
      </c>
      <c r="N84" s="20" t="s">
        <v>242</v>
      </c>
    </row>
    <row r="85" customFormat="false" ht="32.25" hidden="false" customHeight="true" outlineLevel="0" collapsed="false">
      <c r="A85" s="56" t="n">
        <v>44426</v>
      </c>
      <c r="B85" s="20" t="s">
        <v>237</v>
      </c>
      <c r="C85" s="20" t="s">
        <v>238</v>
      </c>
      <c r="D85" s="21" t="s">
        <v>239</v>
      </c>
      <c r="E85" s="57" t="s">
        <v>240</v>
      </c>
      <c r="F85" s="20" t="s">
        <v>243</v>
      </c>
      <c r="G85" s="22" t="s">
        <v>18</v>
      </c>
      <c r="H85" s="23" t="s">
        <v>97</v>
      </c>
      <c r="I85" s="24" t="n">
        <v>0.1</v>
      </c>
      <c r="J85" s="25" t="n">
        <v>9650</v>
      </c>
      <c r="K85" s="58" t="n">
        <v>0</v>
      </c>
      <c r="L85" s="25" t="n">
        <v>0</v>
      </c>
      <c r="M85" s="25" t="n">
        <f aca="false">J85-K85-L85</f>
        <v>9650</v>
      </c>
      <c r="N85" s="20" t="s">
        <v>242</v>
      </c>
    </row>
    <row r="86" customFormat="false" ht="17.35" hidden="false" customHeight="false" outlineLevel="0" collapsed="false">
      <c r="A86" s="56" t="n">
        <v>44426</v>
      </c>
      <c r="B86" s="20" t="s">
        <v>244</v>
      </c>
      <c r="C86" s="20" t="s">
        <v>238</v>
      </c>
      <c r="D86" s="21" t="s">
        <v>239</v>
      </c>
      <c r="E86" s="57" t="s">
        <v>240</v>
      </c>
      <c r="F86" s="20" t="s">
        <v>245</v>
      </c>
      <c r="G86" s="22" t="s">
        <v>18</v>
      </c>
      <c r="H86" s="23" t="s">
        <v>97</v>
      </c>
      <c r="I86" s="24" t="n">
        <v>0.1</v>
      </c>
      <c r="J86" s="25" t="n">
        <f aca="false">(2812.5)*2</f>
        <v>5625</v>
      </c>
      <c r="K86" s="58" t="n">
        <v>0</v>
      </c>
      <c r="L86" s="25" t="n">
        <v>0</v>
      </c>
      <c r="M86" s="25" t="n">
        <f aca="false">J86-K86-L86</f>
        <v>5625</v>
      </c>
      <c r="N86" s="20" t="s">
        <v>242</v>
      </c>
    </row>
    <row r="87" customFormat="false" ht="17.35" hidden="false" customHeight="false" outlineLevel="0" collapsed="false">
      <c r="A87" s="56" t="n">
        <v>44426</v>
      </c>
      <c r="B87" s="20" t="s">
        <v>246</v>
      </c>
      <c r="C87" s="20" t="s">
        <v>238</v>
      </c>
      <c r="D87" s="21" t="s">
        <v>239</v>
      </c>
      <c r="E87" s="57" t="s">
        <v>240</v>
      </c>
      <c r="F87" s="20" t="s">
        <v>247</v>
      </c>
      <c r="G87" s="22" t="s">
        <v>248</v>
      </c>
      <c r="H87" s="23" t="s">
        <v>249</v>
      </c>
      <c r="I87" s="24" t="n">
        <v>0.1</v>
      </c>
      <c r="J87" s="25" t="n">
        <v>27950</v>
      </c>
      <c r="K87" s="58" t="n">
        <v>0</v>
      </c>
      <c r="L87" s="25" t="n">
        <v>0</v>
      </c>
      <c r="M87" s="25" t="n">
        <f aca="false">J87-K87-L87</f>
        <v>27950</v>
      </c>
      <c r="N87" s="20" t="s">
        <v>242</v>
      </c>
    </row>
    <row r="88" customFormat="false" ht="32.8" hidden="false" customHeight="false" outlineLevel="0" collapsed="false">
      <c r="A88" s="19" t="n">
        <v>42748</v>
      </c>
      <c r="B88" s="20" t="s">
        <v>250</v>
      </c>
      <c r="C88" s="20" t="s">
        <v>251</v>
      </c>
      <c r="D88" s="21" t="s">
        <v>69</v>
      </c>
      <c r="E88" s="21" t="s">
        <v>65</v>
      </c>
      <c r="F88" s="20" t="s">
        <v>252</v>
      </c>
      <c r="G88" s="22" t="s">
        <v>248</v>
      </c>
      <c r="H88" s="23" t="s">
        <v>249</v>
      </c>
      <c r="I88" s="24" t="n">
        <v>0.1</v>
      </c>
      <c r="J88" s="25" t="n">
        <v>1920.5</v>
      </c>
      <c r="K88" s="25" t="n">
        <f aca="false">I88*J88</f>
        <v>192.05</v>
      </c>
      <c r="L88" s="25" t="n">
        <v>860.17</v>
      </c>
      <c r="M88" s="25" t="n">
        <f aca="false">J88-K88-L88</f>
        <v>868.28</v>
      </c>
      <c r="N88" s="23"/>
    </row>
    <row r="89" customFormat="false" ht="32.8" hidden="false" customHeight="false" outlineLevel="0" collapsed="false">
      <c r="A89" s="19" t="n">
        <v>42748</v>
      </c>
      <c r="B89" s="20" t="s">
        <v>250</v>
      </c>
      <c r="C89" s="20" t="s">
        <v>251</v>
      </c>
      <c r="D89" s="21" t="s">
        <v>69</v>
      </c>
      <c r="E89" s="21" t="s">
        <v>65</v>
      </c>
      <c r="F89" s="20" t="s">
        <v>253</v>
      </c>
      <c r="G89" s="22" t="s">
        <v>248</v>
      </c>
      <c r="H89" s="23" t="s">
        <v>249</v>
      </c>
      <c r="I89" s="24" t="n">
        <v>0.1</v>
      </c>
      <c r="J89" s="25" t="n">
        <v>1920.5</v>
      </c>
      <c r="K89" s="25" t="n">
        <f aca="false">I89*J89</f>
        <v>192.05</v>
      </c>
      <c r="L89" s="25" t="n">
        <v>860.17</v>
      </c>
      <c r="M89" s="25" t="n">
        <f aca="false">J89-K89-L89</f>
        <v>868.28</v>
      </c>
      <c r="N89" s="23"/>
    </row>
    <row r="90" customFormat="false" ht="32.8" hidden="false" customHeight="false" outlineLevel="0" collapsed="false">
      <c r="A90" s="19" t="n">
        <v>42748</v>
      </c>
      <c r="B90" s="20" t="s">
        <v>250</v>
      </c>
      <c r="C90" s="20" t="s">
        <v>251</v>
      </c>
      <c r="D90" s="21" t="s">
        <v>69</v>
      </c>
      <c r="E90" s="21" t="s">
        <v>65</v>
      </c>
      <c r="F90" s="20" t="s">
        <v>254</v>
      </c>
      <c r="G90" s="22" t="s">
        <v>248</v>
      </c>
      <c r="H90" s="23" t="s">
        <v>249</v>
      </c>
      <c r="I90" s="24" t="n">
        <v>0.1</v>
      </c>
      <c r="J90" s="25" t="n">
        <v>1920.5</v>
      </c>
      <c r="K90" s="25" t="n">
        <f aca="false">I90*J90</f>
        <v>192.05</v>
      </c>
      <c r="L90" s="25" t="n">
        <v>860.17</v>
      </c>
      <c r="M90" s="25" t="n">
        <f aca="false">J90-K90-L90</f>
        <v>868.28</v>
      </c>
      <c r="N90" s="23"/>
    </row>
    <row r="91" customFormat="false" ht="32.8" hidden="false" customHeight="false" outlineLevel="0" collapsed="false">
      <c r="A91" s="19" t="n">
        <v>42748</v>
      </c>
      <c r="B91" s="20" t="s">
        <v>250</v>
      </c>
      <c r="C91" s="20" t="s">
        <v>251</v>
      </c>
      <c r="D91" s="21" t="s">
        <v>69</v>
      </c>
      <c r="E91" s="21" t="s">
        <v>65</v>
      </c>
      <c r="F91" s="20" t="s">
        <v>255</v>
      </c>
      <c r="G91" s="22" t="s">
        <v>248</v>
      </c>
      <c r="H91" s="23" t="s">
        <v>249</v>
      </c>
      <c r="I91" s="24" t="n">
        <v>0.1</v>
      </c>
      <c r="J91" s="25" t="n">
        <v>1920.5</v>
      </c>
      <c r="K91" s="25" t="n">
        <f aca="false">I91*J91</f>
        <v>192.05</v>
      </c>
      <c r="L91" s="25" t="n">
        <v>860.17</v>
      </c>
      <c r="M91" s="25" t="n">
        <f aca="false">J91-K91-L91</f>
        <v>868.28</v>
      </c>
      <c r="N91" s="23"/>
    </row>
    <row r="92" customFormat="false" ht="32.8" hidden="false" customHeight="false" outlineLevel="0" collapsed="false">
      <c r="A92" s="19" t="n">
        <v>42748</v>
      </c>
      <c r="B92" s="20" t="s">
        <v>250</v>
      </c>
      <c r="C92" s="20" t="s">
        <v>251</v>
      </c>
      <c r="D92" s="21" t="s">
        <v>69</v>
      </c>
      <c r="E92" s="21" t="s">
        <v>65</v>
      </c>
      <c r="F92" s="20" t="s">
        <v>256</v>
      </c>
      <c r="G92" s="22" t="s">
        <v>248</v>
      </c>
      <c r="H92" s="23" t="s">
        <v>249</v>
      </c>
      <c r="I92" s="24" t="n">
        <v>0.1</v>
      </c>
      <c r="J92" s="25" t="n">
        <v>1920.5</v>
      </c>
      <c r="K92" s="25" t="n">
        <f aca="false">I92*J92</f>
        <v>192.05</v>
      </c>
      <c r="L92" s="25" t="n">
        <v>860.17</v>
      </c>
      <c r="M92" s="25" t="n">
        <f aca="false">J92-K92-L92</f>
        <v>868.28</v>
      </c>
      <c r="N92" s="23"/>
    </row>
    <row r="93" customFormat="false" ht="32.8" hidden="false" customHeight="false" outlineLevel="0" collapsed="false">
      <c r="A93" s="19" t="n">
        <v>42748</v>
      </c>
      <c r="B93" s="20" t="s">
        <v>250</v>
      </c>
      <c r="C93" s="20" t="s">
        <v>251</v>
      </c>
      <c r="D93" s="21" t="s">
        <v>69</v>
      </c>
      <c r="E93" s="21" t="s">
        <v>65</v>
      </c>
      <c r="F93" s="20" t="s">
        <v>257</v>
      </c>
      <c r="G93" s="22" t="s">
        <v>248</v>
      </c>
      <c r="H93" s="23" t="s">
        <v>249</v>
      </c>
      <c r="I93" s="24" t="n">
        <v>0.1</v>
      </c>
      <c r="J93" s="25" t="n">
        <v>1920.5</v>
      </c>
      <c r="K93" s="25" t="n">
        <f aca="false">I93*J93</f>
        <v>192.05</v>
      </c>
      <c r="L93" s="25" t="n">
        <v>860.17</v>
      </c>
      <c r="M93" s="25" t="n">
        <f aca="false">J93-K93-L93</f>
        <v>868.28</v>
      </c>
      <c r="N93" s="23"/>
    </row>
    <row r="94" customFormat="false" ht="32.8" hidden="false" customHeight="false" outlineLevel="0" collapsed="false">
      <c r="A94" s="19" t="n">
        <v>42748</v>
      </c>
      <c r="B94" s="20" t="s">
        <v>250</v>
      </c>
      <c r="C94" s="20" t="s">
        <v>251</v>
      </c>
      <c r="D94" s="21" t="s">
        <v>69</v>
      </c>
      <c r="E94" s="21" t="s">
        <v>65</v>
      </c>
      <c r="F94" s="20" t="s">
        <v>258</v>
      </c>
      <c r="G94" s="22" t="s">
        <v>248</v>
      </c>
      <c r="H94" s="23" t="s">
        <v>249</v>
      </c>
      <c r="I94" s="24" t="n">
        <v>0.1</v>
      </c>
      <c r="J94" s="25" t="n">
        <v>1920.5</v>
      </c>
      <c r="K94" s="25" t="n">
        <f aca="false">I94*J94</f>
        <v>192.05</v>
      </c>
      <c r="L94" s="25" t="n">
        <v>860.17</v>
      </c>
      <c r="M94" s="25" t="n">
        <f aca="false">J94-K94-L94</f>
        <v>868.28</v>
      </c>
      <c r="N94" s="23"/>
    </row>
    <row r="95" customFormat="false" ht="32.8" hidden="false" customHeight="false" outlineLevel="0" collapsed="false">
      <c r="A95" s="19" t="n">
        <v>42748</v>
      </c>
      <c r="B95" s="20" t="s">
        <v>250</v>
      </c>
      <c r="C95" s="20" t="s">
        <v>251</v>
      </c>
      <c r="D95" s="21" t="s">
        <v>69</v>
      </c>
      <c r="E95" s="21" t="s">
        <v>65</v>
      </c>
      <c r="F95" s="20" t="s">
        <v>259</v>
      </c>
      <c r="G95" s="22" t="s">
        <v>248</v>
      </c>
      <c r="H95" s="23" t="s">
        <v>249</v>
      </c>
      <c r="I95" s="24" t="n">
        <v>0.1</v>
      </c>
      <c r="J95" s="25" t="n">
        <v>1920.5</v>
      </c>
      <c r="K95" s="25" t="n">
        <f aca="false">I95*J95</f>
        <v>192.05</v>
      </c>
      <c r="L95" s="25" t="n">
        <v>860.17</v>
      </c>
      <c r="M95" s="25" t="n">
        <f aca="false">J95-K95-L95</f>
        <v>868.28</v>
      </c>
      <c r="N95" s="23"/>
    </row>
    <row r="96" customFormat="false" ht="17.35" hidden="false" customHeight="false" outlineLevel="0" collapsed="false">
      <c r="A96" s="19" t="n">
        <v>42670</v>
      </c>
      <c r="B96" s="20" t="s">
        <v>260</v>
      </c>
      <c r="C96" s="20"/>
      <c r="D96" s="21" t="s">
        <v>261</v>
      </c>
      <c r="E96" s="21" t="s">
        <v>262</v>
      </c>
      <c r="F96" s="20" t="s">
        <v>263</v>
      </c>
      <c r="G96" s="22" t="s">
        <v>248</v>
      </c>
      <c r="H96" s="23" t="s">
        <v>249</v>
      </c>
      <c r="I96" s="24" t="n">
        <v>0.1</v>
      </c>
      <c r="J96" s="25" t="n">
        <v>1565.22</v>
      </c>
      <c r="K96" s="25" t="n">
        <f aca="false">I96*J96</f>
        <v>156.522</v>
      </c>
      <c r="L96" s="25" t="n">
        <v>734.46</v>
      </c>
      <c r="M96" s="25" t="n">
        <f aca="false">J96-K96-L96</f>
        <v>674.238</v>
      </c>
      <c r="N96" s="23"/>
    </row>
    <row r="97" customFormat="false" ht="36.75" hidden="false" customHeight="true" outlineLevel="0" collapsed="false">
      <c r="A97" s="29" t="n">
        <v>41509</v>
      </c>
      <c r="B97" s="20" t="s">
        <v>264</v>
      </c>
      <c r="C97" s="20" t="s">
        <v>172</v>
      </c>
      <c r="D97" s="21" t="s">
        <v>83</v>
      </c>
      <c r="E97" s="21" t="s">
        <v>173</v>
      </c>
      <c r="F97" s="20" t="s">
        <v>265</v>
      </c>
      <c r="G97" s="22" t="s">
        <v>266</v>
      </c>
      <c r="H97" s="23" t="s">
        <v>267</v>
      </c>
      <c r="I97" s="24" t="n">
        <v>0.1</v>
      </c>
      <c r="J97" s="25" t="n">
        <v>2159</v>
      </c>
      <c r="K97" s="25" t="n">
        <f aca="false">I97*J97</f>
        <v>215.9</v>
      </c>
      <c r="L97" s="25" t="n">
        <v>1699.03</v>
      </c>
      <c r="M97" s="25" t="n">
        <f aca="false">J97-K97-L97</f>
        <v>244.07</v>
      </c>
      <c r="N97" s="23"/>
    </row>
    <row r="98" customFormat="false" ht="32.95" hidden="false" customHeight="false" outlineLevel="0" collapsed="false">
      <c r="A98" s="19" t="n">
        <v>43103</v>
      </c>
      <c r="B98" s="20" t="s">
        <v>20</v>
      </c>
      <c r="C98" s="28" t="s">
        <v>33</v>
      </c>
      <c r="D98" s="21" t="s">
        <v>34</v>
      </c>
      <c r="E98" s="21" t="s">
        <v>35</v>
      </c>
      <c r="F98" s="20" t="s">
        <v>268</v>
      </c>
      <c r="G98" s="22" t="s">
        <v>266</v>
      </c>
      <c r="H98" s="23" t="s">
        <v>267</v>
      </c>
      <c r="I98" s="24" t="n">
        <v>0.1</v>
      </c>
      <c r="J98" s="25" t="n">
        <v>1913.05</v>
      </c>
      <c r="K98" s="25" t="n">
        <f aca="false">I98*J98</f>
        <v>191.305</v>
      </c>
      <c r="L98" s="25" t="n">
        <v>670.77</v>
      </c>
      <c r="M98" s="25" t="n">
        <f aca="false">J98-K98-L98</f>
        <v>1050.975</v>
      </c>
      <c r="N98" s="23"/>
    </row>
    <row r="99" customFormat="false" ht="17.35" hidden="false" customHeight="false" outlineLevel="0" collapsed="false">
      <c r="A99" s="19" t="n">
        <v>40690</v>
      </c>
      <c r="B99" s="20" t="s">
        <v>269</v>
      </c>
      <c r="C99" s="20" t="n">
        <v>19180</v>
      </c>
      <c r="D99" s="21" t="s">
        <v>270</v>
      </c>
      <c r="E99" s="21" t="s">
        <v>271</v>
      </c>
      <c r="F99" s="20" t="s">
        <v>272</v>
      </c>
      <c r="G99" s="22" t="s">
        <v>266</v>
      </c>
      <c r="H99" s="23" t="s">
        <v>267</v>
      </c>
      <c r="I99" s="24" t="n">
        <v>0.1</v>
      </c>
      <c r="J99" s="25" t="n">
        <v>665.22</v>
      </c>
      <c r="K99" s="25" t="n">
        <v>0</v>
      </c>
      <c r="L99" s="25" t="n">
        <v>655.22</v>
      </c>
      <c r="M99" s="25" t="n">
        <f aca="false">J99-K99-L99</f>
        <v>10</v>
      </c>
      <c r="N99" s="23"/>
    </row>
    <row r="100" customFormat="false" ht="32.8" hidden="false" customHeight="false" outlineLevel="0" collapsed="false">
      <c r="A100" s="19" t="n">
        <v>41582</v>
      </c>
      <c r="B100" s="20" t="s">
        <v>273</v>
      </c>
      <c r="C100" s="20" t="s">
        <v>53</v>
      </c>
      <c r="D100" s="21" t="s">
        <v>49</v>
      </c>
      <c r="E100" s="21" t="s">
        <v>54</v>
      </c>
      <c r="F100" s="20" t="s">
        <v>274</v>
      </c>
      <c r="G100" s="22" t="s">
        <v>266</v>
      </c>
      <c r="H100" s="23" t="s">
        <v>267</v>
      </c>
      <c r="I100" s="24" t="n">
        <v>0.1</v>
      </c>
      <c r="J100" s="25" t="n">
        <v>1205</v>
      </c>
      <c r="K100" s="25" t="n">
        <f aca="false">I100*J100</f>
        <v>120.5</v>
      </c>
      <c r="L100" s="25" t="n">
        <v>924.2</v>
      </c>
      <c r="M100" s="25" t="n">
        <f aca="false">J100-K100-L100</f>
        <v>160.3</v>
      </c>
      <c r="N100" s="23"/>
    </row>
    <row r="101" customFormat="false" ht="32.8" hidden="false" customHeight="false" outlineLevel="0" collapsed="false">
      <c r="A101" s="19" t="n">
        <v>43497</v>
      </c>
      <c r="B101" s="20" t="s">
        <v>133</v>
      </c>
      <c r="C101" s="20" t="s">
        <v>21</v>
      </c>
      <c r="D101" s="21" t="s">
        <v>22</v>
      </c>
      <c r="E101" s="21" t="s">
        <v>23</v>
      </c>
      <c r="F101" s="20" t="s">
        <v>275</v>
      </c>
      <c r="G101" s="22" t="s">
        <v>266</v>
      </c>
      <c r="H101" s="23" t="s">
        <v>267</v>
      </c>
      <c r="I101" s="24" t="n">
        <v>0.1</v>
      </c>
      <c r="J101" s="25" t="n">
        <v>1250</v>
      </c>
      <c r="K101" s="25" t="n">
        <f aca="false">I101*J101</f>
        <v>125</v>
      </c>
      <c r="L101" s="25" t="n">
        <f aca="false">(12662.12*0.19167)/8</f>
        <v>303.36856755</v>
      </c>
      <c r="M101" s="25" t="n">
        <f aca="false">J101-K101-L101</f>
        <v>821.63143245</v>
      </c>
      <c r="N101" s="23"/>
    </row>
    <row r="102" customFormat="false" ht="48.7" hidden="false" customHeight="false" outlineLevel="0" collapsed="false">
      <c r="A102" s="30" t="n">
        <v>43903</v>
      </c>
      <c r="B102" s="20" t="s">
        <v>276</v>
      </c>
      <c r="C102" s="32" t="s">
        <v>90</v>
      </c>
      <c r="D102" s="33" t="s">
        <v>91</v>
      </c>
      <c r="E102" s="34" t="s">
        <v>92</v>
      </c>
      <c r="F102" s="20" t="s">
        <v>277</v>
      </c>
      <c r="G102" s="22" t="s">
        <v>266</v>
      </c>
      <c r="H102" s="23" t="s">
        <v>267</v>
      </c>
      <c r="I102" s="24" t="n">
        <v>0.1</v>
      </c>
      <c r="J102" s="35" t="n">
        <v>6782.6</v>
      </c>
      <c r="K102" s="25" t="n">
        <f aca="false">I102*J102</f>
        <v>678.26</v>
      </c>
      <c r="L102" s="35" t="n">
        <v>893.57</v>
      </c>
      <c r="M102" s="25" t="n">
        <f aca="false">J102-K102-L102</f>
        <v>5210.77</v>
      </c>
      <c r="N102" s="23"/>
    </row>
    <row r="103" customFormat="false" ht="17.35" hidden="false" customHeight="false" outlineLevel="0" collapsed="false">
      <c r="A103" s="19" t="n">
        <v>42751</v>
      </c>
      <c r="B103" s="20" t="s">
        <v>278</v>
      </c>
      <c r="C103" s="20" t="s">
        <v>154</v>
      </c>
      <c r="D103" s="21" t="s">
        <v>279</v>
      </c>
      <c r="E103" s="21" t="s">
        <v>280</v>
      </c>
      <c r="F103" s="20" t="s">
        <v>281</v>
      </c>
      <c r="G103" s="22" t="s">
        <v>266</v>
      </c>
      <c r="H103" s="23" t="s">
        <v>267</v>
      </c>
      <c r="I103" s="24" t="n">
        <v>0.1</v>
      </c>
      <c r="J103" s="25" t="n">
        <v>2521.74</v>
      </c>
      <c r="K103" s="25" t="n">
        <f aca="false">I103*J103</f>
        <v>252.174</v>
      </c>
      <c r="L103" s="25" t="n">
        <v>1127.394</v>
      </c>
      <c r="M103" s="25" t="n">
        <f aca="false">J103-K103-L103</f>
        <v>1142.172</v>
      </c>
      <c r="N103" s="23"/>
    </row>
    <row r="104" customFormat="false" ht="48.7" hidden="false" customHeight="false" outlineLevel="0" collapsed="false">
      <c r="A104" s="19" t="n">
        <v>41537</v>
      </c>
      <c r="B104" s="20" t="s">
        <v>52</v>
      </c>
      <c r="C104" s="20" t="s">
        <v>282</v>
      </c>
      <c r="D104" s="21" t="s">
        <v>28</v>
      </c>
      <c r="E104" s="21" t="s">
        <v>283</v>
      </c>
      <c r="F104" s="20" t="s">
        <v>284</v>
      </c>
      <c r="G104" s="22" t="s">
        <v>266</v>
      </c>
      <c r="H104" s="23" t="s">
        <v>285</v>
      </c>
      <c r="I104" s="24" t="n">
        <v>0.1</v>
      </c>
      <c r="J104" s="25" t="n">
        <v>1609</v>
      </c>
      <c r="K104" s="25" t="n">
        <f aca="false">I104*J104</f>
        <v>160.9</v>
      </c>
      <c r="L104" s="25" t="n">
        <v>1253.88</v>
      </c>
      <c r="M104" s="25" t="n">
        <f aca="false">J104-K104-L104</f>
        <v>194.22</v>
      </c>
      <c r="N104" s="23"/>
    </row>
    <row r="105" customFormat="false" ht="32.95" hidden="false" customHeight="false" outlineLevel="0" collapsed="false">
      <c r="A105" s="30" t="n">
        <v>43903</v>
      </c>
      <c r="B105" s="31" t="s">
        <v>81</v>
      </c>
      <c r="C105" s="32" t="s">
        <v>82</v>
      </c>
      <c r="D105" s="33" t="s">
        <v>83</v>
      </c>
      <c r="E105" s="34" t="s">
        <v>84</v>
      </c>
      <c r="F105" s="20" t="s">
        <v>286</v>
      </c>
      <c r="G105" s="22" t="s">
        <v>266</v>
      </c>
      <c r="H105" s="54" t="s">
        <v>285</v>
      </c>
      <c r="I105" s="24" t="n">
        <v>0.1</v>
      </c>
      <c r="J105" s="35" t="n">
        <v>3043.48</v>
      </c>
      <c r="K105" s="25" t="n">
        <f aca="false">I105*J105</f>
        <v>304.348</v>
      </c>
      <c r="L105" s="35" t="n">
        <v>380.97</v>
      </c>
      <c r="M105" s="25" t="n">
        <f aca="false">J105-K105-L105</f>
        <v>2358.162</v>
      </c>
      <c r="N105" s="54"/>
    </row>
    <row r="106" customFormat="false" ht="48.7" hidden="false" customHeight="false" outlineLevel="0" collapsed="false">
      <c r="A106" s="19" t="n">
        <v>43497</v>
      </c>
      <c r="B106" s="20" t="s">
        <v>158</v>
      </c>
      <c r="C106" s="28" t="s">
        <v>21</v>
      </c>
      <c r="D106" s="21" t="s">
        <v>22</v>
      </c>
      <c r="E106" s="21" t="s">
        <v>23</v>
      </c>
      <c r="F106" s="20" t="s">
        <v>287</v>
      </c>
      <c r="G106" s="22" t="s">
        <v>266</v>
      </c>
      <c r="H106" s="23" t="s">
        <v>288</v>
      </c>
      <c r="I106" s="24" t="n">
        <v>0.1</v>
      </c>
      <c r="J106" s="25" t="n">
        <v>10000</v>
      </c>
      <c r="K106" s="25" t="n">
        <f aca="false">I106*J106</f>
        <v>1000</v>
      </c>
      <c r="L106" s="25" t="n">
        <f aca="false">(12662.12*0.3833333)/2</f>
        <v>2426.906122298</v>
      </c>
      <c r="M106" s="25" t="n">
        <f aca="false">J106-K106-L106</f>
        <v>6573.093877702</v>
      </c>
      <c r="N106" s="23"/>
    </row>
    <row r="107" customFormat="false" ht="32.8" hidden="false" customHeight="false" outlineLevel="0" collapsed="false">
      <c r="A107" s="19" t="n">
        <v>42796</v>
      </c>
      <c r="B107" s="20" t="s">
        <v>108</v>
      </c>
      <c r="C107" s="20" t="n">
        <v>223</v>
      </c>
      <c r="D107" s="21" t="s">
        <v>112</v>
      </c>
      <c r="E107" s="21" t="s">
        <v>110</v>
      </c>
      <c r="F107" s="20" t="s">
        <v>289</v>
      </c>
      <c r="G107" s="22" t="s">
        <v>266</v>
      </c>
      <c r="H107" s="23" t="s">
        <v>288</v>
      </c>
      <c r="I107" s="24" t="n">
        <v>0.1</v>
      </c>
      <c r="J107" s="25" t="n">
        <v>1304.34</v>
      </c>
      <c r="K107" s="25" t="n">
        <f aca="false">I107*J107</f>
        <v>130.434</v>
      </c>
      <c r="L107" s="25" t="n">
        <v>567.07</v>
      </c>
      <c r="M107" s="25" t="n">
        <f aca="false">J107-K107-L107</f>
        <v>606.836</v>
      </c>
      <c r="N107" s="23"/>
      <c r="O107" s="8" t="n">
        <f aca="false">2358.16*3</f>
        <v>7074.48</v>
      </c>
    </row>
    <row r="108" customFormat="false" ht="32.8" hidden="false" customHeight="false" outlineLevel="0" collapsed="false">
      <c r="A108" s="19" t="n">
        <v>43497</v>
      </c>
      <c r="B108" s="20" t="s">
        <v>133</v>
      </c>
      <c r="C108" s="20" t="str">
        <f aca="false">+C101</f>
        <v>FS00000684</v>
      </c>
      <c r="D108" s="21" t="s">
        <v>22</v>
      </c>
      <c r="E108" s="21" t="s">
        <v>23</v>
      </c>
      <c r="F108" s="20" t="s">
        <v>290</v>
      </c>
      <c r="G108" s="22" t="s">
        <v>266</v>
      </c>
      <c r="H108" s="23" t="s">
        <v>288</v>
      </c>
      <c r="I108" s="24" t="n">
        <v>0.1</v>
      </c>
      <c r="J108" s="25" t="n">
        <v>1250</v>
      </c>
      <c r="K108" s="25" t="n">
        <f aca="false">I108*J108</f>
        <v>125</v>
      </c>
      <c r="L108" s="25" t="n">
        <f aca="false">(12662.12*0.19167)/8</f>
        <v>303.36856755</v>
      </c>
      <c r="M108" s="25" t="n">
        <f aca="false">J108-K108-L108</f>
        <v>821.63143245</v>
      </c>
      <c r="N108" s="23"/>
    </row>
    <row r="109" customFormat="false" ht="32.8" hidden="false" customHeight="false" outlineLevel="0" collapsed="false">
      <c r="A109" s="19" t="n">
        <v>41061</v>
      </c>
      <c r="B109" s="20" t="s">
        <v>291</v>
      </c>
      <c r="C109" s="20" t="s">
        <v>292</v>
      </c>
      <c r="D109" s="21" t="s">
        <v>49</v>
      </c>
      <c r="E109" s="21" t="s">
        <v>59</v>
      </c>
      <c r="F109" s="20" t="s">
        <v>293</v>
      </c>
      <c r="G109" s="22" t="s">
        <v>266</v>
      </c>
      <c r="H109" s="23" t="s">
        <v>294</v>
      </c>
      <c r="I109" s="24" t="n">
        <v>0.1</v>
      </c>
      <c r="J109" s="25" t="n">
        <v>2182.74</v>
      </c>
      <c r="K109" s="25" t="n">
        <v>187.43</v>
      </c>
      <c r="L109" s="25" t="n">
        <v>1985.31</v>
      </c>
      <c r="M109" s="25" t="n">
        <f aca="false">J109-K109-L109</f>
        <v>9.99999999999977</v>
      </c>
      <c r="N109" s="23"/>
      <c r="Q109" s="8" t="n">
        <f aca="false">33913.05/3</f>
        <v>11304.35</v>
      </c>
    </row>
    <row r="110" customFormat="false" ht="32.8" hidden="false" customHeight="false" outlineLevel="0" collapsed="false">
      <c r="A110" s="19" t="n">
        <v>42633</v>
      </c>
      <c r="B110" s="20" t="s">
        <v>20</v>
      </c>
      <c r="C110" s="20" t="n">
        <v>4030737</v>
      </c>
      <c r="D110" s="21" t="s">
        <v>15</v>
      </c>
      <c r="E110" s="21" t="s">
        <v>105</v>
      </c>
      <c r="F110" s="20" t="s">
        <v>295</v>
      </c>
      <c r="G110" s="22" t="s">
        <v>266</v>
      </c>
      <c r="H110" s="23" t="s">
        <v>294</v>
      </c>
      <c r="I110" s="24" t="n">
        <v>0.1</v>
      </c>
      <c r="J110" s="25" t="n">
        <v>1550</v>
      </c>
      <c r="K110" s="25" t="n">
        <f aca="false">I110*J110</f>
        <v>155</v>
      </c>
      <c r="L110" s="25" t="n">
        <v>743.01</v>
      </c>
      <c r="M110" s="25" t="n">
        <f aca="false">J110-K110-L110</f>
        <v>651.99</v>
      </c>
      <c r="N110" s="23"/>
    </row>
    <row r="111" customFormat="false" ht="32.8" hidden="false" customHeight="false" outlineLevel="0" collapsed="false">
      <c r="A111" s="19" t="n">
        <v>43103</v>
      </c>
      <c r="B111" s="20" t="s">
        <v>296</v>
      </c>
      <c r="C111" s="28" t="s">
        <v>33</v>
      </c>
      <c r="D111" s="20" t="s">
        <v>34</v>
      </c>
      <c r="E111" s="20" t="s">
        <v>35</v>
      </c>
      <c r="F111" s="20" t="s">
        <v>297</v>
      </c>
      <c r="G111" s="22" t="s">
        <v>266</v>
      </c>
      <c r="H111" s="23" t="s">
        <v>298</v>
      </c>
      <c r="I111" s="24" t="n">
        <v>0.1</v>
      </c>
      <c r="J111" s="59" t="n">
        <v>3304.35</v>
      </c>
      <c r="K111" s="25" t="n">
        <f aca="false">I111*J111</f>
        <v>330.435</v>
      </c>
      <c r="L111" s="59" t="n">
        <v>1158.595</v>
      </c>
      <c r="M111" s="25" t="n">
        <f aca="false">J111-K111-L111</f>
        <v>1815.32</v>
      </c>
      <c r="N111" s="23"/>
    </row>
    <row r="112" customFormat="false" ht="32.8" hidden="false" customHeight="false" outlineLevel="0" collapsed="false">
      <c r="A112" s="19" t="n">
        <v>41061</v>
      </c>
      <c r="B112" s="20" t="s">
        <v>299</v>
      </c>
      <c r="C112" s="20" t="s">
        <v>300</v>
      </c>
      <c r="D112" s="21" t="s">
        <v>15</v>
      </c>
      <c r="E112" s="21" t="s">
        <v>65</v>
      </c>
      <c r="F112" s="53" t="s">
        <v>301</v>
      </c>
      <c r="G112" s="22" t="s">
        <v>266</v>
      </c>
      <c r="H112" s="23" t="s">
        <v>298</v>
      </c>
      <c r="I112" s="24" t="n">
        <v>0.1</v>
      </c>
      <c r="J112" s="25" t="n">
        <v>1097.51</v>
      </c>
      <c r="K112" s="25" t="n">
        <f aca="false">I112*J112</f>
        <v>109.751</v>
      </c>
      <c r="L112" s="25" t="n">
        <v>491.26</v>
      </c>
      <c r="M112" s="25" t="n">
        <f aca="false">J112-K112-L112</f>
        <v>496.499</v>
      </c>
      <c r="N112" s="23"/>
    </row>
    <row r="113" customFormat="false" ht="32.8" hidden="false" customHeight="false" outlineLevel="0" collapsed="false">
      <c r="A113" s="19" t="n">
        <v>43460</v>
      </c>
      <c r="B113" s="20" t="s">
        <v>20</v>
      </c>
      <c r="C113" s="28" t="s">
        <v>21</v>
      </c>
      <c r="D113" s="21" t="s">
        <v>22</v>
      </c>
      <c r="E113" s="21" t="s">
        <v>23</v>
      </c>
      <c r="F113" s="20" t="s">
        <v>302</v>
      </c>
      <c r="G113" s="22" t="s">
        <v>266</v>
      </c>
      <c r="H113" s="23" t="s">
        <v>303</v>
      </c>
      <c r="I113" s="24" t="n">
        <v>0.1</v>
      </c>
      <c r="J113" s="25" t="n">
        <v>2771.74</v>
      </c>
      <c r="K113" s="25" t="n">
        <f aca="false">I113*J113</f>
        <v>277.174</v>
      </c>
      <c r="L113" s="25" t="n">
        <f aca="false">(12662.12*0.425)/8</f>
        <v>672.675125</v>
      </c>
      <c r="M113" s="25" t="n">
        <f aca="false">J113-K113-L113</f>
        <v>1821.890875</v>
      </c>
      <c r="N113" s="23"/>
    </row>
    <row r="114" customFormat="false" ht="32.8" hidden="false" customHeight="false" outlineLevel="0" collapsed="false">
      <c r="A114" s="19" t="n">
        <v>43497</v>
      </c>
      <c r="B114" s="20" t="s">
        <v>133</v>
      </c>
      <c r="C114" s="28" t="s">
        <v>21</v>
      </c>
      <c r="D114" s="21" t="s">
        <v>22</v>
      </c>
      <c r="E114" s="21" t="s">
        <v>23</v>
      </c>
      <c r="F114" s="20" t="s">
        <v>304</v>
      </c>
      <c r="G114" s="22" t="s">
        <v>266</v>
      </c>
      <c r="H114" s="23" t="s">
        <v>303</v>
      </c>
      <c r="I114" s="24" t="n">
        <v>0.1</v>
      </c>
      <c r="J114" s="25" t="n">
        <v>1250</v>
      </c>
      <c r="K114" s="25" t="n">
        <f aca="false">I114*J114</f>
        <v>125</v>
      </c>
      <c r="L114" s="25" t="n">
        <f aca="false">(12662.12*0.19167)/8</f>
        <v>303.36856755</v>
      </c>
      <c r="M114" s="25" t="n">
        <f aca="false">J114-K114-L114</f>
        <v>821.63143245</v>
      </c>
      <c r="N114" s="23"/>
    </row>
    <row r="115" customFormat="false" ht="32.8" hidden="false" customHeight="false" outlineLevel="0" collapsed="false">
      <c r="A115" s="19" t="n">
        <v>43019</v>
      </c>
      <c r="B115" s="20" t="s">
        <v>153</v>
      </c>
      <c r="C115" s="20" t="s">
        <v>99</v>
      </c>
      <c r="D115" s="21" t="s">
        <v>83</v>
      </c>
      <c r="E115" s="21" t="s">
        <v>70</v>
      </c>
      <c r="F115" s="20" t="s">
        <v>305</v>
      </c>
      <c r="G115" s="22" t="s">
        <v>266</v>
      </c>
      <c r="H115" s="23" t="s">
        <v>306</v>
      </c>
      <c r="I115" s="24" t="n">
        <v>0.1</v>
      </c>
      <c r="J115" s="25" t="n">
        <v>5173.91</v>
      </c>
      <c r="K115" s="25" t="n">
        <f aca="false">I115*J115</f>
        <v>517.391</v>
      </c>
      <c r="L115" s="25" t="n">
        <v>1933.045</v>
      </c>
      <c r="M115" s="25" t="n">
        <f aca="false">J115-K115-L115</f>
        <v>2723.474</v>
      </c>
      <c r="N115" s="23"/>
    </row>
    <row r="116" customFormat="false" ht="32.8" hidden="false" customHeight="false" outlineLevel="0" collapsed="false">
      <c r="A116" s="19" t="n">
        <v>43497</v>
      </c>
      <c r="B116" s="20" t="s">
        <v>20</v>
      </c>
      <c r="C116" s="28" t="s">
        <v>21</v>
      </c>
      <c r="D116" s="21" t="s">
        <v>22</v>
      </c>
      <c r="E116" s="21" t="s">
        <v>23</v>
      </c>
      <c r="F116" s="20" t="s">
        <v>307</v>
      </c>
      <c r="G116" s="22" t="s">
        <v>266</v>
      </c>
      <c r="H116" s="23" t="s">
        <v>306</v>
      </c>
      <c r="I116" s="24" t="n">
        <v>0.1</v>
      </c>
      <c r="J116" s="25" t="n">
        <v>2771.74</v>
      </c>
      <c r="K116" s="25" t="n">
        <f aca="false">I116*J116</f>
        <v>277.174</v>
      </c>
      <c r="L116" s="25" t="n">
        <f aca="false">(12662.12*0.425)/8</f>
        <v>672.675125</v>
      </c>
      <c r="M116" s="25" t="n">
        <f aca="false">J116-K116-L116</f>
        <v>1821.890875</v>
      </c>
      <c r="N116" s="23"/>
    </row>
    <row r="117" customFormat="false" ht="32.8" hidden="false" customHeight="false" outlineLevel="0" collapsed="false">
      <c r="A117" s="19" t="n">
        <v>41537</v>
      </c>
      <c r="B117" s="20" t="s">
        <v>308</v>
      </c>
      <c r="C117" s="20" t="s">
        <v>282</v>
      </c>
      <c r="D117" s="21" t="s">
        <v>28</v>
      </c>
      <c r="E117" s="21" t="s">
        <v>283</v>
      </c>
      <c r="F117" s="20" t="s">
        <v>309</v>
      </c>
      <c r="G117" s="22" t="s">
        <v>266</v>
      </c>
      <c r="H117" s="23" t="s">
        <v>306</v>
      </c>
      <c r="I117" s="24" t="n">
        <v>0.1</v>
      </c>
      <c r="J117" s="25" t="n">
        <v>3087</v>
      </c>
      <c r="K117" s="25" t="n">
        <f aca="false">I117*J117</f>
        <v>308.7</v>
      </c>
      <c r="L117" s="25" t="n">
        <v>2405.67</v>
      </c>
      <c r="M117" s="25" t="n">
        <f aca="false">J117-K117-L117</f>
        <v>372.63</v>
      </c>
      <c r="N117" s="23"/>
    </row>
    <row r="118" customFormat="false" ht="32.8" hidden="false" customHeight="false" outlineLevel="0" collapsed="false">
      <c r="A118" s="19" t="n">
        <v>42748</v>
      </c>
      <c r="B118" s="20" t="s">
        <v>180</v>
      </c>
      <c r="C118" s="20" t="s">
        <v>64</v>
      </c>
      <c r="D118" s="21" t="s">
        <v>28</v>
      </c>
      <c r="E118" s="21" t="s">
        <v>65</v>
      </c>
      <c r="F118" s="20" t="s">
        <v>310</v>
      </c>
      <c r="G118" s="22" t="s">
        <v>266</v>
      </c>
      <c r="H118" s="23" t="s">
        <v>306</v>
      </c>
      <c r="I118" s="24" t="n">
        <v>0.1</v>
      </c>
      <c r="J118" s="25" t="n">
        <v>4782.61</v>
      </c>
      <c r="K118" s="25" t="n">
        <f aca="false">I118*J118</f>
        <v>478.261</v>
      </c>
      <c r="L118" s="25" t="n">
        <v>2142.08</v>
      </c>
      <c r="M118" s="25" t="n">
        <f aca="false">J118-K118-L118</f>
        <v>2162.269</v>
      </c>
      <c r="N118" s="23"/>
    </row>
    <row r="119" customFormat="false" ht="32.8" hidden="false" customHeight="false" outlineLevel="0" collapsed="false">
      <c r="A119" s="55" t="n">
        <v>43546</v>
      </c>
      <c r="B119" s="20" t="s">
        <v>311</v>
      </c>
      <c r="C119" s="20" t="s">
        <v>312</v>
      </c>
      <c r="D119" s="21" t="s">
        <v>313</v>
      </c>
      <c r="E119" s="21" t="s">
        <v>314</v>
      </c>
      <c r="F119" s="20" t="s">
        <v>315</v>
      </c>
      <c r="G119" s="22" t="s">
        <v>266</v>
      </c>
      <c r="H119" s="23" t="s">
        <v>306</v>
      </c>
      <c r="I119" s="24" t="n">
        <v>0.1</v>
      </c>
      <c r="J119" s="25" t="n">
        <f aca="false">8520/3</f>
        <v>2840</v>
      </c>
      <c r="K119" s="25" t="n">
        <f aca="false">I119*J119</f>
        <v>284</v>
      </c>
      <c r="L119" s="25" t="n">
        <f aca="false">(1953.48/3)</f>
        <v>651.16</v>
      </c>
      <c r="M119" s="25" t="n">
        <f aca="false">J119-K119-L119</f>
        <v>1904.84</v>
      </c>
      <c r="N119" s="23"/>
    </row>
    <row r="120" customFormat="false" ht="32.8" hidden="false" customHeight="false" outlineLevel="0" collapsed="false">
      <c r="A120" s="55" t="n">
        <v>43546</v>
      </c>
      <c r="B120" s="20" t="s">
        <v>311</v>
      </c>
      <c r="C120" s="20" t="s">
        <v>312</v>
      </c>
      <c r="D120" s="21" t="s">
        <v>313</v>
      </c>
      <c r="E120" s="21" t="s">
        <v>314</v>
      </c>
      <c r="F120" s="20" t="s">
        <v>316</v>
      </c>
      <c r="G120" s="22" t="s">
        <v>266</v>
      </c>
      <c r="H120" s="23" t="s">
        <v>306</v>
      </c>
      <c r="I120" s="24" t="n">
        <v>0.1</v>
      </c>
      <c r="J120" s="25" t="n">
        <f aca="false">8520/3</f>
        <v>2840</v>
      </c>
      <c r="K120" s="25" t="n">
        <f aca="false">I120*J120</f>
        <v>284</v>
      </c>
      <c r="L120" s="25" t="n">
        <f aca="false">(1953.48/3)</f>
        <v>651.16</v>
      </c>
      <c r="M120" s="25" t="n">
        <f aca="false">J120-K120-L120</f>
        <v>1904.84</v>
      </c>
      <c r="N120" s="23"/>
    </row>
    <row r="121" customFormat="false" ht="32.8" hidden="false" customHeight="false" outlineLevel="0" collapsed="false">
      <c r="A121" s="55" t="n">
        <v>43546</v>
      </c>
      <c r="B121" s="20" t="s">
        <v>311</v>
      </c>
      <c r="C121" s="20" t="s">
        <v>312</v>
      </c>
      <c r="D121" s="21" t="s">
        <v>313</v>
      </c>
      <c r="E121" s="21" t="s">
        <v>314</v>
      </c>
      <c r="F121" s="20" t="s">
        <v>317</v>
      </c>
      <c r="G121" s="22" t="s">
        <v>266</v>
      </c>
      <c r="H121" s="23" t="s">
        <v>306</v>
      </c>
      <c r="I121" s="24" t="n">
        <v>0.1</v>
      </c>
      <c r="J121" s="25" t="n">
        <f aca="false">8520/3</f>
        <v>2840</v>
      </c>
      <c r="K121" s="25" t="n">
        <f aca="false">I121*J121</f>
        <v>284</v>
      </c>
      <c r="L121" s="25" t="n">
        <f aca="false">(1953.48/3)</f>
        <v>651.16</v>
      </c>
      <c r="M121" s="25" t="n">
        <f aca="false">J121-K121-L121</f>
        <v>1904.84</v>
      </c>
      <c r="N121" s="23"/>
    </row>
    <row r="122" customFormat="false" ht="48.5" hidden="false" customHeight="false" outlineLevel="0" collapsed="false">
      <c r="A122" s="19" t="n">
        <v>42632</v>
      </c>
      <c r="B122" s="20" t="s">
        <v>318</v>
      </c>
      <c r="C122" s="20" t="n">
        <v>936</v>
      </c>
      <c r="D122" s="21" t="s">
        <v>44</v>
      </c>
      <c r="E122" s="57" t="s">
        <v>45</v>
      </c>
      <c r="F122" s="53" t="s">
        <v>319</v>
      </c>
      <c r="G122" s="22" t="s">
        <v>266</v>
      </c>
      <c r="H122" s="23" t="s">
        <v>320</v>
      </c>
      <c r="I122" s="24" t="n">
        <v>0.1</v>
      </c>
      <c r="J122" s="25" t="n">
        <v>3217.39</v>
      </c>
      <c r="K122" s="25" t="n">
        <f aca="false">I122*J122</f>
        <v>321.739</v>
      </c>
      <c r="L122" s="25" t="n">
        <v>1543.169</v>
      </c>
      <c r="M122" s="25" t="n">
        <f aca="false">J122-K122-L122</f>
        <v>1352.482</v>
      </c>
      <c r="N122" s="23"/>
    </row>
    <row r="123" customFormat="false" ht="48.5" hidden="false" customHeight="false" outlineLevel="0" collapsed="false">
      <c r="A123" s="19" t="n">
        <v>41061</v>
      </c>
      <c r="B123" s="20" t="s">
        <v>321</v>
      </c>
      <c r="C123" s="20" t="s">
        <v>292</v>
      </c>
      <c r="D123" s="21" t="s">
        <v>49</v>
      </c>
      <c r="E123" s="21" t="s">
        <v>59</v>
      </c>
      <c r="F123" s="20" t="s">
        <v>322</v>
      </c>
      <c r="G123" s="22" t="s">
        <v>266</v>
      </c>
      <c r="H123" s="23" t="s">
        <v>320</v>
      </c>
      <c r="I123" s="24" t="n">
        <v>0.1</v>
      </c>
      <c r="J123" s="25" t="n">
        <v>2159</v>
      </c>
      <c r="K123" s="25" t="n">
        <v>185.28</v>
      </c>
      <c r="L123" s="25" t="n">
        <v>1963.72</v>
      </c>
      <c r="M123" s="25" t="n">
        <f aca="false">J123-K123-L123</f>
        <v>10</v>
      </c>
      <c r="N123" s="23"/>
    </row>
    <row r="124" customFormat="false" ht="32.8" hidden="false" customHeight="false" outlineLevel="0" collapsed="false">
      <c r="A124" s="19" t="n">
        <v>41061</v>
      </c>
      <c r="B124" s="20" t="s">
        <v>299</v>
      </c>
      <c r="C124" s="20" t="s">
        <v>300</v>
      </c>
      <c r="D124" s="21" t="s">
        <v>15</v>
      </c>
      <c r="E124" s="21" t="s">
        <v>65</v>
      </c>
      <c r="F124" s="20" t="s">
        <v>323</v>
      </c>
      <c r="G124" s="22" t="s">
        <v>266</v>
      </c>
      <c r="H124" s="23" t="s">
        <v>324</v>
      </c>
      <c r="I124" s="24" t="n">
        <v>0.1</v>
      </c>
      <c r="J124" s="25" t="n">
        <v>1097.51</v>
      </c>
      <c r="K124" s="25" t="n">
        <f aca="false">I124*J124</f>
        <v>109.751</v>
      </c>
      <c r="L124" s="25" t="n">
        <v>491.26</v>
      </c>
      <c r="M124" s="25" t="n">
        <f aca="false">J124-K124-L124</f>
        <v>496.499</v>
      </c>
      <c r="N124" s="23"/>
    </row>
    <row r="125" customFormat="false" ht="32.8" hidden="false" customHeight="false" outlineLevel="0" collapsed="false">
      <c r="A125" s="19" t="n">
        <v>41582</v>
      </c>
      <c r="B125" s="20" t="s">
        <v>20</v>
      </c>
      <c r="C125" s="20" t="s">
        <v>325</v>
      </c>
      <c r="D125" s="21" t="s">
        <v>69</v>
      </c>
      <c r="E125" s="21" t="s">
        <v>29</v>
      </c>
      <c r="F125" s="20" t="s">
        <v>326</v>
      </c>
      <c r="G125" s="22" t="s">
        <v>266</v>
      </c>
      <c r="H125" s="23" t="s">
        <v>320</v>
      </c>
      <c r="I125" s="24" t="n">
        <v>0.1</v>
      </c>
      <c r="J125" s="25" t="n">
        <v>2052.75</v>
      </c>
      <c r="K125" s="25" t="n">
        <f aca="false">I125*J125</f>
        <v>205.275</v>
      </c>
      <c r="L125" s="25" t="n">
        <v>797.834</v>
      </c>
      <c r="M125" s="25" t="n">
        <f aca="false">J125-K125-L125</f>
        <v>1049.641</v>
      </c>
      <c r="N125" s="23"/>
    </row>
    <row r="126" customFormat="false" ht="48.7" hidden="false" customHeight="false" outlineLevel="0" collapsed="false">
      <c r="A126" s="19" t="n">
        <v>42749</v>
      </c>
      <c r="B126" s="20" t="s">
        <v>63</v>
      </c>
      <c r="C126" s="20" t="s">
        <v>64</v>
      </c>
      <c r="D126" s="21" t="s">
        <v>28</v>
      </c>
      <c r="E126" s="21" t="s">
        <v>65</v>
      </c>
      <c r="F126" s="20" t="s">
        <v>327</v>
      </c>
      <c r="G126" s="22" t="s">
        <v>328</v>
      </c>
      <c r="H126" s="23" t="s">
        <v>329</v>
      </c>
      <c r="I126" s="24" t="n">
        <v>0.1</v>
      </c>
      <c r="J126" s="25" t="n">
        <v>2478.26</v>
      </c>
      <c r="K126" s="25" t="n">
        <f aca="false">I126*J126</f>
        <v>247.826</v>
      </c>
      <c r="L126" s="25" t="n">
        <v>1109.985</v>
      </c>
      <c r="M126" s="25" t="n">
        <f aca="false">J126-K126-L126</f>
        <v>1120.449</v>
      </c>
      <c r="N126" s="23"/>
    </row>
    <row r="127" customFormat="false" ht="32.95" hidden="false" customHeight="false" outlineLevel="0" collapsed="false">
      <c r="A127" s="19" t="n">
        <v>42950</v>
      </c>
      <c r="B127" s="20" t="s">
        <v>20</v>
      </c>
      <c r="C127" s="20" t="s">
        <v>64</v>
      </c>
      <c r="D127" s="21" t="s">
        <v>28</v>
      </c>
      <c r="E127" s="21" t="s">
        <v>65</v>
      </c>
      <c r="F127" s="20" t="s">
        <v>330</v>
      </c>
      <c r="G127" s="22" t="s">
        <v>328</v>
      </c>
      <c r="H127" s="23" t="s">
        <v>329</v>
      </c>
      <c r="I127" s="24" t="n">
        <v>0.1</v>
      </c>
      <c r="J127" s="25" t="n">
        <v>1739.13</v>
      </c>
      <c r="K127" s="25" t="n">
        <f aca="false">I127*J127</f>
        <v>173.913</v>
      </c>
      <c r="L127" s="25" t="n">
        <v>778.94</v>
      </c>
      <c r="M127" s="25" t="n">
        <f aca="false">J127-K127-L127</f>
        <v>786.277</v>
      </c>
      <c r="N127" s="23"/>
    </row>
    <row r="128" customFormat="false" ht="48.7" hidden="false" customHeight="false" outlineLevel="0" collapsed="false">
      <c r="A128" s="19" t="n">
        <v>44279</v>
      </c>
      <c r="B128" s="20" t="s">
        <v>123</v>
      </c>
      <c r="C128" s="20" t="s">
        <v>73</v>
      </c>
      <c r="D128" s="21" t="s">
        <v>74</v>
      </c>
      <c r="E128" s="21" t="s">
        <v>75</v>
      </c>
      <c r="F128" s="20" t="s">
        <v>331</v>
      </c>
      <c r="G128" s="22" t="s">
        <v>328</v>
      </c>
      <c r="H128" s="23" t="s">
        <v>329</v>
      </c>
      <c r="I128" s="24" t="n">
        <v>0.1</v>
      </c>
      <c r="J128" s="25" t="n">
        <v>3217.39</v>
      </c>
      <c r="K128" s="25" t="n">
        <f aca="false">I128*J128</f>
        <v>321.739</v>
      </c>
      <c r="L128" s="25" t="n">
        <v>92.45</v>
      </c>
      <c r="M128" s="25" t="n">
        <f aca="false">J128-K128-L128</f>
        <v>2803.201</v>
      </c>
      <c r="N128" s="23"/>
    </row>
    <row r="129" customFormat="false" ht="32.95" hidden="false" customHeight="false" outlineLevel="0" collapsed="false">
      <c r="A129" s="19" t="n">
        <v>42796</v>
      </c>
      <c r="B129" s="20" t="s">
        <v>108</v>
      </c>
      <c r="C129" s="20" t="n">
        <v>223</v>
      </c>
      <c r="D129" s="21" t="s">
        <v>112</v>
      </c>
      <c r="E129" s="21" t="s">
        <v>110</v>
      </c>
      <c r="F129" s="20" t="s">
        <v>332</v>
      </c>
      <c r="G129" s="22" t="s">
        <v>328</v>
      </c>
      <c r="H129" s="42" t="s">
        <v>329</v>
      </c>
      <c r="I129" s="24" t="n">
        <v>0.1</v>
      </c>
      <c r="J129" s="25" t="n">
        <v>1304.34</v>
      </c>
      <c r="K129" s="25" t="n">
        <f aca="false">I129*J129</f>
        <v>130.434</v>
      </c>
      <c r="L129" s="25" t="n">
        <v>567.07</v>
      </c>
      <c r="M129" s="25" t="n">
        <f aca="false">J129-K129-L129</f>
        <v>606.836</v>
      </c>
      <c r="N129" s="42"/>
    </row>
    <row r="130" customFormat="false" ht="48.7" hidden="false" customHeight="false" outlineLevel="0" collapsed="false">
      <c r="A130" s="19" t="n">
        <v>43007</v>
      </c>
      <c r="B130" s="20" t="s">
        <v>63</v>
      </c>
      <c r="C130" s="20" t="s">
        <v>64</v>
      </c>
      <c r="D130" s="21" t="s">
        <v>28</v>
      </c>
      <c r="E130" s="21" t="s">
        <v>65</v>
      </c>
      <c r="F130" s="20" t="s">
        <v>333</v>
      </c>
      <c r="G130" s="22" t="s">
        <v>328</v>
      </c>
      <c r="H130" s="23" t="s">
        <v>334</v>
      </c>
      <c r="I130" s="24" t="n">
        <v>0.1</v>
      </c>
      <c r="J130" s="25" t="n">
        <v>2478.26</v>
      </c>
      <c r="K130" s="25" t="n">
        <f aca="false">I130*J130</f>
        <v>247.826</v>
      </c>
      <c r="L130" s="25" t="n">
        <v>1109.985</v>
      </c>
      <c r="M130" s="25" t="n">
        <f aca="false">J130-K130-L130</f>
        <v>1120.449</v>
      </c>
      <c r="N130" s="23"/>
    </row>
    <row r="131" customFormat="false" ht="32.95" hidden="false" customHeight="false" outlineLevel="0" collapsed="false">
      <c r="A131" s="19" t="n">
        <v>39866</v>
      </c>
      <c r="B131" s="20" t="s">
        <v>20</v>
      </c>
      <c r="C131" s="20" t="s">
        <v>64</v>
      </c>
      <c r="D131" s="21" t="s">
        <v>28</v>
      </c>
      <c r="E131" s="21" t="s">
        <v>65</v>
      </c>
      <c r="F131" s="20" t="s">
        <v>335</v>
      </c>
      <c r="G131" s="22" t="s">
        <v>328</v>
      </c>
      <c r="H131" s="23" t="s">
        <v>334</v>
      </c>
      <c r="I131" s="24" t="n">
        <v>0.1</v>
      </c>
      <c r="J131" s="25" t="n">
        <v>1739.13</v>
      </c>
      <c r="K131" s="25" t="n">
        <f aca="false">I131*J131</f>
        <v>173.913</v>
      </c>
      <c r="L131" s="25" t="n">
        <v>778.94</v>
      </c>
      <c r="M131" s="25" t="n">
        <f aca="false">J131-K131-L131</f>
        <v>786.277</v>
      </c>
      <c r="N131" s="23"/>
    </row>
    <row r="132" customFormat="false" ht="48.7" hidden="false" customHeight="false" outlineLevel="0" collapsed="false">
      <c r="A132" s="60" t="n">
        <v>43903</v>
      </c>
      <c r="B132" s="61" t="s">
        <v>89</v>
      </c>
      <c r="C132" s="62" t="s">
        <v>90</v>
      </c>
      <c r="D132" s="63" t="s">
        <v>91</v>
      </c>
      <c r="E132" s="64" t="s">
        <v>92</v>
      </c>
      <c r="F132" s="65" t="s">
        <v>336</v>
      </c>
      <c r="G132" s="22" t="s">
        <v>328</v>
      </c>
      <c r="H132" s="66" t="s">
        <v>337</v>
      </c>
      <c r="I132" s="24" t="n">
        <v>0.1</v>
      </c>
      <c r="J132" s="67" t="n">
        <v>3255.65</v>
      </c>
      <c r="K132" s="25" t="n">
        <f aca="false">I132*J132</f>
        <v>325.565</v>
      </c>
      <c r="L132" s="67" t="n">
        <v>428.91</v>
      </c>
      <c r="M132" s="25" t="n">
        <f aca="false">J132-K132-L132</f>
        <v>2501.175</v>
      </c>
      <c r="N132" s="66"/>
    </row>
    <row r="133" customFormat="false" ht="32.95" hidden="false" customHeight="false" outlineLevel="0" collapsed="false">
      <c r="A133" s="19" t="n">
        <v>41582</v>
      </c>
      <c r="B133" s="20" t="s">
        <v>103</v>
      </c>
      <c r="C133" s="20" t="s">
        <v>53</v>
      </c>
      <c r="D133" s="21" t="s">
        <v>49</v>
      </c>
      <c r="E133" s="21" t="s">
        <v>54</v>
      </c>
      <c r="F133" s="20" t="s">
        <v>338</v>
      </c>
      <c r="G133" s="22" t="s">
        <v>328</v>
      </c>
      <c r="H133" s="46" t="s">
        <v>337</v>
      </c>
      <c r="I133" s="24" t="n">
        <v>0.1</v>
      </c>
      <c r="J133" s="25" t="n">
        <v>2040</v>
      </c>
      <c r="K133" s="25" t="n">
        <f aca="false">I133*J133</f>
        <v>204</v>
      </c>
      <c r="L133" s="25" t="n">
        <v>1564.63</v>
      </c>
      <c r="M133" s="25" t="n">
        <f aca="false">J133-K133-L133</f>
        <v>271.37</v>
      </c>
      <c r="N133" s="46"/>
    </row>
    <row r="134" customFormat="false" ht="48.7" hidden="false" customHeight="false" outlineLevel="0" collapsed="false">
      <c r="A134" s="30" t="n">
        <v>43903</v>
      </c>
      <c r="B134" s="31" t="s">
        <v>89</v>
      </c>
      <c r="C134" s="32" t="s">
        <v>90</v>
      </c>
      <c r="D134" s="33" t="s">
        <v>91</v>
      </c>
      <c r="E134" s="34" t="s">
        <v>92</v>
      </c>
      <c r="F134" s="32" t="s">
        <v>339</v>
      </c>
      <c r="G134" s="22" t="s">
        <v>328</v>
      </c>
      <c r="H134" s="54" t="s">
        <v>340</v>
      </c>
      <c r="I134" s="24" t="n">
        <v>0.1</v>
      </c>
      <c r="J134" s="35" t="n">
        <v>3255.65</v>
      </c>
      <c r="K134" s="25" t="n">
        <f aca="false">I134*J134</f>
        <v>325.565</v>
      </c>
      <c r="L134" s="35" t="n">
        <v>428.91</v>
      </c>
      <c r="M134" s="25" t="n">
        <f aca="false">J134-K134-L134</f>
        <v>2501.175</v>
      </c>
      <c r="N134" s="54"/>
    </row>
    <row r="135" customFormat="false" ht="32.95" hidden="false" customHeight="false" outlineLevel="0" collapsed="false">
      <c r="A135" s="19" t="n">
        <v>41509</v>
      </c>
      <c r="B135" s="20" t="s">
        <v>20</v>
      </c>
      <c r="C135" s="20" t="s">
        <v>142</v>
      </c>
      <c r="D135" s="21" t="s">
        <v>69</v>
      </c>
      <c r="E135" s="21" t="s">
        <v>143</v>
      </c>
      <c r="F135" s="20" t="s">
        <v>341</v>
      </c>
      <c r="G135" s="22" t="s">
        <v>328</v>
      </c>
      <c r="H135" s="23" t="s">
        <v>340</v>
      </c>
      <c r="I135" s="24" t="n">
        <v>0.1</v>
      </c>
      <c r="J135" s="25" t="n">
        <v>2052.75</v>
      </c>
      <c r="K135" s="25" t="n">
        <f aca="false">I135*J135</f>
        <v>205.275</v>
      </c>
      <c r="L135" s="25" t="n">
        <v>773.68</v>
      </c>
      <c r="M135" s="25" t="n">
        <f aca="false">J135-K135-L135</f>
        <v>1073.795</v>
      </c>
      <c r="N135" s="23"/>
    </row>
    <row r="136" customFormat="false" ht="48.7" hidden="false" customHeight="false" outlineLevel="0" collapsed="false">
      <c r="A136" s="19" t="n">
        <v>41061</v>
      </c>
      <c r="B136" s="20" t="s">
        <v>342</v>
      </c>
      <c r="C136" s="20" t="s">
        <v>300</v>
      </c>
      <c r="D136" s="21" t="s">
        <v>15</v>
      </c>
      <c r="E136" s="21" t="s">
        <v>65</v>
      </c>
      <c r="F136" s="20" t="s">
        <v>343</v>
      </c>
      <c r="G136" s="22" t="s">
        <v>328</v>
      </c>
      <c r="H136" s="23" t="s">
        <v>344</v>
      </c>
      <c r="I136" s="24" t="n">
        <v>0.1</v>
      </c>
      <c r="J136" s="25" t="n">
        <v>1097.51</v>
      </c>
      <c r="K136" s="25" t="n">
        <f aca="false">I136*J136</f>
        <v>109.751</v>
      </c>
      <c r="L136" s="25" t="n">
        <v>491.26</v>
      </c>
      <c r="M136" s="25" t="n">
        <f aca="false">J136-K136-L136</f>
        <v>496.499</v>
      </c>
      <c r="N136" s="23"/>
    </row>
    <row r="137" customFormat="false" ht="32.8" hidden="false" customHeight="false" outlineLevel="0" collapsed="false">
      <c r="A137" s="19" t="n">
        <v>42142</v>
      </c>
      <c r="B137" s="20" t="s">
        <v>345</v>
      </c>
      <c r="C137" s="20" t="s">
        <v>165</v>
      </c>
      <c r="D137" s="21" t="s">
        <v>69</v>
      </c>
      <c r="E137" s="21" t="s">
        <v>166</v>
      </c>
      <c r="F137" s="20" t="s">
        <v>346</v>
      </c>
      <c r="G137" s="22" t="s">
        <v>328</v>
      </c>
      <c r="H137" s="23" t="s">
        <v>344</v>
      </c>
      <c r="I137" s="24" t="n">
        <v>0.1</v>
      </c>
      <c r="J137" s="25" t="n">
        <v>2400</v>
      </c>
      <c r="K137" s="25" t="n">
        <f aca="false">I137*J137</f>
        <v>240</v>
      </c>
      <c r="L137" s="25" t="n">
        <v>1472.94</v>
      </c>
      <c r="M137" s="25" t="n">
        <f aca="false">J137-K137-L137</f>
        <v>687.06</v>
      </c>
      <c r="N137" s="23"/>
    </row>
    <row r="138" customFormat="false" ht="32.8" hidden="false" customHeight="false" outlineLevel="0" collapsed="false">
      <c r="A138" s="19" t="n">
        <v>41582</v>
      </c>
      <c r="B138" s="20" t="s">
        <v>347</v>
      </c>
      <c r="C138" s="20" t="s">
        <v>53</v>
      </c>
      <c r="D138" s="21" t="s">
        <v>49</v>
      </c>
      <c r="E138" s="21" t="s">
        <v>54</v>
      </c>
      <c r="F138" s="20" t="s">
        <v>348</v>
      </c>
      <c r="G138" s="22" t="s">
        <v>328</v>
      </c>
      <c r="H138" s="23" t="s">
        <v>344</v>
      </c>
      <c r="I138" s="24" t="n">
        <v>0.1</v>
      </c>
      <c r="J138" s="25" t="n">
        <v>1205</v>
      </c>
      <c r="K138" s="25" t="n">
        <f aca="false">I138*J138</f>
        <v>120.5</v>
      </c>
      <c r="L138" s="25" t="n">
        <v>924.2</v>
      </c>
      <c r="M138" s="25" t="n">
        <f aca="false">J138-K138-L138</f>
        <v>160.3</v>
      </c>
      <c r="N138" s="23"/>
    </row>
    <row r="139" customFormat="false" ht="48.7" hidden="false" customHeight="false" outlineLevel="0" collapsed="false">
      <c r="A139" s="19" t="n">
        <v>41061</v>
      </c>
      <c r="B139" s="20" t="s">
        <v>349</v>
      </c>
      <c r="C139" s="20" t="s">
        <v>292</v>
      </c>
      <c r="D139" s="21" t="s">
        <v>49</v>
      </c>
      <c r="E139" s="21" t="s">
        <v>59</v>
      </c>
      <c r="F139" s="20" t="s">
        <v>350</v>
      </c>
      <c r="G139" s="22" t="s">
        <v>351</v>
      </c>
      <c r="H139" s="23" t="s">
        <v>352</v>
      </c>
      <c r="I139" s="24" t="n">
        <v>0.1</v>
      </c>
      <c r="J139" s="25" t="n">
        <v>4552</v>
      </c>
      <c r="K139" s="25" t="n">
        <v>401.73</v>
      </c>
      <c r="L139" s="25" t="n">
        <v>4140.27</v>
      </c>
      <c r="M139" s="25" t="n">
        <f aca="false">J139-K139-L139</f>
        <v>10</v>
      </c>
      <c r="N139" s="23"/>
    </row>
    <row r="140" customFormat="false" ht="32.8" hidden="false" customHeight="false" outlineLevel="0" collapsed="false">
      <c r="A140" s="19" t="n">
        <v>41061</v>
      </c>
      <c r="B140" s="20" t="s">
        <v>353</v>
      </c>
      <c r="C140" s="20" t="s">
        <v>292</v>
      </c>
      <c r="D140" s="21" t="s">
        <v>49</v>
      </c>
      <c r="E140" s="21" t="s">
        <v>59</v>
      </c>
      <c r="F140" s="20" t="s">
        <v>354</v>
      </c>
      <c r="G140" s="22" t="s">
        <v>351</v>
      </c>
      <c r="H140" s="23" t="s">
        <v>352</v>
      </c>
      <c r="I140" s="24" t="n">
        <v>0.1</v>
      </c>
      <c r="J140" s="25" t="n">
        <v>2772</v>
      </c>
      <c r="K140" s="25" t="n">
        <v>240.73</v>
      </c>
      <c r="L140" s="25" t="n">
        <v>2521.27</v>
      </c>
      <c r="M140" s="25" t="n">
        <f aca="false">J140-K140-L140</f>
        <v>10</v>
      </c>
      <c r="N140" s="23"/>
    </row>
    <row r="141" customFormat="false" ht="32.8" hidden="false" customHeight="false" outlineLevel="0" collapsed="false">
      <c r="A141" s="19" t="n">
        <v>40491</v>
      </c>
      <c r="B141" s="20" t="s">
        <v>355</v>
      </c>
      <c r="C141" s="20" t="s">
        <v>356</v>
      </c>
      <c r="D141" s="21" t="s">
        <v>28</v>
      </c>
      <c r="E141" s="21" t="s">
        <v>357</v>
      </c>
      <c r="F141" s="20" t="s">
        <v>358</v>
      </c>
      <c r="G141" s="22" t="s">
        <v>351</v>
      </c>
      <c r="H141" s="23" t="s">
        <v>352</v>
      </c>
      <c r="I141" s="24" t="n">
        <v>0.1</v>
      </c>
      <c r="J141" s="25" t="n">
        <v>739.13</v>
      </c>
      <c r="K141" s="25" t="n">
        <f aca="false">I141*J141</f>
        <v>73.913</v>
      </c>
      <c r="L141" s="25" t="n">
        <v>322.554</v>
      </c>
      <c r="M141" s="25" t="n">
        <f aca="false">J141-K141-L141</f>
        <v>342.663</v>
      </c>
      <c r="N141" s="23"/>
    </row>
    <row r="142" customFormat="false" ht="32.8" hidden="false" customHeight="false" outlineLevel="0" collapsed="false">
      <c r="A142" s="19" t="n">
        <v>40491</v>
      </c>
      <c r="B142" s="20" t="s">
        <v>359</v>
      </c>
      <c r="C142" s="20" t="n">
        <v>936</v>
      </c>
      <c r="D142" s="21" t="s">
        <v>15</v>
      </c>
      <c r="E142" s="21" t="s">
        <v>360</v>
      </c>
      <c r="F142" s="20" t="s">
        <v>361</v>
      </c>
      <c r="G142" s="22" t="s">
        <v>351</v>
      </c>
      <c r="H142" s="23" t="s">
        <v>352</v>
      </c>
      <c r="I142" s="24" t="n">
        <v>0.1</v>
      </c>
      <c r="J142" s="25" t="n">
        <v>681.68</v>
      </c>
      <c r="K142" s="25" t="n">
        <v>0</v>
      </c>
      <c r="L142" s="25" t="n">
        <v>671.68</v>
      </c>
      <c r="M142" s="25" t="n">
        <f aca="false">J142-K142-L142</f>
        <v>10</v>
      </c>
      <c r="N142" s="23"/>
    </row>
    <row r="143" customFormat="false" ht="32.8" hidden="false" customHeight="false" outlineLevel="0" collapsed="false">
      <c r="A143" s="19" t="n">
        <v>40491</v>
      </c>
      <c r="B143" s="20" t="s">
        <v>359</v>
      </c>
      <c r="C143" s="20" t="n">
        <v>936</v>
      </c>
      <c r="D143" s="21" t="s">
        <v>15</v>
      </c>
      <c r="E143" s="21" t="s">
        <v>360</v>
      </c>
      <c r="F143" s="20" t="s">
        <v>362</v>
      </c>
      <c r="G143" s="22" t="s">
        <v>351</v>
      </c>
      <c r="H143" s="23" t="s">
        <v>352</v>
      </c>
      <c r="I143" s="24" t="n">
        <v>0.1</v>
      </c>
      <c r="J143" s="25" t="n">
        <v>681.68</v>
      </c>
      <c r="K143" s="25" t="n">
        <v>0</v>
      </c>
      <c r="L143" s="25" t="n">
        <v>671.68</v>
      </c>
      <c r="M143" s="25" t="n">
        <f aca="false">J143-K143-L143</f>
        <v>10</v>
      </c>
      <c r="N143" s="23"/>
    </row>
    <row r="144" customFormat="false" ht="32.8" hidden="false" customHeight="false" outlineLevel="0" collapsed="false">
      <c r="A144" s="19" t="n">
        <v>41509</v>
      </c>
      <c r="B144" s="20" t="s">
        <v>128</v>
      </c>
      <c r="C144" s="20" t="s">
        <v>172</v>
      </c>
      <c r="D144" s="21" t="s">
        <v>49</v>
      </c>
      <c r="E144" s="21" t="s">
        <v>173</v>
      </c>
      <c r="F144" s="20" t="s">
        <v>363</v>
      </c>
      <c r="G144" s="22" t="s">
        <v>351</v>
      </c>
      <c r="H144" s="23" t="s">
        <v>352</v>
      </c>
      <c r="I144" s="24" t="n">
        <v>0.1</v>
      </c>
      <c r="J144" s="25" t="n">
        <v>3183.54</v>
      </c>
      <c r="K144" s="25" t="n">
        <f aca="false">I144*J144</f>
        <v>318.354</v>
      </c>
      <c r="L144" s="25" t="n">
        <v>2505.29</v>
      </c>
      <c r="M144" s="25" t="n">
        <f aca="false">J144-K144-L144</f>
        <v>359.896</v>
      </c>
      <c r="N144" s="23"/>
    </row>
    <row r="145" customFormat="false" ht="32.8" hidden="false" customHeight="false" outlineLevel="0" collapsed="false">
      <c r="A145" s="19" t="n">
        <v>42632</v>
      </c>
      <c r="B145" s="20" t="s">
        <v>359</v>
      </c>
      <c r="C145" s="20" t="n">
        <v>936</v>
      </c>
      <c r="D145" s="21" t="s">
        <v>44</v>
      </c>
      <c r="E145" s="21" t="s">
        <v>45</v>
      </c>
      <c r="F145" s="20" t="s">
        <v>364</v>
      </c>
      <c r="G145" s="22" t="s">
        <v>351</v>
      </c>
      <c r="H145" s="23" t="s">
        <v>352</v>
      </c>
      <c r="I145" s="24" t="n">
        <v>0.1</v>
      </c>
      <c r="J145" s="25" t="n">
        <v>782.61</v>
      </c>
      <c r="K145" s="25" t="n">
        <f aca="false">I145*J145</f>
        <v>78.261</v>
      </c>
      <c r="L145" s="25" t="n">
        <v>375.37</v>
      </c>
      <c r="M145" s="25" t="n">
        <f aca="false">J145-K145-L145</f>
        <v>328.979</v>
      </c>
      <c r="N145" s="23"/>
    </row>
    <row r="146" customFormat="false" ht="32.8" hidden="false" customHeight="false" outlineLevel="0" collapsed="false">
      <c r="A146" s="19" t="n">
        <v>42632</v>
      </c>
      <c r="B146" s="20" t="s">
        <v>359</v>
      </c>
      <c r="C146" s="20" t="n">
        <v>936</v>
      </c>
      <c r="D146" s="21" t="s">
        <v>44</v>
      </c>
      <c r="E146" s="21" t="s">
        <v>45</v>
      </c>
      <c r="F146" s="20" t="s">
        <v>365</v>
      </c>
      <c r="G146" s="22" t="s">
        <v>351</v>
      </c>
      <c r="H146" s="23" t="s">
        <v>352</v>
      </c>
      <c r="I146" s="24" t="n">
        <v>0.1</v>
      </c>
      <c r="J146" s="25" t="n">
        <v>782.61</v>
      </c>
      <c r="K146" s="25" t="n">
        <f aca="false">I146*J146</f>
        <v>78.261</v>
      </c>
      <c r="L146" s="25" t="n">
        <v>375.37</v>
      </c>
      <c r="M146" s="25" t="n">
        <f aca="false">J146-K146-L146</f>
        <v>328.979</v>
      </c>
      <c r="N146" s="23"/>
    </row>
    <row r="147" customFormat="false" ht="32.8" hidden="false" customHeight="false" outlineLevel="0" collapsed="false">
      <c r="A147" s="19" t="n">
        <v>41537</v>
      </c>
      <c r="B147" s="20" t="s">
        <v>366</v>
      </c>
      <c r="C147" s="20" t="s">
        <v>282</v>
      </c>
      <c r="D147" s="21" t="s">
        <v>28</v>
      </c>
      <c r="E147" s="21" t="s">
        <v>283</v>
      </c>
      <c r="F147" s="20" t="s">
        <v>367</v>
      </c>
      <c r="G147" s="22" t="s">
        <v>351</v>
      </c>
      <c r="H147" s="23" t="s">
        <v>352</v>
      </c>
      <c r="I147" s="24" t="n">
        <v>0.1</v>
      </c>
      <c r="J147" s="25" t="n">
        <v>3087</v>
      </c>
      <c r="K147" s="25" t="n">
        <f aca="false">I147*J147</f>
        <v>308.7</v>
      </c>
      <c r="L147" s="25" t="n">
        <v>2405.67</v>
      </c>
      <c r="M147" s="25" t="n">
        <f aca="false">J147-K147-L147</f>
        <v>372.63</v>
      </c>
      <c r="N147" s="23"/>
    </row>
    <row r="148" customFormat="false" ht="32.8" hidden="false" customHeight="false" outlineLevel="0" collapsed="false">
      <c r="A148" s="19" t="n">
        <v>41979</v>
      </c>
      <c r="B148" s="20" t="s">
        <v>368</v>
      </c>
      <c r="C148" s="20" t="s">
        <v>369</v>
      </c>
      <c r="D148" s="21" t="s">
        <v>370</v>
      </c>
      <c r="E148" s="21" t="s">
        <v>371</v>
      </c>
      <c r="F148" s="20" t="s">
        <v>372</v>
      </c>
      <c r="G148" s="22" t="s">
        <v>351</v>
      </c>
      <c r="H148" s="23" t="s">
        <v>352</v>
      </c>
      <c r="I148" s="24" t="n">
        <v>0.1</v>
      </c>
      <c r="J148" s="25" t="n">
        <v>1475</v>
      </c>
      <c r="K148" s="25" t="n">
        <f aca="false">I148*J148</f>
        <v>147.5</v>
      </c>
      <c r="L148" s="25" t="n">
        <v>971.04</v>
      </c>
      <c r="M148" s="25" t="n">
        <f aca="false">J148-K148-L148</f>
        <v>356.46</v>
      </c>
      <c r="N148" s="23"/>
    </row>
    <row r="149" customFormat="false" ht="32.8" hidden="false" customHeight="false" outlineLevel="0" collapsed="false">
      <c r="A149" s="19" t="n">
        <v>42751</v>
      </c>
      <c r="B149" s="20" t="s">
        <v>278</v>
      </c>
      <c r="C149" s="20" t="s">
        <v>154</v>
      </c>
      <c r="D149" s="21" t="s">
        <v>279</v>
      </c>
      <c r="E149" s="21" t="s">
        <v>280</v>
      </c>
      <c r="F149" s="20" t="s">
        <v>281</v>
      </c>
      <c r="G149" s="22" t="s">
        <v>351</v>
      </c>
      <c r="H149" s="23" t="s">
        <v>352</v>
      </c>
      <c r="I149" s="24" t="n">
        <v>0.1</v>
      </c>
      <c r="J149" s="25" t="n">
        <v>2521.74</v>
      </c>
      <c r="K149" s="25" t="n">
        <f aca="false">I149*J149</f>
        <v>252.174</v>
      </c>
      <c r="L149" s="25" t="n">
        <v>1127.394</v>
      </c>
      <c r="M149" s="25" t="n">
        <f aca="false">J149-K149-L149</f>
        <v>1142.172</v>
      </c>
      <c r="N149" s="23"/>
    </row>
    <row r="150" customFormat="false" ht="59.25" hidden="false" customHeight="true" outlineLevel="0" collapsed="false">
      <c r="A150" s="56" t="n">
        <v>44510</v>
      </c>
      <c r="B150" s="20" t="s">
        <v>373</v>
      </c>
      <c r="C150" s="20" t="n">
        <v>156</v>
      </c>
      <c r="D150" s="21" t="s">
        <v>374</v>
      </c>
      <c r="E150" s="57" t="s">
        <v>375</v>
      </c>
      <c r="F150" s="20" t="s">
        <v>376</v>
      </c>
      <c r="G150" s="22" t="s">
        <v>351</v>
      </c>
      <c r="H150" s="23" t="s">
        <v>352</v>
      </c>
      <c r="I150" s="24" t="n">
        <v>0.1</v>
      </c>
      <c r="J150" s="25" t="n">
        <v>6380</v>
      </c>
      <c r="K150" s="25" t="n">
        <v>0</v>
      </c>
      <c r="L150" s="25" t="n">
        <v>0</v>
      </c>
      <c r="M150" s="25" t="n">
        <v>0</v>
      </c>
      <c r="N150" s="68" t="s">
        <v>242</v>
      </c>
    </row>
    <row r="151" customFormat="false" ht="43.5" hidden="false" customHeight="true" outlineLevel="0" collapsed="false">
      <c r="A151" s="19" t="n">
        <v>40491</v>
      </c>
      <c r="B151" s="20" t="s">
        <v>377</v>
      </c>
      <c r="C151" s="28" t="s">
        <v>196</v>
      </c>
      <c r="D151" s="21" t="s">
        <v>197</v>
      </c>
      <c r="E151" s="21" t="s">
        <v>198</v>
      </c>
      <c r="F151" s="20" t="s">
        <v>378</v>
      </c>
      <c r="G151" s="22" t="s">
        <v>379</v>
      </c>
      <c r="H151" s="23" t="s">
        <v>380</v>
      </c>
      <c r="I151" s="24" t="n">
        <v>0.1</v>
      </c>
      <c r="J151" s="25" t="n">
        <v>2340</v>
      </c>
      <c r="K151" s="25" t="n">
        <v>0</v>
      </c>
      <c r="L151" s="25" t="n">
        <f aca="false">70.65+2259.35</f>
        <v>2330</v>
      </c>
      <c r="M151" s="25" t="n">
        <f aca="false">J151-K151-L151</f>
        <v>10</v>
      </c>
      <c r="N151" s="23"/>
    </row>
    <row r="152" customFormat="false" ht="32.8" hidden="false" customHeight="false" outlineLevel="0" collapsed="false">
      <c r="A152" s="19" t="n">
        <v>40491</v>
      </c>
      <c r="B152" s="20" t="s">
        <v>160</v>
      </c>
      <c r="C152" s="20" t="s">
        <v>53</v>
      </c>
      <c r="D152" s="21" t="s">
        <v>49</v>
      </c>
      <c r="E152" s="21" t="s">
        <v>54</v>
      </c>
      <c r="F152" s="20" t="s">
        <v>381</v>
      </c>
      <c r="G152" s="22" t="s">
        <v>379</v>
      </c>
      <c r="H152" s="23" t="s">
        <v>380</v>
      </c>
      <c r="I152" s="24" t="n">
        <v>0.1</v>
      </c>
      <c r="J152" s="25" t="n">
        <v>2040</v>
      </c>
      <c r="K152" s="25" t="n">
        <f aca="false">I152*J152</f>
        <v>204</v>
      </c>
      <c r="L152" s="25" t="n">
        <v>1564.07</v>
      </c>
      <c r="M152" s="25" t="n">
        <f aca="false">J152-K152-L152</f>
        <v>271.93</v>
      </c>
      <c r="N152" s="23"/>
    </row>
    <row r="153" customFormat="false" ht="32.8" hidden="false" customHeight="false" outlineLevel="0" collapsed="false">
      <c r="A153" s="19" t="n">
        <v>44274</v>
      </c>
      <c r="B153" s="20" t="s">
        <v>382</v>
      </c>
      <c r="C153" s="28" t="s">
        <v>383</v>
      </c>
      <c r="D153" s="21" t="s">
        <v>384</v>
      </c>
      <c r="E153" s="21" t="s">
        <v>385</v>
      </c>
      <c r="F153" s="20" t="s">
        <v>386</v>
      </c>
      <c r="G153" s="22" t="s">
        <v>379</v>
      </c>
      <c r="H153" s="23" t="s">
        <v>380</v>
      </c>
      <c r="I153" s="24" t="n">
        <v>0.1</v>
      </c>
      <c r="J153" s="25" t="n">
        <v>4190.43</v>
      </c>
      <c r="K153" s="25" t="n">
        <f aca="false">I153*J153</f>
        <v>419.043</v>
      </c>
      <c r="L153" s="25" t="n">
        <v>126.14</v>
      </c>
      <c r="M153" s="25" t="n">
        <f aca="false">J153-K153-L153</f>
        <v>3645.247</v>
      </c>
      <c r="N153" s="23"/>
    </row>
    <row r="154" customFormat="false" ht="32.8" hidden="false" customHeight="false" outlineLevel="0" collapsed="false">
      <c r="A154" s="19" t="n">
        <v>40491</v>
      </c>
      <c r="B154" s="20" t="s">
        <v>276</v>
      </c>
      <c r="C154" s="20" t="n">
        <v>2467</v>
      </c>
      <c r="D154" s="21" t="s">
        <v>387</v>
      </c>
      <c r="E154" s="21" t="s">
        <v>271</v>
      </c>
      <c r="F154" s="20" t="s">
        <v>388</v>
      </c>
      <c r="G154" s="22" t="s">
        <v>379</v>
      </c>
      <c r="H154" s="23" t="s">
        <v>380</v>
      </c>
      <c r="I154" s="24" t="n">
        <v>0.1</v>
      </c>
      <c r="J154" s="25" t="n">
        <v>3043.48</v>
      </c>
      <c r="K154" s="25" t="n">
        <v>0</v>
      </c>
      <c r="L154" s="25" t="n">
        <f aca="false">260.63+2772.85</f>
        <v>3033.48</v>
      </c>
      <c r="M154" s="25" t="n">
        <f aca="false">J154-K154-L154</f>
        <v>10</v>
      </c>
      <c r="N154" s="23"/>
    </row>
    <row r="155" customFormat="false" ht="48.7" hidden="false" customHeight="false" outlineLevel="0" collapsed="false">
      <c r="A155" s="19" t="n">
        <v>40745</v>
      </c>
      <c r="B155" s="20" t="s">
        <v>389</v>
      </c>
      <c r="C155" s="20" t="s">
        <v>390</v>
      </c>
      <c r="D155" s="21" t="s">
        <v>391</v>
      </c>
      <c r="E155" s="21" t="s">
        <v>392</v>
      </c>
      <c r="F155" s="20" t="s">
        <v>393</v>
      </c>
      <c r="G155" s="22" t="s">
        <v>379</v>
      </c>
      <c r="H155" s="23" t="s">
        <v>380</v>
      </c>
      <c r="I155" s="24" t="n">
        <v>0.1</v>
      </c>
      <c r="J155" s="25" t="n">
        <v>565.21</v>
      </c>
      <c r="K155" s="25" t="n">
        <v>0</v>
      </c>
      <c r="L155" s="25" t="n">
        <f aca="false">48.77+506.44</f>
        <v>555.21</v>
      </c>
      <c r="M155" s="25" t="n">
        <f aca="false">J155-K155-L155</f>
        <v>10</v>
      </c>
      <c r="N155" s="23"/>
    </row>
    <row r="156" customFormat="false" ht="32.8" hidden="false" customHeight="false" outlineLevel="0" collapsed="false">
      <c r="A156" s="29" t="n">
        <v>40491</v>
      </c>
      <c r="B156" s="20" t="s">
        <v>394</v>
      </c>
      <c r="C156" s="20" t="s">
        <v>395</v>
      </c>
      <c r="D156" s="21" t="s">
        <v>396</v>
      </c>
      <c r="E156" s="57" t="s">
        <v>397</v>
      </c>
      <c r="F156" s="53" t="s">
        <v>393</v>
      </c>
      <c r="G156" s="22" t="s">
        <v>379</v>
      </c>
      <c r="H156" s="23" t="s">
        <v>380</v>
      </c>
      <c r="I156" s="24" t="n">
        <v>0.1</v>
      </c>
      <c r="J156" s="25" t="n">
        <v>5085.76</v>
      </c>
      <c r="K156" s="25" t="n">
        <f aca="false">I156*J156</f>
        <v>508.576</v>
      </c>
      <c r="L156" s="25" t="n">
        <v>1684.38</v>
      </c>
      <c r="M156" s="25" t="n">
        <f aca="false">J156-K156-L156</f>
        <v>2892.804</v>
      </c>
      <c r="N156" s="23"/>
    </row>
    <row r="157" customFormat="false" ht="32.8" hidden="false" customHeight="false" outlineLevel="0" collapsed="false">
      <c r="A157" s="19" t="n">
        <v>40491</v>
      </c>
      <c r="B157" s="20" t="s">
        <v>398</v>
      </c>
      <c r="C157" s="20" t="s">
        <v>399</v>
      </c>
      <c r="D157" s="21" t="s">
        <v>400</v>
      </c>
      <c r="E157" s="21" t="s">
        <v>401</v>
      </c>
      <c r="F157" s="20" t="s">
        <v>402</v>
      </c>
      <c r="G157" s="22" t="s">
        <v>379</v>
      </c>
      <c r="H157" s="23" t="s">
        <v>380</v>
      </c>
      <c r="I157" s="24" t="n">
        <v>0.1</v>
      </c>
      <c r="J157" s="25" t="n">
        <v>2608.7</v>
      </c>
      <c r="K157" s="25" t="n">
        <f aca="false">I157*J157</f>
        <v>260.87</v>
      </c>
      <c r="L157" s="25" t="n">
        <v>654.519</v>
      </c>
      <c r="M157" s="25" t="n">
        <f aca="false">J157-K157-L157</f>
        <v>1693.311</v>
      </c>
      <c r="N157" s="23"/>
    </row>
    <row r="158" customFormat="false" ht="32.8" hidden="false" customHeight="false" outlineLevel="0" collapsed="false">
      <c r="A158" s="19" t="n">
        <v>43103</v>
      </c>
      <c r="B158" s="20" t="s">
        <v>153</v>
      </c>
      <c r="C158" s="20" t="s">
        <v>33</v>
      </c>
      <c r="D158" s="21" t="s">
        <v>34</v>
      </c>
      <c r="E158" s="21" t="s">
        <v>35</v>
      </c>
      <c r="F158" s="20" t="s">
        <v>403</v>
      </c>
      <c r="G158" s="22" t="s">
        <v>379</v>
      </c>
      <c r="H158" s="23" t="s">
        <v>404</v>
      </c>
      <c r="I158" s="24" t="n">
        <v>0.1</v>
      </c>
      <c r="J158" s="25" t="n">
        <v>5217.39</v>
      </c>
      <c r="K158" s="25" t="n">
        <f aca="false">I158*J158</f>
        <v>521.739</v>
      </c>
      <c r="L158" s="25" t="n">
        <v>1829.359</v>
      </c>
      <c r="M158" s="25" t="n">
        <f aca="false">J158-K158-L158</f>
        <v>2866.292</v>
      </c>
      <c r="N158" s="23"/>
    </row>
    <row r="159" customFormat="false" ht="32.8" hidden="false" customHeight="false" outlineLevel="0" collapsed="false">
      <c r="A159" s="19" t="n">
        <v>40491</v>
      </c>
      <c r="B159" s="20" t="s">
        <v>355</v>
      </c>
      <c r="C159" s="20" t="s">
        <v>64</v>
      </c>
      <c r="D159" s="21" t="s">
        <v>28</v>
      </c>
      <c r="E159" s="21" t="s">
        <v>65</v>
      </c>
      <c r="F159" s="20" t="s">
        <v>405</v>
      </c>
      <c r="G159" s="22" t="s">
        <v>379</v>
      </c>
      <c r="H159" s="23" t="s">
        <v>404</v>
      </c>
      <c r="I159" s="24" t="n">
        <v>0.1</v>
      </c>
      <c r="J159" s="25" t="n">
        <v>1434.78</v>
      </c>
      <c r="K159" s="25" t="n">
        <f aca="false">I159*J159</f>
        <v>143.478</v>
      </c>
      <c r="L159" s="25" t="n">
        <v>642.62</v>
      </c>
      <c r="M159" s="25" t="n">
        <f aca="false">J159-K159-L159</f>
        <v>648.682</v>
      </c>
      <c r="N159" s="23"/>
    </row>
    <row r="160" customFormat="false" ht="32.8" hidden="false" customHeight="false" outlineLevel="0" collapsed="false">
      <c r="A160" s="36" t="n">
        <v>43497</v>
      </c>
      <c r="B160" s="20" t="s">
        <v>20</v>
      </c>
      <c r="C160" s="38" t="s">
        <v>406</v>
      </c>
      <c r="D160" s="33" t="s">
        <v>22</v>
      </c>
      <c r="E160" s="39" t="s">
        <v>23</v>
      </c>
      <c r="F160" s="20" t="s">
        <v>407</v>
      </c>
      <c r="G160" s="22" t="s">
        <v>379</v>
      </c>
      <c r="H160" s="46" t="s">
        <v>404</v>
      </c>
      <c r="I160" s="24" t="n">
        <v>0.1</v>
      </c>
      <c r="J160" s="40" t="n">
        <v>2771.74</v>
      </c>
      <c r="K160" s="25" t="n">
        <f aca="false">I160*J160</f>
        <v>277.174</v>
      </c>
      <c r="L160" s="40" t="n">
        <f aca="false">(12662.12*0.425)/8</f>
        <v>672.675125</v>
      </c>
      <c r="M160" s="25" t="n">
        <f aca="false">J160-K160-L160</f>
        <v>1821.890875</v>
      </c>
      <c r="N160" s="46"/>
    </row>
    <row r="161" customFormat="false" ht="32.8" hidden="false" customHeight="false" outlineLevel="0" collapsed="false">
      <c r="A161" s="19" t="n">
        <v>41061</v>
      </c>
      <c r="B161" s="20" t="s">
        <v>408</v>
      </c>
      <c r="C161" s="20" t="s">
        <v>58</v>
      </c>
      <c r="D161" s="21" t="s">
        <v>49</v>
      </c>
      <c r="E161" s="21" t="s">
        <v>59</v>
      </c>
      <c r="F161" s="20" t="s">
        <v>409</v>
      </c>
      <c r="G161" s="22" t="s">
        <v>379</v>
      </c>
      <c r="H161" s="23" t="s">
        <v>404</v>
      </c>
      <c r="I161" s="24" t="n">
        <v>0.1</v>
      </c>
      <c r="J161" s="25" t="n">
        <v>3509</v>
      </c>
      <c r="K161" s="25" t="n">
        <v>307.39</v>
      </c>
      <c r="L161" s="25" t="n">
        <v>3191.61</v>
      </c>
      <c r="M161" s="25" t="n">
        <f aca="false">J161-K161-L161</f>
        <v>10</v>
      </c>
      <c r="N161" s="23"/>
    </row>
    <row r="162" customFormat="false" ht="32.8" hidden="false" customHeight="false" outlineLevel="0" collapsed="false">
      <c r="A162" s="55" t="n">
        <v>43103</v>
      </c>
      <c r="B162" s="69" t="s">
        <v>47</v>
      </c>
      <c r="C162" s="31" t="s">
        <v>33</v>
      </c>
      <c r="D162" s="31" t="s">
        <v>34</v>
      </c>
      <c r="E162" s="34" t="s">
        <v>35</v>
      </c>
      <c r="F162" s="53" t="s">
        <v>410</v>
      </c>
      <c r="G162" s="22" t="s">
        <v>379</v>
      </c>
      <c r="H162" s="23" t="s">
        <v>404</v>
      </c>
      <c r="I162" s="24" t="n">
        <v>0.1</v>
      </c>
      <c r="J162" s="70" t="n">
        <v>826.09</v>
      </c>
      <c r="K162" s="25" t="n">
        <f aca="false">I162*J162</f>
        <v>82.609</v>
      </c>
      <c r="L162" s="70" t="n">
        <v>289.65</v>
      </c>
      <c r="M162" s="25" t="n">
        <f aca="false">J162-K162-L162</f>
        <v>453.831</v>
      </c>
      <c r="N162" s="23"/>
    </row>
    <row r="163" customFormat="false" ht="32.8" hidden="false" customHeight="false" outlineLevel="0" collapsed="false">
      <c r="A163" s="19" t="n">
        <v>40491</v>
      </c>
      <c r="B163" s="20" t="s">
        <v>171</v>
      </c>
      <c r="C163" s="20" t="s">
        <v>411</v>
      </c>
      <c r="D163" s="21" t="s">
        <v>49</v>
      </c>
      <c r="E163" s="21" t="s">
        <v>412</v>
      </c>
      <c r="F163" s="20" t="s">
        <v>413</v>
      </c>
      <c r="G163" s="22" t="s">
        <v>379</v>
      </c>
      <c r="H163" s="46" t="s">
        <v>404</v>
      </c>
      <c r="I163" s="24" t="n">
        <v>0.1</v>
      </c>
      <c r="J163" s="25" t="n">
        <v>1578</v>
      </c>
      <c r="K163" s="25" t="n">
        <f aca="false">I163*J163</f>
        <v>157.8</v>
      </c>
      <c r="L163" s="25" t="n">
        <v>1163.65</v>
      </c>
      <c r="M163" s="25" t="n">
        <f aca="false">J163-K163-L163</f>
        <v>256.55</v>
      </c>
      <c r="N163" s="46"/>
    </row>
    <row r="164" customFormat="false" ht="48.7" hidden="false" customHeight="false" outlineLevel="0" collapsed="false">
      <c r="A164" s="19" t="n">
        <v>42796</v>
      </c>
      <c r="B164" s="20" t="s">
        <v>414</v>
      </c>
      <c r="C164" s="20" t="n">
        <v>223</v>
      </c>
      <c r="D164" s="21" t="s">
        <v>415</v>
      </c>
      <c r="E164" s="21" t="s">
        <v>110</v>
      </c>
      <c r="F164" s="20" t="s">
        <v>416</v>
      </c>
      <c r="G164" s="22" t="s">
        <v>379</v>
      </c>
      <c r="H164" s="46" t="s">
        <v>404</v>
      </c>
      <c r="I164" s="24" t="n">
        <v>0.1</v>
      </c>
      <c r="J164" s="25" t="n">
        <v>5913.04</v>
      </c>
      <c r="K164" s="25" t="n">
        <f aca="false">I164*J164</f>
        <v>591.304</v>
      </c>
      <c r="L164" s="25" t="n">
        <v>2570.72</v>
      </c>
      <c r="M164" s="25" t="n">
        <f aca="false">J164-K164-L164</f>
        <v>2751.016</v>
      </c>
      <c r="N164" s="46"/>
    </row>
    <row r="165" customFormat="false" ht="32.8" hidden="false" customHeight="false" outlineLevel="0" collapsed="false">
      <c r="A165" s="19" t="n">
        <v>40491</v>
      </c>
      <c r="B165" s="20" t="s">
        <v>417</v>
      </c>
      <c r="C165" s="20" t="s">
        <v>418</v>
      </c>
      <c r="D165" s="21" t="s">
        <v>419</v>
      </c>
      <c r="E165" s="21" t="s">
        <v>420</v>
      </c>
      <c r="F165" s="20" t="s">
        <v>421</v>
      </c>
      <c r="G165" s="22" t="s">
        <v>379</v>
      </c>
      <c r="H165" s="46" t="s">
        <v>404</v>
      </c>
      <c r="I165" s="24" t="n">
        <v>0.1</v>
      </c>
      <c r="J165" s="25" t="n">
        <v>1086.96</v>
      </c>
      <c r="K165" s="25" t="n">
        <f aca="false">I165*J165</f>
        <v>108.696</v>
      </c>
      <c r="L165" s="25" t="n">
        <v>136.066</v>
      </c>
      <c r="M165" s="25" t="n">
        <f aca="false">J165-K165-L165</f>
        <v>842.198</v>
      </c>
      <c r="N165" s="46"/>
    </row>
    <row r="166" customFormat="false" ht="32.8" hidden="false" customHeight="false" outlineLevel="0" collapsed="false">
      <c r="A166" s="19" t="n">
        <v>40491</v>
      </c>
      <c r="B166" s="20" t="s">
        <v>422</v>
      </c>
      <c r="C166" s="20" t="s">
        <v>300</v>
      </c>
      <c r="D166" s="21" t="s">
        <v>15</v>
      </c>
      <c r="E166" s="21" t="s">
        <v>65</v>
      </c>
      <c r="F166" s="20" t="s">
        <v>423</v>
      </c>
      <c r="G166" s="22" t="s">
        <v>379</v>
      </c>
      <c r="H166" s="23" t="s">
        <v>424</v>
      </c>
      <c r="I166" s="24" t="n">
        <v>0.1</v>
      </c>
      <c r="J166" s="25" t="n">
        <v>3907.29</v>
      </c>
      <c r="K166" s="25" t="n">
        <f aca="false">I166*J166</f>
        <v>390.729</v>
      </c>
      <c r="L166" s="25" t="n">
        <v>1748.969</v>
      </c>
      <c r="M166" s="25" t="n">
        <f aca="false">J166-K166-L166</f>
        <v>1767.592</v>
      </c>
      <c r="N166" s="23"/>
    </row>
    <row r="167" customFormat="false" ht="32.8" hidden="false" customHeight="false" outlineLevel="0" collapsed="false">
      <c r="A167" s="19" t="n">
        <v>40491</v>
      </c>
      <c r="B167" s="20" t="s">
        <v>20</v>
      </c>
      <c r="C167" s="20" t="n">
        <v>4030737</v>
      </c>
      <c r="D167" s="21" t="s">
        <v>15</v>
      </c>
      <c r="E167" s="21" t="s">
        <v>105</v>
      </c>
      <c r="F167" s="20" t="s">
        <v>425</v>
      </c>
      <c r="G167" s="22" t="s">
        <v>379</v>
      </c>
      <c r="H167" s="23" t="s">
        <v>424</v>
      </c>
      <c r="I167" s="24" t="n">
        <v>0.1</v>
      </c>
      <c r="J167" s="25" t="n">
        <v>1550</v>
      </c>
      <c r="K167" s="25" t="n">
        <f aca="false">I167*J167</f>
        <v>155</v>
      </c>
      <c r="L167" s="25" t="n">
        <v>743.01</v>
      </c>
      <c r="M167" s="25" t="n">
        <f aca="false">J167-K167-L167</f>
        <v>651.99</v>
      </c>
      <c r="N167" s="23"/>
    </row>
    <row r="168" customFormat="false" ht="32.8" hidden="false" customHeight="false" outlineLevel="0" collapsed="false">
      <c r="A168" s="19" t="n">
        <v>40690</v>
      </c>
      <c r="B168" s="20" t="s">
        <v>269</v>
      </c>
      <c r="C168" s="20" t="n">
        <v>19180</v>
      </c>
      <c r="D168" s="21" t="s">
        <v>270</v>
      </c>
      <c r="E168" s="21" t="s">
        <v>271</v>
      </c>
      <c r="F168" s="20" t="s">
        <v>426</v>
      </c>
      <c r="G168" s="22" t="s">
        <v>379</v>
      </c>
      <c r="H168" s="23" t="s">
        <v>424</v>
      </c>
      <c r="I168" s="24" t="n">
        <v>0.1</v>
      </c>
      <c r="J168" s="25" t="n">
        <v>665.22</v>
      </c>
      <c r="K168" s="25" t="n">
        <v>0</v>
      </c>
      <c r="L168" s="25" t="n">
        <v>655.22</v>
      </c>
      <c r="M168" s="25" t="n">
        <f aca="false">J168-K168-L168</f>
        <v>10</v>
      </c>
      <c r="N168" s="23"/>
    </row>
    <row r="169" customFormat="false" ht="32.8" hidden="false" customHeight="false" outlineLevel="0" collapsed="false">
      <c r="A169" s="19" t="n">
        <v>40491</v>
      </c>
      <c r="B169" s="20" t="s">
        <v>427</v>
      </c>
      <c r="C169" s="20" t="n">
        <v>34144</v>
      </c>
      <c r="D169" s="21" t="s">
        <v>39</v>
      </c>
      <c r="E169" s="21" t="s">
        <v>65</v>
      </c>
      <c r="F169" s="20" t="s">
        <v>428</v>
      </c>
      <c r="G169" s="22" t="s">
        <v>379</v>
      </c>
      <c r="H169" s="23" t="s">
        <v>424</v>
      </c>
      <c r="I169" s="24" t="n">
        <v>0.1</v>
      </c>
      <c r="J169" s="25" t="n">
        <v>3263.04</v>
      </c>
      <c r="K169" s="25" t="n">
        <f aca="false">I169*J169</f>
        <v>326.304</v>
      </c>
      <c r="L169" s="25" t="n">
        <v>1460.59</v>
      </c>
      <c r="M169" s="25" t="n">
        <f aca="false">J169-K169-L169</f>
        <v>1476.146</v>
      </c>
      <c r="N169" s="23"/>
    </row>
    <row r="170" customFormat="false" ht="32.8" hidden="false" customHeight="false" outlineLevel="0" collapsed="false">
      <c r="A170" s="19" t="n">
        <v>40491</v>
      </c>
      <c r="B170" s="20" t="s">
        <v>429</v>
      </c>
      <c r="C170" s="20" t="s">
        <v>300</v>
      </c>
      <c r="D170" s="21" t="s">
        <v>15</v>
      </c>
      <c r="E170" s="21" t="s">
        <v>65</v>
      </c>
      <c r="F170" s="20" t="s">
        <v>430</v>
      </c>
      <c r="G170" s="22" t="s">
        <v>379</v>
      </c>
      <c r="H170" s="23" t="s">
        <v>431</v>
      </c>
      <c r="I170" s="24" t="n">
        <v>0.1</v>
      </c>
      <c r="J170" s="25" t="n">
        <v>3907.29</v>
      </c>
      <c r="K170" s="25" t="n">
        <f aca="false">I170*J170</f>
        <v>390.729</v>
      </c>
      <c r="L170" s="25" t="n">
        <v>1748.969</v>
      </c>
      <c r="M170" s="25" t="n">
        <f aca="false">J170-K170-L170</f>
        <v>1767.592</v>
      </c>
      <c r="N170" s="23"/>
    </row>
    <row r="171" customFormat="false" ht="32.8" hidden="false" customHeight="false" outlineLevel="0" collapsed="false">
      <c r="A171" s="19" t="n">
        <v>40491</v>
      </c>
      <c r="B171" s="20" t="s">
        <v>20</v>
      </c>
      <c r="C171" s="28" t="s">
        <v>282</v>
      </c>
      <c r="D171" s="21" t="s">
        <v>28</v>
      </c>
      <c r="E171" s="21" t="s">
        <v>283</v>
      </c>
      <c r="F171" s="20" t="s">
        <v>432</v>
      </c>
      <c r="G171" s="22" t="s">
        <v>379</v>
      </c>
      <c r="H171" s="23" t="s">
        <v>431</v>
      </c>
      <c r="I171" s="24" t="n">
        <v>0.1</v>
      </c>
      <c r="J171" s="25" t="n">
        <v>1565.22</v>
      </c>
      <c r="K171" s="25" t="n">
        <f aca="false">I171*J171</f>
        <v>156.522</v>
      </c>
      <c r="L171" s="25" t="n">
        <v>1219.76</v>
      </c>
      <c r="M171" s="25" t="n">
        <f aca="false">J171-K171-L171</f>
        <v>188.938</v>
      </c>
      <c r="N171" s="23"/>
    </row>
    <row r="172" customFormat="false" ht="32.8" hidden="false" customHeight="false" outlineLevel="0" collapsed="false">
      <c r="A172" s="19" t="n">
        <v>41061</v>
      </c>
      <c r="B172" s="20" t="s">
        <v>291</v>
      </c>
      <c r="C172" s="20" t="s">
        <v>292</v>
      </c>
      <c r="D172" s="21" t="s">
        <v>49</v>
      </c>
      <c r="E172" s="21" t="s">
        <v>59</v>
      </c>
      <c r="F172" s="20" t="s">
        <v>433</v>
      </c>
      <c r="G172" s="22" t="s">
        <v>379</v>
      </c>
      <c r="H172" s="23" t="s">
        <v>434</v>
      </c>
      <c r="I172" s="24" t="n">
        <v>0.1</v>
      </c>
      <c r="J172" s="25" t="n">
        <v>2182.74</v>
      </c>
      <c r="K172" s="25" t="n">
        <v>187.43</v>
      </c>
      <c r="L172" s="25" t="n">
        <v>1985.31</v>
      </c>
      <c r="M172" s="25" t="n">
        <f aca="false">J172-K172-L172</f>
        <v>10</v>
      </c>
      <c r="N172" s="23"/>
    </row>
    <row r="173" customFormat="false" ht="32.8" hidden="false" customHeight="false" outlineLevel="0" collapsed="false">
      <c r="A173" s="19" t="n">
        <v>40491</v>
      </c>
      <c r="B173" s="20" t="s">
        <v>20</v>
      </c>
      <c r="C173" s="20" t="s">
        <v>325</v>
      </c>
      <c r="D173" s="21" t="s">
        <v>69</v>
      </c>
      <c r="E173" s="21" t="s">
        <v>29</v>
      </c>
      <c r="F173" s="20" t="s">
        <v>435</v>
      </c>
      <c r="G173" s="22" t="s">
        <v>379</v>
      </c>
      <c r="H173" s="23" t="s">
        <v>434</v>
      </c>
      <c r="I173" s="24" t="n">
        <v>0.1</v>
      </c>
      <c r="J173" s="25" t="n">
        <v>2052.75</v>
      </c>
      <c r="K173" s="25" t="n">
        <f aca="false">I173*J173</f>
        <v>205.275</v>
      </c>
      <c r="L173" s="25" t="n">
        <v>797.834</v>
      </c>
      <c r="M173" s="25" t="n">
        <f aca="false">J173-K173-L173</f>
        <v>1049.641</v>
      </c>
      <c r="N173" s="23"/>
    </row>
    <row r="174" customFormat="false" ht="32.8" hidden="false" customHeight="false" outlineLevel="0" collapsed="false">
      <c r="A174" s="19" t="n">
        <v>40491</v>
      </c>
      <c r="B174" s="20" t="s">
        <v>436</v>
      </c>
      <c r="C174" s="20" t="s">
        <v>437</v>
      </c>
      <c r="D174" s="21" t="s">
        <v>438</v>
      </c>
      <c r="E174" s="21" t="s">
        <v>439</v>
      </c>
      <c r="F174" s="20" t="s">
        <v>440</v>
      </c>
      <c r="G174" s="22" t="s">
        <v>379</v>
      </c>
      <c r="H174" s="23" t="s">
        <v>434</v>
      </c>
      <c r="I174" s="24" t="n">
        <v>0.1</v>
      </c>
      <c r="J174" s="25" t="n">
        <v>3739.13</v>
      </c>
      <c r="K174" s="25" t="n">
        <f aca="false">I174*J174</f>
        <v>373.913</v>
      </c>
      <c r="L174" s="25" t="n">
        <v>592.883</v>
      </c>
      <c r="M174" s="25" t="n">
        <f aca="false">J174-K174-L174</f>
        <v>2772.334</v>
      </c>
      <c r="N174" s="23"/>
    </row>
    <row r="175" customFormat="false" ht="32.8" hidden="false" customHeight="false" outlineLevel="0" collapsed="false">
      <c r="A175" s="19" t="n">
        <v>40491</v>
      </c>
      <c r="B175" s="20" t="s">
        <v>441</v>
      </c>
      <c r="C175" s="20" t="s">
        <v>300</v>
      </c>
      <c r="D175" s="21" t="s">
        <v>15</v>
      </c>
      <c r="E175" s="21" t="s">
        <v>65</v>
      </c>
      <c r="F175" s="20" t="s">
        <v>442</v>
      </c>
      <c r="G175" s="22" t="s">
        <v>379</v>
      </c>
      <c r="H175" s="23" t="s">
        <v>443</v>
      </c>
      <c r="I175" s="24" t="n">
        <v>0.1</v>
      </c>
      <c r="J175" s="25" t="n">
        <v>3907.29</v>
      </c>
      <c r="K175" s="25" t="n">
        <f aca="false">I175*J175</f>
        <v>390.729</v>
      </c>
      <c r="L175" s="25" t="n">
        <v>1748.969</v>
      </c>
      <c r="M175" s="25" t="n">
        <f aca="false">J175-K175-L175</f>
        <v>1767.592</v>
      </c>
      <c r="N175" s="23"/>
    </row>
    <row r="176" customFormat="false" ht="32.8" hidden="false" customHeight="false" outlineLevel="0" collapsed="false">
      <c r="A176" s="19" t="n">
        <v>43103</v>
      </c>
      <c r="B176" s="20" t="s">
        <v>20</v>
      </c>
      <c r="C176" s="20" t="s">
        <v>33</v>
      </c>
      <c r="D176" s="71" t="s">
        <v>34</v>
      </c>
      <c r="E176" s="21" t="s">
        <v>35</v>
      </c>
      <c r="F176" s="20" t="s">
        <v>444</v>
      </c>
      <c r="G176" s="22" t="s">
        <v>379</v>
      </c>
      <c r="H176" s="23" t="s">
        <v>443</v>
      </c>
      <c r="I176" s="24" t="n">
        <v>0.1</v>
      </c>
      <c r="J176" s="25" t="n">
        <v>1913.05</v>
      </c>
      <c r="K176" s="25" t="n">
        <f aca="false">I176*J176</f>
        <v>191.305</v>
      </c>
      <c r="L176" s="25" t="n">
        <v>670.77</v>
      </c>
      <c r="M176" s="25" t="n">
        <f aca="false">J176-K176-L176</f>
        <v>1050.975</v>
      </c>
      <c r="N176" s="23"/>
    </row>
    <row r="177" customFormat="false" ht="48.5" hidden="false" customHeight="false" outlineLevel="0" collapsed="false">
      <c r="A177" s="19" t="n">
        <v>40491</v>
      </c>
      <c r="B177" s="20" t="s">
        <v>445</v>
      </c>
      <c r="C177" s="20" t="s">
        <v>282</v>
      </c>
      <c r="D177" s="21" t="s">
        <v>28</v>
      </c>
      <c r="E177" s="57" t="s">
        <v>283</v>
      </c>
      <c r="F177" s="20" t="s">
        <v>446</v>
      </c>
      <c r="G177" s="22" t="s">
        <v>379</v>
      </c>
      <c r="H177" s="23" t="s">
        <v>443</v>
      </c>
      <c r="I177" s="24" t="n">
        <v>0.1</v>
      </c>
      <c r="J177" s="25" t="n">
        <v>5996</v>
      </c>
      <c r="K177" s="25" t="n">
        <f aca="false">I177*J177</f>
        <v>599.6</v>
      </c>
      <c r="L177" s="25" t="n">
        <v>4672.62</v>
      </c>
      <c r="M177" s="25" t="n">
        <f aca="false">J177-K177-L177</f>
        <v>723.78</v>
      </c>
      <c r="N177" s="23"/>
    </row>
    <row r="178" customFormat="false" ht="48.5" hidden="false" customHeight="false" outlineLevel="0" collapsed="false">
      <c r="A178" s="19" t="n">
        <v>40491</v>
      </c>
      <c r="B178" s="20" t="s">
        <v>447</v>
      </c>
      <c r="C178" s="20" t="s">
        <v>142</v>
      </c>
      <c r="D178" s="21" t="s">
        <v>69</v>
      </c>
      <c r="E178" s="21" t="s">
        <v>143</v>
      </c>
      <c r="F178" s="20" t="s">
        <v>448</v>
      </c>
      <c r="G178" s="22" t="s">
        <v>379</v>
      </c>
      <c r="H178" s="23" t="s">
        <v>449</v>
      </c>
      <c r="I178" s="24" t="n">
        <v>0.1</v>
      </c>
      <c r="J178" s="25" t="n">
        <v>3504.26</v>
      </c>
      <c r="K178" s="25" t="n">
        <f aca="false">I178*J178</f>
        <v>350.426</v>
      </c>
      <c r="L178" s="25" t="n">
        <v>1320.746</v>
      </c>
      <c r="M178" s="25" t="n">
        <f aca="false">J178-K178-L178</f>
        <v>1833.088</v>
      </c>
      <c r="N178" s="23"/>
    </row>
    <row r="179" customFormat="false" ht="32.8" hidden="false" customHeight="false" outlineLevel="0" collapsed="false">
      <c r="A179" s="19" t="n">
        <v>42796</v>
      </c>
      <c r="B179" s="20" t="s">
        <v>108</v>
      </c>
      <c r="C179" s="20" t="n">
        <v>223</v>
      </c>
      <c r="D179" s="21" t="s">
        <v>168</v>
      </c>
      <c r="E179" s="57" t="s">
        <v>110</v>
      </c>
      <c r="F179" s="20" t="s">
        <v>450</v>
      </c>
      <c r="G179" s="22" t="s">
        <v>379</v>
      </c>
      <c r="H179" s="23" t="s">
        <v>449</v>
      </c>
      <c r="I179" s="24" t="n">
        <v>0.1</v>
      </c>
      <c r="J179" s="25" t="n">
        <v>1304.34</v>
      </c>
      <c r="K179" s="25" t="n">
        <f aca="false">I179*J179</f>
        <v>130.434</v>
      </c>
      <c r="L179" s="25" t="n">
        <v>567.07</v>
      </c>
      <c r="M179" s="25" t="n">
        <f aca="false">J179-K179-L179</f>
        <v>606.836</v>
      </c>
      <c r="N179" s="23"/>
    </row>
    <row r="180" customFormat="false" ht="32.8" hidden="false" customHeight="false" outlineLevel="0" collapsed="false">
      <c r="A180" s="19" t="n">
        <v>40491</v>
      </c>
      <c r="B180" s="20" t="s">
        <v>171</v>
      </c>
      <c r="C180" s="20" t="n">
        <v>4028232</v>
      </c>
      <c r="D180" s="21" t="s">
        <v>15</v>
      </c>
      <c r="E180" s="21" t="s">
        <v>16</v>
      </c>
      <c r="F180" s="20" t="s">
        <v>451</v>
      </c>
      <c r="G180" s="22" t="s">
        <v>379</v>
      </c>
      <c r="H180" s="23" t="s">
        <v>449</v>
      </c>
      <c r="I180" s="24" t="n">
        <v>0.1</v>
      </c>
      <c r="J180" s="25" t="n">
        <v>1425</v>
      </c>
      <c r="K180" s="25" t="n">
        <f aca="false">I180*J180</f>
        <v>142.5</v>
      </c>
      <c r="L180" s="25" t="n">
        <v>713.51</v>
      </c>
      <c r="M180" s="25" t="n">
        <f aca="false">J180-K180-L180</f>
        <v>568.99</v>
      </c>
      <c r="N180" s="23"/>
      <c r="Q180" s="8" t="n">
        <f aca="false">893.57*2</f>
        <v>1787.14</v>
      </c>
    </row>
    <row r="181" customFormat="false" ht="32.8" hidden="false" customHeight="false" outlineLevel="0" collapsed="false">
      <c r="A181" s="19" t="n">
        <v>40491</v>
      </c>
      <c r="B181" s="20" t="s">
        <v>276</v>
      </c>
      <c r="C181" s="20" t="s">
        <v>172</v>
      </c>
      <c r="D181" s="21" t="s">
        <v>49</v>
      </c>
      <c r="E181" s="21" t="s">
        <v>173</v>
      </c>
      <c r="F181" s="20" t="s">
        <v>452</v>
      </c>
      <c r="G181" s="22" t="s">
        <v>379</v>
      </c>
      <c r="H181" s="23" t="s">
        <v>449</v>
      </c>
      <c r="I181" s="24" t="n">
        <v>0.1</v>
      </c>
      <c r="J181" s="25" t="n">
        <v>4831</v>
      </c>
      <c r="K181" s="25" t="n">
        <f aca="false">I181*J181</f>
        <v>483.1</v>
      </c>
      <c r="L181" s="25" t="n">
        <v>3801.77</v>
      </c>
      <c r="M181" s="25" t="n">
        <f aca="false">J181-K181-L181</f>
        <v>546.13</v>
      </c>
      <c r="N181" s="23"/>
      <c r="Q181" s="8" t="n">
        <f aca="false">6*428.91</f>
        <v>2573.46</v>
      </c>
    </row>
    <row r="182" customFormat="false" ht="48.5" hidden="false" customHeight="false" outlineLevel="0" collapsed="false">
      <c r="A182" s="19" t="n">
        <v>40491</v>
      </c>
      <c r="B182" s="20" t="s">
        <v>276</v>
      </c>
      <c r="C182" s="20" t="s">
        <v>90</v>
      </c>
      <c r="D182" s="21" t="s">
        <v>91</v>
      </c>
      <c r="E182" s="21" t="s">
        <v>92</v>
      </c>
      <c r="F182" s="20" t="s">
        <v>453</v>
      </c>
      <c r="G182" s="22" t="s">
        <v>379</v>
      </c>
      <c r="H182" s="23" t="s">
        <v>449</v>
      </c>
      <c r="I182" s="24" t="n">
        <v>0.1</v>
      </c>
      <c r="J182" s="25" t="n">
        <v>6782.6</v>
      </c>
      <c r="K182" s="25" t="n">
        <f aca="false">I182*J182</f>
        <v>678.26</v>
      </c>
      <c r="L182" s="25" t="n">
        <v>893.57</v>
      </c>
      <c r="M182" s="25" t="n">
        <f aca="false">J182-K182-L182</f>
        <v>5210.77</v>
      </c>
      <c r="N182" s="23"/>
    </row>
    <row r="183" customFormat="false" ht="48.5" hidden="false" customHeight="false" outlineLevel="0" collapsed="false">
      <c r="A183" s="19" t="n">
        <v>40491</v>
      </c>
      <c r="B183" s="20" t="s">
        <v>454</v>
      </c>
      <c r="C183" s="20" t="s">
        <v>282</v>
      </c>
      <c r="D183" s="51" t="s">
        <v>28</v>
      </c>
      <c r="E183" s="33" t="s">
        <v>283</v>
      </c>
      <c r="F183" s="20" t="s">
        <v>455</v>
      </c>
      <c r="G183" s="22" t="s">
        <v>379</v>
      </c>
      <c r="H183" s="23" t="s">
        <v>456</v>
      </c>
      <c r="I183" s="24" t="n">
        <v>0.1</v>
      </c>
      <c r="J183" s="25" t="n">
        <v>1609</v>
      </c>
      <c r="K183" s="25" t="n">
        <f aca="false">I183*J183</f>
        <v>160.9</v>
      </c>
      <c r="L183" s="25" t="n">
        <v>1253.88</v>
      </c>
      <c r="M183" s="25" t="n">
        <f aca="false">J183-K183-L183</f>
        <v>194.22</v>
      </c>
      <c r="N183" s="23"/>
    </row>
    <row r="184" customFormat="false" ht="32.8" hidden="false" customHeight="false" outlineLevel="0" collapsed="false">
      <c r="A184" s="19" t="n">
        <v>40491</v>
      </c>
      <c r="B184" s="20" t="s">
        <v>20</v>
      </c>
      <c r="C184" s="20" t="s">
        <v>64</v>
      </c>
      <c r="D184" s="21" t="s">
        <v>28</v>
      </c>
      <c r="E184" s="21" t="s">
        <v>65</v>
      </c>
      <c r="F184" s="20" t="s">
        <v>457</v>
      </c>
      <c r="G184" s="22" t="s">
        <v>379</v>
      </c>
      <c r="H184" s="23" t="s">
        <v>456</v>
      </c>
      <c r="I184" s="24" t="n">
        <v>0.1</v>
      </c>
      <c r="J184" s="25" t="n">
        <v>1739.13</v>
      </c>
      <c r="K184" s="25" t="n">
        <f aca="false">I184*J184</f>
        <v>173.913</v>
      </c>
      <c r="L184" s="25" t="n">
        <v>778.94</v>
      </c>
      <c r="M184" s="25" t="n">
        <f aca="false">J184-K184-L184</f>
        <v>786.277</v>
      </c>
      <c r="N184" s="23"/>
    </row>
    <row r="185" customFormat="false" ht="32.8" hidden="false" customHeight="false" outlineLevel="0" collapsed="false">
      <c r="A185" s="19" t="n">
        <v>40491</v>
      </c>
      <c r="B185" s="20" t="s">
        <v>458</v>
      </c>
      <c r="C185" s="20" t="s">
        <v>82</v>
      </c>
      <c r="D185" s="21" t="s">
        <v>83</v>
      </c>
      <c r="E185" s="21" t="s">
        <v>84</v>
      </c>
      <c r="F185" s="20" t="s">
        <v>376</v>
      </c>
      <c r="G185" s="22" t="s">
        <v>379</v>
      </c>
      <c r="H185" s="23" t="s">
        <v>456</v>
      </c>
      <c r="I185" s="24" t="n">
        <v>0.1</v>
      </c>
      <c r="J185" s="25" t="n">
        <v>5173.91</v>
      </c>
      <c r="K185" s="25" t="n">
        <f aca="false">I185*J185</f>
        <v>517.391</v>
      </c>
      <c r="L185" s="25" t="n">
        <v>647.651</v>
      </c>
      <c r="M185" s="25" t="n">
        <f aca="false">J185-K185-L185</f>
        <v>4008.868</v>
      </c>
      <c r="N185" s="23"/>
    </row>
    <row r="186" customFormat="false" ht="48.7" hidden="false" customHeight="false" outlineLevel="0" collapsed="false">
      <c r="A186" s="19" t="n">
        <v>40491</v>
      </c>
      <c r="B186" s="20" t="s">
        <v>459</v>
      </c>
      <c r="C186" s="20" t="s">
        <v>300</v>
      </c>
      <c r="D186" s="21" t="s">
        <v>15</v>
      </c>
      <c r="E186" s="21" t="s">
        <v>65</v>
      </c>
      <c r="F186" s="20" t="s">
        <v>460</v>
      </c>
      <c r="G186" s="22" t="s">
        <v>461</v>
      </c>
      <c r="H186" s="23" t="s">
        <v>462</v>
      </c>
      <c r="I186" s="24" t="n">
        <v>0.1</v>
      </c>
      <c r="J186" s="25" t="n">
        <v>1097.51</v>
      </c>
      <c r="K186" s="25" t="n">
        <f aca="false">I186*J186</f>
        <v>109.751</v>
      </c>
      <c r="L186" s="25" t="n">
        <v>491.261</v>
      </c>
      <c r="M186" s="25" t="n">
        <f aca="false">J186-K186-L186</f>
        <v>496.498</v>
      </c>
      <c r="N186" s="23"/>
    </row>
    <row r="187" customFormat="false" ht="17.35" hidden="false" customHeight="false" outlineLevel="0" collapsed="false">
      <c r="A187" s="19" t="n">
        <v>40491</v>
      </c>
      <c r="B187" s="20" t="s">
        <v>463</v>
      </c>
      <c r="C187" s="20"/>
      <c r="D187" s="21" t="s">
        <v>464</v>
      </c>
      <c r="E187" s="21" t="s">
        <v>465</v>
      </c>
      <c r="F187" s="20" t="s">
        <v>466</v>
      </c>
      <c r="G187" s="22" t="s">
        <v>461</v>
      </c>
      <c r="H187" s="23" t="s">
        <v>462</v>
      </c>
      <c r="I187" s="24" t="n">
        <v>0.1</v>
      </c>
      <c r="J187" s="25" t="n">
        <v>1800</v>
      </c>
      <c r="K187" s="25" t="n">
        <f aca="false">I187*J187</f>
        <v>180</v>
      </c>
      <c r="L187" s="25" t="n">
        <v>1095.35</v>
      </c>
      <c r="M187" s="25" t="n">
        <f aca="false">J187-K187-L187</f>
        <v>524.65</v>
      </c>
      <c r="N187" s="23"/>
    </row>
    <row r="188" customFormat="false" ht="32.95" hidden="false" customHeight="false" outlineLevel="0" collapsed="false">
      <c r="A188" s="19" t="n">
        <v>40491</v>
      </c>
      <c r="B188" s="20" t="s">
        <v>467</v>
      </c>
      <c r="C188" s="20" t="s">
        <v>468</v>
      </c>
      <c r="D188" s="21" t="s">
        <v>15</v>
      </c>
      <c r="E188" s="21" t="s">
        <v>360</v>
      </c>
      <c r="F188" s="20" t="s">
        <v>469</v>
      </c>
      <c r="G188" s="22" t="s">
        <v>461</v>
      </c>
      <c r="H188" s="23" t="s">
        <v>462</v>
      </c>
      <c r="I188" s="24" t="n">
        <v>0.1</v>
      </c>
      <c r="J188" s="25" t="n">
        <v>3621.72</v>
      </c>
      <c r="K188" s="25" t="n">
        <v>0</v>
      </c>
      <c r="L188" s="25" t="n">
        <v>3611.72</v>
      </c>
      <c r="M188" s="25" t="n">
        <f aca="false">J188-K188-L188</f>
        <v>10</v>
      </c>
      <c r="N188" s="23"/>
    </row>
    <row r="189" customFormat="false" ht="17.35" hidden="false" customHeight="false" outlineLevel="0" collapsed="false">
      <c r="A189" s="19" t="n">
        <v>40491</v>
      </c>
      <c r="B189" s="20" t="s">
        <v>470</v>
      </c>
      <c r="C189" s="20" t="s">
        <v>196</v>
      </c>
      <c r="D189" s="21" t="s">
        <v>197</v>
      </c>
      <c r="E189" s="21" t="s">
        <v>198</v>
      </c>
      <c r="F189" s="20" t="s">
        <v>471</v>
      </c>
      <c r="G189" s="22" t="s">
        <v>461</v>
      </c>
      <c r="H189" s="23" t="s">
        <v>462</v>
      </c>
      <c r="I189" s="24" t="n">
        <v>0.1</v>
      </c>
      <c r="J189" s="25" t="n">
        <v>1700</v>
      </c>
      <c r="K189" s="25" t="n">
        <v>0</v>
      </c>
      <c r="L189" s="25" t="n">
        <v>1690</v>
      </c>
      <c r="M189" s="25" t="n">
        <f aca="false">J189-K189-L189</f>
        <v>10</v>
      </c>
      <c r="N189" s="23"/>
    </row>
    <row r="190" customFormat="false" ht="32.8" hidden="false" customHeight="false" outlineLevel="0" collapsed="false">
      <c r="A190" s="19" t="n">
        <v>42632</v>
      </c>
      <c r="B190" s="20" t="s">
        <v>472</v>
      </c>
      <c r="C190" s="20" t="n">
        <v>936</v>
      </c>
      <c r="D190" s="21" t="s">
        <v>44</v>
      </c>
      <c r="E190" s="21" t="s">
        <v>45</v>
      </c>
      <c r="F190" s="20" t="s">
        <v>473</v>
      </c>
      <c r="G190" s="22" t="s">
        <v>461</v>
      </c>
      <c r="H190" s="23" t="s">
        <v>462</v>
      </c>
      <c r="I190" s="24" t="n">
        <v>0.1</v>
      </c>
      <c r="J190" s="25" t="n">
        <v>2260.87</v>
      </c>
      <c r="K190" s="25" t="n">
        <f aca="false">I190*J190</f>
        <v>226.087</v>
      </c>
      <c r="L190" s="25" t="n">
        <v>1084.39</v>
      </c>
      <c r="M190" s="25" t="n">
        <f aca="false">J190-K190-L190</f>
        <v>950.393</v>
      </c>
      <c r="N190" s="23"/>
    </row>
    <row r="191" customFormat="false" ht="32.8" hidden="false" customHeight="false" outlineLevel="0" collapsed="false">
      <c r="A191" s="19" t="n">
        <v>42633</v>
      </c>
      <c r="B191" s="20" t="s">
        <v>20</v>
      </c>
      <c r="C191" s="28" t="s">
        <v>474</v>
      </c>
      <c r="D191" s="21" t="s">
        <v>69</v>
      </c>
      <c r="E191" s="21" t="s">
        <v>475</v>
      </c>
      <c r="F191" s="20" t="s">
        <v>476</v>
      </c>
      <c r="G191" s="22" t="s">
        <v>461</v>
      </c>
      <c r="H191" s="23" t="s">
        <v>462</v>
      </c>
      <c r="I191" s="24" t="n">
        <v>0.1</v>
      </c>
      <c r="J191" s="25" t="n">
        <v>2052.75</v>
      </c>
      <c r="K191" s="25" t="n">
        <f aca="false">I191*J191</f>
        <v>205.275</v>
      </c>
      <c r="L191" s="25" t="n">
        <v>805.7</v>
      </c>
      <c r="M191" s="25" t="n">
        <f aca="false">J191-K191-L191</f>
        <v>1041.775</v>
      </c>
      <c r="N191" s="23"/>
    </row>
    <row r="192" customFormat="false" ht="32.8" hidden="false" customHeight="false" outlineLevel="0" collapsed="false">
      <c r="A192" s="19" t="n">
        <v>42796</v>
      </c>
      <c r="B192" s="20" t="s">
        <v>108</v>
      </c>
      <c r="C192" s="20" t="n">
        <v>223</v>
      </c>
      <c r="D192" s="21" t="s">
        <v>168</v>
      </c>
      <c r="E192" s="21" t="s">
        <v>110</v>
      </c>
      <c r="F192" s="20" t="s">
        <v>477</v>
      </c>
      <c r="G192" s="22" t="s">
        <v>461</v>
      </c>
      <c r="H192" s="23" t="s">
        <v>462</v>
      </c>
      <c r="I192" s="24" t="n">
        <v>0.1</v>
      </c>
      <c r="J192" s="25" t="n">
        <v>1304.34</v>
      </c>
      <c r="K192" s="25" t="n">
        <f aca="false">I192*J192</f>
        <v>130.434</v>
      </c>
      <c r="L192" s="25" t="n">
        <v>567.07</v>
      </c>
      <c r="M192" s="25" t="n">
        <f aca="false">J192-K192-L192</f>
        <v>606.836</v>
      </c>
      <c r="N192" s="23"/>
    </row>
    <row r="193" customFormat="false" ht="32.8" hidden="false" customHeight="false" outlineLevel="0" collapsed="false">
      <c r="A193" s="19" t="n">
        <v>42748</v>
      </c>
      <c r="B193" s="20" t="s">
        <v>478</v>
      </c>
      <c r="C193" s="20" t="s">
        <v>64</v>
      </c>
      <c r="D193" s="21" t="s">
        <v>28</v>
      </c>
      <c r="E193" s="21" t="s">
        <v>65</v>
      </c>
      <c r="F193" s="20" t="s">
        <v>479</v>
      </c>
      <c r="G193" s="22" t="s">
        <v>266</v>
      </c>
      <c r="H193" s="23" t="s">
        <v>320</v>
      </c>
      <c r="I193" s="24" t="n">
        <v>0.1</v>
      </c>
      <c r="J193" s="25" t="n">
        <v>1739.13</v>
      </c>
      <c r="K193" s="25" t="n">
        <f aca="false">I193*J193</f>
        <v>173.913</v>
      </c>
      <c r="L193" s="25" t="n">
        <v>778.94</v>
      </c>
      <c r="M193" s="25" t="n">
        <f aca="false">J193-K193-L193</f>
        <v>786.277</v>
      </c>
      <c r="N193" s="23"/>
      <c r="P193" s="72" t="n">
        <f aca="false">7074.48+4008.87</f>
        <v>11083.35</v>
      </c>
    </row>
    <row r="194" customFormat="false" ht="32.8" hidden="false" customHeight="false" outlineLevel="0" collapsed="false">
      <c r="A194" s="19" t="n">
        <v>41537</v>
      </c>
      <c r="B194" s="20" t="s">
        <v>478</v>
      </c>
      <c r="C194" s="20" t="s">
        <v>64</v>
      </c>
      <c r="D194" s="21" t="s">
        <v>28</v>
      </c>
      <c r="E194" s="21" t="s">
        <v>65</v>
      </c>
      <c r="F194" s="20" t="s">
        <v>480</v>
      </c>
      <c r="G194" s="22" t="s">
        <v>461</v>
      </c>
      <c r="H194" s="23" t="s">
        <v>462</v>
      </c>
      <c r="I194" s="24" t="n">
        <v>0.1</v>
      </c>
      <c r="J194" s="25" t="n">
        <v>1739.13</v>
      </c>
      <c r="K194" s="25" t="n">
        <f aca="false">I194*J194</f>
        <v>173.913</v>
      </c>
      <c r="L194" s="25" t="n">
        <v>778.94</v>
      </c>
      <c r="M194" s="25" t="n">
        <f aca="false">J194-K194-L194</f>
        <v>786.277</v>
      </c>
      <c r="N194" s="23"/>
    </row>
    <row r="195" customFormat="false" ht="32.8" hidden="false" customHeight="false" outlineLevel="0" collapsed="false">
      <c r="A195" s="19" t="n">
        <v>40491</v>
      </c>
      <c r="B195" s="20" t="s">
        <v>347</v>
      </c>
      <c r="C195" s="20" t="s">
        <v>53</v>
      </c>
      <c r="D195" s="21" t="s">
        <v>49</v>
      </c>
      <c r="E195" s="21" t="s">
        <v>54</v>
      </c>
      <c r="F195" s="20" t="s">
        <v>481</v>
      </c>
      <c r="G195" s="22" t="s">
        <v>461</v>
      </c>
      <c r="H195" s="23" t="s">
        <v>462</v>
      </c>
      <c r="I195" s="24" t="n">
        <v>0.1</v>
      </c>
      <c r="J195" s="25" t="n">
        <v>1205</v>
      </c>
      <c r="K195" s="25" t="n">
        <f aca="false">I195*J195</f>
        <v>120.5</v>
      </c>
      <c r="L195" s="25" t="n">
        <v>924.2</v>
      </c>
      <c r="M195" s="25" t="n">
        <f aca="false">J195-K195-L195</f>
        <v>160.3</v>
      </c>
      <c r="N195" s="23"/>
    </row>
    <row r="196" customFormat="false" ht="17.35" hidden="false" customHeight="false" outlineLevel="0" collapsed="false">
      <c r="A196" s="19" t="n">
        <v>40491</v>
      </c>
      <c r="B196" s="20" t="s">
        <v>482</v>
      </c>
      <c r="C196" s="20" t="s">
        <v>196</v>
      </c>
      <c r="D196" s="21" t="s">
        <v>197</v>
      </c>
      <c r="E196" s="21" t="s">
        <v>198</v>
      </c>
      <c r="F196" s="20" t="s">
        <v>483</v>
      </c>
      <c r="G196" s="22" t="s">
        <v>461</v>
      </c>
      <c r="H196" s="23" t="s">
        <v>462</v>
      </c>
      <c r="I196" s="24" t="n">
        <v>0.1</v>
      </c>
      <c r="J196" s="25" t="n">
        <v>3640</v>
      </c>
      <c r="K196" s="25" t="n">
        <v>0</v>
      </c>
      <c r="L196" s="25" t="n">
        <v>3630</v>
      </c>
      <c r="M196" s="25" t="n">
        <f aca="false">J196-K196-L196</f>
        <v>10</v>
      </c>
      <c r="N196" s="23"/>
    </row>
    <row r="197" customFormat="false" ht="32.8" hidden="false" customHeight="false" outlineLevel="0" collapsed="false">
      <c r="A197" s="19" t="n">
        <v>40491</v>
      </c>
      <c r="B197" s="20" t="s">
        <v>311</v>
      </c>
      <c r="C197" s="20" t="n">
        <v>6410</v>
      </c>
      <c r="D197" s="21" t="s">
        <v>484</v>
      </c>
      <c r="E197" s="21" t="s">
        <v>485</v>
      </c>
      <c r="F197" s="20" t="s">
        <v>486</v>
      </c>
      <c r="G197" s="22" t="s">
        <v>461</v>
      </c>
      <c r="H197" s="23" t="s">
        <v>462</v>
      </c>
      <c r="I197" s="24" t="n">
        <v>0.1</v>
      </c>
      <c r="J197" s="25" t="n">
        <v>1578.26</v>
      </c>
      <c r="K197" s="25" t="n">
        <f aca="false">I197*J197</f>
        <v>157.826</v>
      </c>
      <c r="L197" s="25" t="n">
        <v>736.686</v>
      </c>
      <c r="M197" s="25" t="n">
        <f aca="false">J197-K197-L197</f>
        <v>683.748</v>
      </c>
      <c r="N197" s="23"/>
    </row>
    <row r="198" customFormat="false" ht="32.8" hidden="false" customHeight="false" outlineLevel="0" collapsed="false">
      <c r="A198" s="19" t="n">
        <v>40491</v>
      </c>
      <c r="B198" s="20" t="s">
        <v>311</v>
      </c>
      <c r="C198" s="20" t="n">
        <v>6410</v>
      </c>
      <c r="D198" s="21" t="s">
        <v>484</v>
      </c>
      <c r="E198" s="21" t="s">
        <v>485</v>
      </c>
      <c r="F198" s="20" t="s">
        <v>487</v>
      </c>
      <c r="G198" s="22" t="s">
        <v>461</v>
      </c>
      <c r="H198" s="23" t="s">
        <v>462</v>
      </c>
      <c r="I198" s="24" t="n">
        <v>0.1</v>
      </c>
      <c r="J198" s="25" t="n">
        <v>1578.26</v>
      </c>
      <c r="K198" s="25" t="n">
        <f aca="false">I198*J198</f>
        <v>157.826</v>
      </c>
      <c r="L198" s="25" t="n">
        <v>736.686</v>
      </c>
      <c r="M198" s="25" t="n">
        <f aca="false">J198-K198-L198</f>
        <v>683.748</v>
      </c>
      <c r="N198" s="23"/>
    </row>
    <row r="199" customFormat="false" ht="17.35" hidden="false" customHeight="false" outlineLevel="0" collapsed="false">
      <c r="A199" s="56" t="n">
        <v>44494</v>
      </c>
      <c r="B199" s="20" t="s">
        <v>488</v>
      </c>
      <c r="C199" s="20" t="s">
        <v>489</v>
      </c>
      <c r="D199" s="21" t="s">
        <v>490</v>
      </c>
      <c r="E199" s="21" t="s">
        <v>491</v>
      </c>
      <c r="F199" s="20" t="s">
        <v>247</v>
      </c>
      <c r="G199" s="22" t="s">
        <v>461</v>
      </c>
      <c r="H199" s="23" t="s">
        <v>462</v>
      </c>
      <c r="I199" s="24" t="n">
        <v>0.1</v>
      </c>
      <c r="J199" s="25" t="n">
        <v>2100</v>
      </c>
      <c r="K199" s="25" t="n">
        <v>0</v>
      </c>
      <c r="L199" s="25" t="n">
        <v>0</v>
      </c>
      <c r="M199" s="58" t="n">
        <v>0</v>
      </c>
      <c r="N199" s="20" t="s">
        <v>242</v>
      </c>
    </row>
    <row r="200" customFormat="false" ht="17.35" hidden="false" customHeight="false" outlineLevel="0" collapsed="false">
      <c r="A200" s="56" t="n">
        <v>44494</v>
      </c>
      <c r="B200" s="20" t="s">
        <v>488</v>
      </c>
      <c r="C200" s="20" t="s">
        <v>489</v>
      </c>
      <c r="D200" s="21" t="s">
        <v>490</v>
      </c>
      <c r="E200" s="21" t="s">
        <v>491</v>
      </c>
      <c r="F200" s="20" t="s">
        <v>492</v>
      </c>
      <c r="G200" s="22" t="s">
        <v>461</v>
      </c>
      <c r="H200" s="23" t="s">
        <v>462</v>
      </c>
      <c r="I200" s="24" t="n">
        <v>0.1</v>
      </c>
      <c r="J200" s="25" t="n">
        <v>2100</v>
      </c>
      <c r="K200" s="25" t="n">
        <v>0</v>
      </c>
      <c r="L200" s="25" t="n">
        <v>0</v>
      </c>
      <c r="M200" s="58" t="n">
        <v>0</v>
      </c>
      <c r="N200" s="20" t="s">
        <v>242</v>
      </c>
    </row>
    <row r="201" customFormat="false" ht="48.7" hidden="false" customHeight="false" outlineLevel="0" collapsed="false">
      <c r="A201" s="19" t="n">
        <v>40491</v>
      </c>
      <c r="B201" s="20" t="s">
        <v>493</v>
      </c>
      <c r="C201" s="20" t="s">
        <v>494</v>
      </c>
      <c r="D201" s="21" t="s">
        <v>28</v>
      </c>
      <c r="E201" s="21" t="s">
        <v>495</v>
      </c>
      <c r="F201" s="20" t="s">
        <v>496</v>
      </c>
      <c r="G201" s="22" t="s">
        <v>461</v>
      </c>
      <c r="H201" s="23" t="s">
        <v>497</v>
      </c>
      <c r="I201" s="24" t="n">
        <v>0.1</v>
      </c>
      <c r="J201" s="25" t="n">
        <v>2304.35</v>
      </c>
      <c r="K201" s="25" t="n">
        <f aca="false">I201*J201</f>
        <v>230.435</v>
      </c>
      <c r="L201" s="25" t="n">
        <v>1107.135</v>
      </c>
      <c r="M201" s="25" t="n">
        <f aca="false">J201-K201-L201</f>
        <v>966.78</v>
      </c>
      <c r="N201" s="23"/>
      <c r="O201" s="73"/>
    </row>
    <row r="202" customFormat="false" ht="32.95" hidden="false" customHeight="false" outlineLevel="0" collapsed="false">
      <c r="A202" s="19" t="n">
        <v>42632</v>
      </c>
      <c r="B202" s="20" t="s">
        <v>472</v>
      </c>
      <c r="C202" s="20" t="n">
        <v>936</v>
      </c>
      <c r="D202" s="21" t="s">
        <v>44</v>
      </c>
      <c r="E202" s="21" t="s">
        <v>45</v>
      </c>
      <c r="F202" s="20" t="s">
        <v>498</v>
      </c>
      <c r="G202" s="22" t="s">
        <v>461</v>
      </c>
      <c r="H202" s="23" t="s">
        <v>497</v>
      </c>
      <c r="I202" s="24" t="n">
        <v>0.1</v>
      </c>
      <c r="J202" s="25" t="n">
        <v>2260.87</v>
      </c>
      <c r="K202" s="25" t="n">
        <f aca="false">I202*J202</f>
        <v>226.087</v>
      </c>
      <c r="L202" s="25" t="n">
        <v>1084.39</v>
      </c>
      <c r="M202" s="25" t="n">
        <f aca="false">J202-K202-L202</f>
        <v>950.393</v>
      </c>
      <c r="N202" s="23"/>
    </row>
    <row r="203" customFormat="false" ht="17.35" hidden="false" customHeight="false" outlineLevel="0" collapsed="false">
      <c r="A203" s="19" t="n">
        <v>40491</v>
      </c>
      <c r="B203" s="20" t="s">
        <v>89</v>
      </c>
      <c r="C203" s="20" t="s">
        <v>196</v>
      </c>
      <c r="D203" s="21" t="s">
        <v>197</v>
      </c>
      <c r="E203" s="21" t="s">
        <v>198</v>
      </c>
      <c r="F203" s="20" t="s">
        <v>499</v>
      </c>
      <c r="G203" s="20" t="s">
        <v>500</v>
      </c>
      <c r="H203" s="23" t="s">
        <v>501</v>
      </c>
      <c r="I203" s="24" t="n">
        <v>0.1</v>
      </c>
      <c r="J203" s="25" t="n">
        <v>1689.57</v>
      </c>
      <c r="K203" s="25" t="n">
        <v>0</v>
      </c>
      <c r="L203" s="25" t="n">
        <v>1679.57</v>
      </c>
      <c r="M203" s="25" t="n">
        <f aca="false">J203-K203-L203</f>
        <v>10</v>
      </c>
      <c r="N203" s="23"/>
    </row>
    <row r="204" customFormat="false" ht="48.7" hidden="false" customHeight="false" outlineLevel="0" collapsed="false">
      <c r="A204" s="19" t="n">
        <v>42452</v>
      </c>
      <c r="B204" s="20" t="s">
        <v>108</v>
      </c>
      <c r="C204" s="20" t="s">
        <v>230</v>
      </c>
      <c r="D204" s="21" t="s">
        <v>502</v>
      </c>
      <c r="E204" s="21" t="s">
        <v>232</v>
      </c>
      <c r="F204" s="20" t="s">
        <v>503</v>
      </c>
      <c r="G204" s="20" t="s">
        <v>500</v>
      </c>
      <c r="H204" s="23" t="s">
        <v>501</v>
      </c>
      <c r="I204" s="24" t="n">
        <v>0.1</v>
      </c>
      <c r="J204" s="25" t="n">
        <v>2347.83</v>
      </c>
      <c r="K204" s="25" t="n">
        <f aca="false">I204*J204</f>
        <v>234.783</v>
      </c>
      <c r="L204" s="25" t="n">
        <v>1241.75</v>
      </c>
      <c r="M204" s="25" t="n">
        <f aca="false">J204-K204-L204</f>
        <v>871.297</v>
      </c>
      <c r="N204" s="23"/>
    </row>
    <row r="205" customFormat="false" ht="17.35" hidden="false" customHeight="false" outlineLevel="0" collapsed="false">
      <c r="A205" s="19" t="n">
        <v>42170</v>
      </c>
      <c r="B205" s="20" t="s">
        <v>504</v>
      </c>
      <c r="C205" s="20" t="s">
        <v>505</v>
      </c>
      <c r="D205" s="21" t="s">
        <v>506</v>
      </c>
      <c r="E205" s="21" t="s">
        <v>465</v>
      </c>
      <c r="F205" s="20" t="s">
        <v>507</v>
      </c>
      <c r="G205" s="20" t="s">
        <v>500</v>
      </c>
      <c r="H205" s="23" t="s">
        <v>501</v>
      </c>
      <c r="I205" s="24" t="n">
        <v>0.1</v>
      </c>
      <c r="J205" s="25" t="n">
        <f aca="false">2295.6/10*6</f>
        <v>1377.36</v>
      </c>
      <c r="K205" s="25" t="n">
        <f aca="false">I205*J205</f>
        <v>137.736</v>
      </c>
      <c r="L205" s="25" t="n">
        <f aca="false">0.6*1391.28</f>
        <v>834.768</v>
      </c>
      <c r="M205" s="25" t="n">
        <f aca="false">J205-K205-L205</f>
        <v>404.856</v>
      </c>
      <c r="N205" s="23"/>
    </row>
    <row r="206" customFormat="false" ht="48.5" hidden="false" customHeight="false" outlineLevel="0" collapsed="false">
      <c r="A206" s="19" t="n">
        <v>42452</v>
      </c>
      <c r="B206" s="20" t="s">
        <v>63</v>
      </c>
      <c r="C206" s="20" t="s">
        <v>230</v>
      </c>
      <c r="D206" s="21" t="s">
        <v>231</v>
      </c>
      <c r="E206" s="21" t="s">
        <v>232</v>
      </c>
      <c r="F206" s="20" t="s">
        <v>508</v>
      </c>
      <c r="G206" s="22" t="s">
        <v>509</v>
      </c>
      <c r="H206" s="46" t="s">
        <v>510</v>
      </c>
      <c r="I206" s="24" t="n">
        <v>0.1</v>
      </c>
      <c r="J206" s="25" t="n">
        <v>2173.91</v>
      </c>
      <c r="K206" s="25" t="n">
        <f aca="false">I206*J206</f>
        <v>217.391</v>
      </c>
      <c r="L206" s="25" t="n">
        <v>1149.77</v>
      </c>
      <c r="M206" s="25" t="n">
        <f aca="false">J206-K206-L206</f>
        <v>806.749</v>
      </c>
      <c r="N206" s="46"/>
    </row>
    <row r="207" customFormat="false" ht="48.5" hidden="false" customHeight="false" outlineLevel="0" collapsed="false">
      <c r="A207" s="19" t="n">
        <v>40491</v>
      </c>
      <c r="B207" s="20" t="s">
        <v>318</v>
      </c>
      <c r="C207" s="20" t="n">
        <v>936</v>
      </c>
      <c r="D207" s="21" t="s">
        <v>44</v>
      </c>
      <c r="E207" s="21" t="s">
        <v>45</v>
      </c>
      <c r="F207" s="20" t="s">
        <v>511</v>
      </c>
      <c r="G207" s="22" t="s">
        <v>509</v>
      </c>
      <c r="H207" s="23" t="s">
        <v>510</v>
      </c>
      <c r="I207" s="24" t="n">
        <v>0.1</v>
      </c>
      <c r="J207" s="25" t="n">
        <v>3217.39</v>
      </c>
      <c r="K207" s="25" t="n">
        <f aca="false">I207*J207</f>
        <v>321.739</v>
      </c>
      <c r="L207" s="25" t="n">
        <v>1543.169</v>
      </c>
      <c r="M207" s="25" t="n">
        <f aca="false">J207-K207-L207</f>
        <v>1352.482</v>
      </c>
      <c r="N207" s="23"/>
    </row>
    <row r="208" customFormat="false" ht="48.5" hidden="false" customHeight="false" outlineLevel="0" collapsed="false">
      <c r="A208" s="19" t="n">
        <v>42632</v>
      </c>
      <c r="B208" s="20" t="s">
        <v>318</v>
      </c>
      <c r="C208" s="20" t="n">
        <v>936</v>
      </c>
      <c r="D208" s="21" t="s">
        <v>44</v>
      </c>
      <c r="E208" s="21" t="s">
        <v>45</v>
      </c>
      <c r="F208" s="20" t="s">
        <v>512</v>
      </c>
      <c r="G208" s="22" t="s">
        <v>509</v>
      </c>
      <c r="H208" s="23" t="s">
        <v>510</v>
      </c>
      <c r="I208" s="24" t="n">
        <v>0.1</v>
      </c>
      <c r="J208" s="25" t="n">
        <v>3217.39</v>
      </c>
      <c r="K208" s="25" t="n">
        <f aca="false">I208*J208</f>
        <v>321.739</v>
      </c>
      <c r="L208" s="25" t="n">
        <v>1543.17</v>
      </c>
      <c r="M208" s="25" t="n">
        <f aca="false">J208-K208-L208</f>
        <v>1352.481</v>
      </c>
      <c r="N208" s="23"/>
    </row>
    <row r="209" customFormat="false" ht="32.8" hidden="false" customHeight="false" outlineLevel="0" collapsed="false">
      <c r="A209" s="19" t="n">
        <v>42748</v>
      </c>
      <c r="B209" s="20" t="s">
        <v>513</v>
      </c>
      <c r="C209" s="20" t="s">
        <v>251</v>
      </c>
      <c r="D209" s="21" t="s">
        <v>69</v>
      </c>
      <c r="E209" s="21" t="s">
        <v>65</v>
      </c>
      <c r="F209" s="20" t="s">
        <v>514</v>
      </c>
      <c r="G209" s="22" t="s">
        <v>509</v>
      </c>
      <c r="H209" s="23" t="s">
        <v>510</v>
      </c>
      <c r="I209" s="24" t="n">
        <v>0.1</v>
      </c>
      <c r="J209" s="25" t="n">
        <v>6735</v>
      </c>
      <c r="K209" s="25" t="n">
        <f aca="false">I209*J209</f>
        <v>673.5</v>
      </c>
      <c r="L209" s="25" t="n">
        <v>3016.54</v>
      </c>
      <c r="M209" s="25" t="n">
        <f aca="false">J209-K209-L209</f>
        <v>3044.96</v>
      </c>
      <c r="N209" s="23"/>
    </row>
    <row r="210" customFormat="false" ht="32.8" hidden="false" customHeight="false" outlineLevel="0" collapsed="false">
      <c r="A210" s="19" t="n">
        <v>41061</v>
      </c>
      <c r="B210" s="20" t="s">
        <v>160</v>
      </c>
      <c r="C210" s="20" t="s">
        <v>58</v>
      </c>
      <c r="D210" s="21" t="s">
        <v>49</v>
      </c>
      <c r="E210" s="21" t="s">
        <v>59</v>
      </c>
      <c r="F210" s="20" t="s">
        <v>515</v>
      </c>
      <c r="G210" s="22" t="s">
        <v>509</v>
      </c>
      <c r="H210" s="23" t="s">
        <v>510</v>
      </c>
      <c r="I210" s="24" t="n">
        <v>0.1</v>
      </c>
      <c r="J210" s="25" t="n">
        <v>1750</v>
      </c>
      <c r="K210" s="25" t="n">
        <v>148.29</v>
      </c>
      <c r="L210" s="25" t="n">
        <v>1591.71</v>
      </c>
      <c r="M210" s="25" t="n">
        <f aca="false">J210-K210-L210</f>
        <v>10</v>
      </c>
      <c r="N210" s="23"/>
    </row>
    <row r="211" customFormat="false" ht="17.35" hidden="false" customHeight="false" outlineLevel="0" collapsed="false">
      <c r="A211" s="19" t="n">
        <v>40491</v>
      </c>
      <c r="B211" s="20" t="s">
        <v>470</v>
      </c>
      <c r="C211" s="20" t="s">
        <v>196</v>
      </c>
      <c r="D211" s="21" t="s">
        <v>197</v>
      </c>
      <c r="E211" s="21" t="s">
        <v>198</v>
      </c>
      <c r="F211" s="20" t="s">
        <v>516</v>
      </c>
      <c r="G211" s="22" t="s">
        <v>509</v>
      </c>
      <c r="H211" s="23" t="s">
        <v>510</v>
      </c>
      <c r="I211" s="24" t="n">
        <v>0.1</v>
      </c>
      <c r="J211" s="25" t="n">
        <v>1700</v>
      </c>
      <c r="K211" s="25" t="n">
        <v>0</v>
      </c>
      <c r="L211" s="25" t="n">
        <v>1690</v>
      </c>
      <c r="M211" s="25" t="n">
        <f aca="false">J211-K211-L211</f>
        <v>10</v>
      </c>
      <c r="N211" s="23"/>
    </row>
    <row r="212" customFormat="false" ht="32.8" hidden="false" customHeight="false" outlineLevel="0" collapsed="false">
      <c r="A212" s="19" t="n">
        <v>41537</v>
      </c>
      <c r="B212" s="20" t="s">
        <v>478</v>
      </c>
      <c r="C212" s="20" t="s">
        <v>282</v>
      </c>
      <c r="D212" s="21" t="s">
        <v>28</v>
      </c>
      <c r="E212" s="21" t="s">
        <v>283</v>
      </c>
      <c r="F212" s="20" t="s">
        <v>517</v>
      </c>
      <c r="G212" s="22" t="s">
        <v>509</v>
      </c>
      <c r="H212" s="23" t="s">
        <v>510</v>
      </c>
      <c r="I212" s="24" t="n">
        <v>0.1</v>
      </c>
      <c r="J212" s="25" t="n">
        <v>1565.22</v>
      </c>
      <c r="K212" s="25" t="n">
        <f aca="false">I212*J212</f>
        <v>156.522</v>
      </c>
      <c r="L212" s="25" t="n">
        <v>1219.76</v>
      </c>
      <c r="M212" s="25" t="n">
        <f aca="false">J212-K212-L212</f>
        <v>188.938</v>
      </c>
      <c r="N212" s="23"/>
    </row>
    <row r="213" customFormat="false" ht="32.8" hidden="false" customHeight="false" outlineLevel="0" collapsed="false">
      <c r="A213" s="19" t="n">
        <v>40491</v>
      </c>
      <c r="B213" s="20" t="s">
        <v>108</v>
      </c>
      <c r="C213" s="20" t="s">
        <v>230</v>
      </c>
      <c r="D213" s="21" t="s">
        <v>231</v>
      </c>
      <c r="E213" s="21" t="s">
        <v>232</v>
      </c>
      <c r="F213" s="20" t="s">
        <v>518</v>
      </c>
      <c r="G213" s="22" t="s">
        <v>509</v>
      </c>
      <c r="H213" s="23" t="s">
        <v>519</v>
      </c>
      <c r="I213" s="24" t="n">
        <v>0.1</v>
      </c>
      <c r="J213" s="25" t="n">
        <v>2347.83</v>
      </c>
      <c r="K213" s="25" t="n">
        <f aca="false">I213*J213</f>
        <v>234.783</v>
      </c>
      <c r="L213" s="25" t="n">
        <v>1241.75</v>
      </c>
      <c r="M213" s="25" t="n">
        <f aca="false">J213-K213-L213</f>
        <v>871.297</v>
      </c>
      <c r="N213" s="23"/>
    </row>
    <row r="214" customFormat="false" ht="32.8" hidden="false" customHeight="false" outlineLevel="0" collapsed="false">
      <c r="A214" s="19" t="n">
        <v>43019</v>
      </c>
      <c r="B214" s="20" t="s">
        <v>20</v>
      </c>
      <c r="C214" s="20" t="s">
        <v>68</v>
      </c>
      <c r="D214" s="21" t="s">
        <v>69</v>
      </c>
      <c r="E214" s="21" t="s">
        <v>70</v>
      </c>
      <c r="F214" s="20" t="s">
        <v>520</v>
      </c>
      <c r="G214" s="22" t="s">
        <v>509</v>
      </c>
      <c r="H214" s="23" t="s">
        <v>510</v>
      </c>
      <c r="I214" s="24" t="n">
        <v>0.1</v>
      </c>
      <c r="J214" s="25" t="n">
        <v>2052.75</v>
      </c>
      <c r="K214" s="25" t="n">
        <f aca="false">I214*J214</f>
        <v>205.275</v>
      </c>
      <c r="L214" s="25" t="n">
        <v>766.935</v>
      </c>
      <c r="M214" s="25" t="n">
        <f aca="false">J214-K214-L214</f>
        <v>1080.54</v>
      </c>
      <c r="N214" s="23"/>
    </row>
    <row r="215" customFormat="false" ht="17.35" hidden="false" customHeight="false" outlineLevel="0" collapsed="false">
      <c r="A215" s="36" t="n">
        <v>43103</v>
      </c>
      <c r="B215" s="37" t="s">
        <v>47</v>
      </c>
      <c r="C215" s="38" t="s">
        <v>33</v>
      </c>
      <c r="D215" s="33" t="s">
        <v>34</v>
      </c>
      <c r="E215" s="39" t="s">
        <v>35</v>
      </c>
      <c r="F215" s="20" t="s">
        <v>521</v>
      </c>
      <c r="G215" s="22" t="s">
        <v>509</v>
      </c>
      <c r="H215" s="23" t="s">
        <v>510</v>
      </c>
      <c r="I215" s="24" t="n">
        <v>0.1</v>
      </c>
      <c r="J215" s="40" t="n">
        <v>826.09</v>
      </c>
      <c r="K215" s="25" t="n">
        <f aca="false">I215*J215</f>
        <v>82.609</v>
      </c>
      <c r="L215" s="40" t="n">
        <v>289.65</v>
      </c>
      <c r="M215" s="25" t="n">
        <f aca="false">J215-K215-L215</f>
        <v>453.831</v>
      </c>
      <c r="N215" s="23"/>
    </row>
    <row r="216" customFormat="false" ht="17.35" hidden="false" customHeight="false" outlineLevel="0" collapsed="false">
      <c r="A216" s="19" t="n">
        <v>42170</v>
      </c>
      <c r="B216" s="20" t="s">
        <v>522</v>
      </c>
      <c r="C216" s="20" t="s">
        <v>505</v>
      </c>
      <c r="D216" s="21" t="s">
        <v>506</v>
      </c>
      <c r="E216" s="21" t="s">
        <v>465</v>
      </c>
      <c r="F216" s="20" t="s">
        <v>523</v>
      </c>
      <c r="G216" s="22" t="s">
        <v>509</v>
      </c>
      <c r="H216" s="23" t="s">
        <v>510</v>
      </c>
      <c r="I216" s="24" t="n">
        <v>0.1</v>
      </c>
      <c r="J216" s="25" t="n">
        <f aca="false">2295.6/10*4</f>
        <v>918.24</v>
      </c>
      <c r="K216" s="25" t="n">
        <f aca="false">I216*J216</f>
        <v>91.824</v>
      </c>
      <c r="L216" s="25" t="n">
        <f aca="false">0.4*1391.287</f>
        <v>556.5148</v>
      </c>
      <c r="M216" s="25" t="n">
        <f aca="false">J216-K216-L216</f>
        <v>269.9012</v>
      </c>
      <c r="N216" s="23"/>
    </row>
    <row r="217" customFormat="false" ht="32.8" hidden="false" customHeight="false" outlineLevel="0" collapsed="false">
      <c r="A217" s="19" t="n">
        <v>41061</v>
      </c>
      <c r="B217" s="20" t="s">
        <v>524</v>
      </c>
      <c r="C217" s="20" t="s">
        <v>292</v>
      </c>
      <c r="D217" s="21" t="s">
        <v>49</v>
      </c>
      <c r="E217" s="21" t="s">
        <v>59</v>
      </c>
      <c r="F217" s="20" t="s">
        <v>525</v>
      </c>
      <c r="G217" s="22" t="s">
        <v>509</v>
      </c>
      <c r="H217" s="23" t="s">
        <v>510</v>
      </c>
      <c r="I217" s="24" t="n">
        <v>0.1</v>
      </c>
      <c r="J217" s="25" t="n">
        <v>1684</v>
      </c>
      <c r="K217" s="25" t="n">
        <v>142.32</v>
      </c>
      <c r="L217" s="25" t="n">
        <v>1531.6833014066</v>
      </c>
      <c r="M217" s="25" t="n">
        <f aca="false">J217-K217-L217</f>
        <v>9.99669859339929</v>
      </c>
      <c r="N217" s="23"/>
    </row>
    <row r="218" customFormat="false" ht="32.8" hidden="false" customHeight="false" outlineLevel="0" collapsed="false">
      <c r="A218" s="19" t="n">
        <v>41545</v>
      </c>
      <c r="B218" s="20" t="s">
        <v>526</v>
      </c>
      <c r="C218" s="20"/>
      <c r="D218" s="21" t="s">
        <v>527</v>
      </c>
      <c r="E218" s="21" t="s">
        <v>528</v>
      </c>
      <c r="F218" s="20" t="s">
        <v>529</v>
      </c>
      <c r="G218" s="22" t="s">
        <v>509</v>
      </c>
      <c r="H218" s="23" t="s">
        <v>530</v>
      </c>
      <c r="I218" s="24" t="n">
        <v>0.1</v>
      </c>
      <c r="J218" s="25" t="n">
        <v>4182.25</v>
      </c>
      <c r="K218" s="25" t="n">
        <f aca="false">I218*J218</f>
        <v>418.225</v>
      </c>
      <c r="L218" s="25" t="n">
        <f aca="false">6500.06/2</f>
        <v>3250.03</v>
      </c>
      <c r="M218" s="25" t="n">
        <f aca="false">J218-K218-L218</f>
        <v>513.995</v>
      </c>
      <c r="N218" s="23"/>
    </row>
    <row r="219" customFormat="false" ht="32.8" hidden="false" customHeight="false" outlineLevel="0" collapsed="false">
      <c r="A219" s="19" t="n">
        <v>41545</v>
      </c>
      <c r="B219" s="20" t="s">
        <v>526</v>
      </c>
      <c r="C219" s="20"/>
      <c r="D219" s="21" t="s">
        <v>527</v>
      </c>
      <c r="E219" s="21" t="s">
        <v>528</v>
      </c>
      <c r="F219" s="20" t="s">
        <v>531</v>
      </c>
      <c r="G219" s="22" t="s">
        <v>509</v>
      </c>
      <c r="H219" s="23" t="s">
        <v>530</v>
      </c>
      <c r="I219" s="24" t="n">
        <v>0.1</v>
      </c>
      <c r="J219" s="25" t="n">
        <v>4182.25</v>
      </c>
      <c r="K219" s="25" t="n">
        <f aca="false">I219*J219</f>
        <v>418.225</v>
      </c>
      <c r="L219" s="25" t="n">
        <v>3250.03</v>
      </c>
      <c r="M219" s="25" t="n">
        <f aca="false">J219-K219-L219</f>
        <v>513.995</v>
      </c>
      <c r="N219" s="23"/>
    </row>
    <row r="220" customFormat="false" ht="48.7" hidden="false" customHeight="false" outlineLevel="0" collapsed="false">
      <c r="A220" s="19" t="n">
        <v>43497</v>
      </c>
      <c r="B220" s="20" t="s">
        <v>532</v>
      </c>
      <c r="C220" s="20" t="s">
        <v>21</v>
      </c>
      <c r="D220" s="21" t="s">
        <v>22</v>
      </c>
      <c r="E220" s="21" t="s">
        <v>23</v>
      </c>
      <c r="F220" s="20" t="s">
        <v>533</v>
      </c>
      <c r="G220" s="22" t="s">
        <v>509</v>
      </c>
      <c r="H220" s="23" t="s">
        <v>530</v>
      </c>
      <c r="I220" s="24" t="n">
        <v>0.1</v>
      </c>
      <c r="J220" s="25" t="n">
        <f aca="false">104347.48+20434.83</f>
        <v>124782.31</v>
      </c>
      <c r="K220" s="25" t="n">
        <f aca="false">I220*J220</f>
        <v>12478.231</v>
      </c>
      <c r="L220" s="25" t="n">
        <v>30283.495</v>
      </c>
      <c r="M220" s="25" t="n">
        <f aca="false">J220-K220-L220</f>
        <v>82020.584</v>
      </c>
      <c r="N220" s="23"/>
      <c r="Q220" s="72" t="n">
        <f aca="false">33913.05</f>
        <v>33913.05</v>
      </c>
      <c r="R220" s="8" t="n">
        <f aca="false">Q220/5</f>
        <v>6782.61</v>
      </c>
    </row>
    <row r="221" customFormat="false" ht="32.95" hidden="false" customHeight="false" outlineLevel="0" collapsed="false">
      <c r="A221" s="19" t="n">
        <v>44162</v>
      </c>
      <c r="B221" s="20" t="s">
        <v>534</v>
      </c>
      <c r="C221" s="20" t="s">
        <v>535</v>
      </c>
      <c r="D221" s="21" t="s">
        <v>536</v>
      </c>
      <c r="E221" s="21" t="s">
        <v>537</v>
      </c>
      <c r="F221" s="53" t="s">
        <v>538</v>
      </c>
      <c r="G221" s="22" t="s">
        <v>509</v>
      </c>
      <c r="H221" s="23" t="s">
        <v>510</v>
      </c>
      <c r="I221" s="24" t="n">
        <v>0.1</v>
      </c>
      <c r="J221" s="25" t="n">
        <v>65217.39</v>
      </c>
      <c r="K221" s="25" t="n">
        <f aca="false">I221*J221</f>
        <v>6521.739</v>
      </c>
      <c r="L221" s="25" t="n">
        <v>3962.09</v>
      </c>
      <c r="M221" s="25" t="n">
        <f aca="false">J221-K221-L221</f>
        <v>54733.561</v>
      </c>
      <c r="N221" s="23"/>
    </row>
    <row r="222" s="77" customFormat="true" ht="48.7" hidden="false" customHeight="false" outlineLevel="0" collapsed="false">
      <c r="A222" s="50" t="n">
        <v>44272</v>
      </c>
      <c r="B222" s="37" t="s">
        <v>539</v>
      </c>
      <c r="C222" s="37" t="s">
        <v>540</v>
      </c>
      <c r="D222" s="74" t="s">
        <v>541</v>
      </c>
      <c r="E222" s="21" t="s">
        <v>542</v>
      </c>
      <c r="F222" s="53" t="s">
        <v>543</v>
      </c>
      <c r="G222" s="22" t="s">
        <v>509</v>
      </c>
      <c r="H222" s="23" t="s">
        <v>510</v>
      </c>
      <c r="I222" s="24" t="n">
        <v>0.1</v>
      </c>
      <c r="J222" s="75" t="n">
        <v>6869.57</v>
      </c>
      <c r="K222" s="25" t="n">
        <f aca="false">I222*J222</f>
        <v>686.957</v>
      </c>
      <c r="L222" s="75" t="n">
        <v>210.55</v>
      </c>
      <c r="M222" s="25" t="n">
        <f aca="false">J222-K222-L222</f>
        <v>5972.063</v>
      </c>
      <c r="N222" s="23"/>
      <c r="O222" s="76"/>
      <c r="P222" s="76"/>
      <c r="Q222" s="76"/>
      <c r="R222" s="76"/>
      <c r="AMJ222" s="0"/>
    </row>
    <row r="223" customFormat="false" ht="32.8" hidden="false" customHeight="false" outlineLevel="0" collapsed="false">
      <c r="A223" s="19" t="n">
        <v>40491</v>
      </c>
      <c r="B223" s="20" t="s">
        <v>187</v>
      </c>
      <c r="C223" s="20" t="s">
        <v>544</v>
      </c>
      <c r="D223" s="21" t="s">
        <v>69</v>
      </c>
      <c r="E223" s="21" t="s">
        <v>545</v>
      </c>
      <c r="F223" s="20" t="s">
        <v>546</v>
      </c>
      <c r="G223" s="22" t="s">
        <v>509</v>
      </c>
      <c r="H223" s="23" t="s">
        <v>510</v>
      </c>
      <c r="I223" s="24" t="n">
        <v>0.1</v>
      </c>
      <c r="J223" s="25" t="n">
        <v>7615</v>
      </c>
      <c r="K223" s="25" t="n">
        <f aca="false">I223*J223</f>
        <v>761.5</v>
      </c>
      <c r="L223" s="25" t="n">
        <v>2820.06</v>
      </c>
      <c r="M223" s="25" t="n">
        <f aca="false">J223-K223-L223</f>
        <v>4033.44</v>
      </c>
      <c r="N223" s="23"/>
    </row>
    <row r="224" customFormat="false" ht="32.8" hidden="false" customHeight="false" outlineLevel="0" collapsed="false">
      <c r="A224" s="19" t="n">
        <v>42741</v>
      </c>
      <c r="B224" s="20" t="s">
        <v>547</v>
      </c>
      <c r="C224" s="20" t="s">
        <v>548</v>
      </c>
      <c r="D224" s="21" t="s">
        <v>549</v>
      </c>
      <c r="E224" s="21" t="s">
        <v>550</v>
      </c>
      <c r="F224" s="20" t="s">
        <v>551</v>
      </c>
      <c r="G224" s="22" t="s">
        <v>509</v>
      </c>
      <c r="H224" s="23" t="s">
        <v>510</v>
      </c>
      <c r="I224" s="24" t="n">
        <v>0.1</v>
      </c>
      <c r="J224" s="25" t="n">
        <v>8500</v>
      </c>
      <c r="K224" s="25" t="n">
        <f aca="false">I224*J224</f>
        <v>850</v>
      </c>
      <c r="L224" s="25" t="n">
        <v>3823.35</v>
      </c>
      <c r="M224" s="25" t="n">
        <f aca="false">J224-K224-L224</f>
        <v>3826.65</v>
      </c>
      <c r="N224" s="23"/>
    </row>
    <row r="225" customFormat="false" ht="17.35" hidden="false" customHeight="false" outlineLevel="0" collapsed="false">
      <c r="A225" s="19" t="n">
        <v>40491</v>
      </c>
      <c r="B225" s="20" t="s">
        <v>552</v>
      </c>
      <c r="C225" s="20" t="s">
        <v>553</v>
      </c>
      <c r="D225" s="21"/>
      <c r="E225" s="21" t="s">
        <v>554</v>
      </c>
      <c r="F225" s="20" t="s">
        <v>555</v>
      </c>
      <c r="G225" s="22" t="s">
        <v>509</v>
      </c>
      <c r="H225" s="23" t="s">
        <v>510</v>
      </c>
      <c r="I225" s="24" t="n">
        <v>0.1</v>
      </c>
      <c r="J225" s="25" t="n">
        <v>1286.91</v>
      </c>
      <c r="K225" s="25" t="n">
        <f aca="false">I225*J225</f>
        <v>128.691</v>
      </c>
      <c r="L225" s="25" t="n">
        <v>636.971</v>
      </c>
      <c r="M225" s="25" t="n">
        <f aca="false">J225-K225-L225</f>
        <v>521.248</v>
      </c>
      <c r="N225" s="23"/>
    </row>
    <row r="226" customFormat="false" ht="32.8" hidden="false" customHeight="false" outlineLevel="0" collapsed="false">
      <c r="A226" s="19" t="n">
        <v>44574</v>
      </c>
      <c r="B226" s="20" t="s">
        <v>556</v>
      </c>
      <c r="C226" s="20" t="s">
        <v>557</v>
      </c>
      <c r="D226" s="21" t="s">
        <v>558</v>
      </c>
      <c r="E226" s="21" t="s">
        <v>559</v>
      </c>
      <c r="F226" s="20"/>
      <c r="G226" s="22"/>
      <c r="H226" s="23"/>
      <c r="I226" s="24" t="n">
        <v>0.1</v>
      </c>
      <c r="J226" s="25" t="n">
        <f aca="false">13043.48/2</f>
        <v>6521.74</v>
      </c>
      <c r="K226" s="25" t="n">
        <v>0</v>
      </c>
      <c r="L226" s="25" t="n">
        <v>0</v>
      </c>
      <c r="M226" s="25" t="n">
        <f aca="false">J226-K226-L226</f>
        <v>6521.74</v>
      </c>
      <c r="N226" s="78" t="s">
        <v>242</v>
      </c>
    </row>
    <row r="227" customFormat="false" ht="32.8" hidden="false" customHeight="false" outlineLevel="0" collapsed="false">
      <c r="A227" s="19" t="n">
        <v>44574</v>
      </c>
      <c r="B227" s="20" t="s">
        <v>556</v>
      </c>
      <c r="C227" s="20" t="s">
        <v>557</v>
      </c>
      <c r="D227" s="21" t="s">
        <v>558</v>
      </c>
      <c r="E227" s="21" t="s">
        <v>559</v>
      </c>
      <c r="F227" s="20"/>
      <c r="G227" s="22"/>
      <c r="H227" s="23"/>
      <c r="I227" s="24" t="n">
        <v>0.1</v>
      </c>
      <c r="J227" s="25" t="n">
        <f aca="false">13043.48/2</f>
        <v>6521.74</v>
      </c>
      <c r="K227" s="25" t="n">
        <v>0</v>
      </c>
      <c r="L227" s="25" t="n">
        <v>0</v>
      </c>
      <c r="M227" s="25" t="n">
        <f aca="false">J227-K227-L227</f>
        <v>6521.74</v>
      </c>
      <c r="N227" s="78" t="s">
        <v>242</v>
      </c>
    </row>
    <row r="228" customFormat="false" ht="32.8" hidden="false" customHeight="false" outlineLevel="0" collapsed="false">
      <c r="A228" s="19" t="n">
        <v>44574</v>
      </c>
      <c r="B228" s="20" t="s">
        <v>560</v>
      </c>
      <c r="C228" s="20" t="s">
        <v>557</v>
      </c>
      <c r="D228" s="21" t="s">
        <v>558</v>
      </c>
      <c r="E228" s="21" t="s">
        <v>559</v>
      </c>
      <c r="F228" s="20"/>
      <c r="G228" s="22"/>
      <c r="H228" s="23"/>
      <c r="I228" s="24" t="n">
        <v>0.1</v>
      </c>
      <c r="J228" s="25" t="n">
        <f aca="false">11130.4/8</f>
        <v>1391.3</v>
      </c>
      <c r="K228" s="25" t="n">
        <v>0</v>
      </c>
      <c r="L228" s="25" t="n">
        <v>0</v>
      </c>
      <c r="M228" s="25" t="n">
        <f aca="false">J228-K228-L228</f>
        <v>1391.3</v>
      </c>
      <c r="N228" s="78" t="s">
        <v>242</v>
      </c>
    </row>
    <row r="229" customFormat="false" ht="32.8" hidden="false" customHeight="false" outlineLevel="0" collapsed="false">
      <c r="A229" s="19" t="n">
        <v>44574</v>
      </c>
      <c r="B229" s="20" t="s">
        <v>560</v>
      </c>
      <c r="C229" s="20" t="s">
        <v>557</v>
      </c>
      <c r="D229" s="21" t="s">
        <v>558</v>
      </c>
      <c r="E229" s="21" t="s">
        <v>559</v>
      </c>
      <c r="F229" s="20"/>
      <c r="G229" s="22"/>
      <c r="H229" s="23"/>
      <c r="I229" s="24" t="n">
        <v>0.1</v>
      </c>
      <c r="J229" s="25" t="n">
        <f aca="false">11130.4/8</f>
        <v>1391.3</v>
      </c>
      <c r="K229" s="25" t="n">
        <v>0</v>
      </c>
      <c r="L229" s="25" t="n">
        <v>0</v>
      </c>
      <c r="M229" s="25" t="n">
        <f aca="false">J229-K229-L229</f>
        <v>1391.3</v>
      </c>
      <c r="N229" s="78" t="s">
        <v>242</v>
      </c>
    </row>
    <row r="230" customFormat="false" ht="32.8" hidden="false" customHeight="false" outlineLevel="0" collapsed="false">
      <c r="A230" s="19" t="n">
        <v>44574</v>
      </c>
      <c r="B230" s="20" t="s">
        <v>560</v>
      </c>
      <c r="C230" s="20" t="s">
        <v>557</v>
      </c>
      <c r="D230" s="21" t="s">
        <v>558</v>
      </c>
      <c r="E230" s="21" t="s">
        <v>559</v>
      </c>
      <c r="F230" s="20"/>
      <c r="G230" s="22"/>
      <c r="H230" s="23"/>
      <c r="I230" s="24" t="n">
        <v>0.1</v>
      </c>
      <c r="J230" s="25" t="n">
        <f aca="false">11130.4/8</f>
        <v>1391.3</v>
      </c>
      <c r="K230" s="25" t="n">
        <v>0</v>
      </c>
      <c r="L230" s="25" t="n">
        <v>0</v>
      </c>
      <c r="M230" s="25" t="n">
        <f aca="false">J230-K230-L230</f>
        <v>1391.3</v>
      </c>
      <c r="N230" s="78" t="s">
        <v>242</v>
      </c>
    </row>
    <row r="231" customFormat="false" ht="32.8" hidden="false" customHeight="false" outlineLevel="0" collapsed="false">
      <c r="A231" s="19" t="n">
        <v>44574</v>
      </c>
      <c r="B231" s="20" t="s">
        <v>560</v>
      </c>
      <c r="C231" s="20" t="s">
        <v>557</v>
      </c>
      <c r="D231" s="21" t="s">
        <v>558</v>
      </c>
      <c r="E231" s="21" t="s">
        <v>559</v>
      </c>
      <c r="F231" s="20"/>
      <c r="G231" s="22"/>
      <c r="H231" s="23"/>
      <c r="I231" s="24" t="n">
        <v>0.1</v>
      </c>
      <c r="J231" s="25" t="n">
        <f aca="false">11130.4/8</f>
        <v>1391.3</v>
      </c>
      <c r="K231" s="25" t="n">
        <v>0</v>
      </c>
      <c r="L231" s="25" t="n">
        <v>0</v>
      </c>
      <c r="M231" s="25" t="n">
        <f aca="false">J231-K231-L231</f>
        <v>1391.3</v>
      </c>
      <c r="N231" s="78" t="s">
        <v>242</v>
      </c>
    </row>
    <row r="232" customFormat="false" ht="32.8" hidden="false" customHeight="false" outlineLevel="0" collapsed="false">
      <c r="A232" s="19" t="n">
        <v>44574</v>
      </c>
      <c r="B232" s="20" t="s">
        <v>560</v>
      </c>
      <c r="C232" s="20" t="s">
        <v>557</v>
      </c>
      <c r="D232" s="21" t="s">
        <v>558</v>
      </c>
      <c r="E232" s="21" t="s">
        <v>559</v>
      </c>
      <c r="F232" s="20"/>
      <c r="G232" s="22"/>
      <c r="H232" s="23"/>
      <c r="I232" s="24" t="n">
        <v>0.1</v>
      </c>
      <c r="J232" s="25" t="n">
        <f aca="false">11130.4/8</f>
        <v>1391.3</v>
      </c>
      <c r="K232" s="25" t="n">
        <v>0</v>
      </c>
      <c r="L232" s="25" t="n">
        <v>0</v>
      </c>
      <c r="M232" s="25" t="n">
        <f aca="false">J232-K232-L232</f>
        <v>1391.3</v>
      </c>
      <c r="N232" s="78" t="s">
        <v>242</v>
      </c>
    </row>
    <row r="233" customFormat="false" ht="32.8" hidden="false" customHeight="false" outlineLevel="0" collapsed="false">
      <c r="A233" s="19" t="n">
        <v>44574</v>
      </c>
      <c r="B233" s="20" t="s">
        <v>560</v>
      </c>
      <c r="C233" s="20" t="s">
        <v>557</v>
      </c>
      <c r="D233" s="21" t="s">
        <v>558</v>
      </c>
      <c r="E233" s="21" t="s">
        <v>559</v>
      </c>
      <c r="F233" s="20"/>
      <c r="G233" s="22"/>
      <c r="H233" s="23"/>
      <c r="I233" s="24" t="n">
        <v>0.1</v>
      </c>
      <c r="J233" s="25" t="n">
        <f aca="false">11130.4/8</f>
        <v>1391.3</v>
      </c>
      <c r="K233" s="25" t="n">
        <v>0</v>
      </c>
      <c r="L233" s="25" t="n">
        <v>0</v>
      </c>
      <c r="M233" s="25" t="n">
        <f aca="false">J233-K233-L233</f>
        <v>1391.3</v>
      </c>
      <c r="N233" s="78" t="s">
        <v>242</v>
      </c>
    </row>
    <row r="234" customFormat="false" ht="32.8" hidden="false" customHeight="false" outlineLevel="0" collapsed="false">
      <c r="A234" s="19" t="n">
        <v>44574</v>
      </c>
      <c r="B234" s="20" t="s">
        <v>560</v>
      </c>
      <c r="C234" s="20" t="s">
        <v>557</v>
      </c>
      <c r="D234" s="21" t="s">
        <v>558</v>
      </c>
      <c r="E234" s="21" t="s">
        <v>559</v>
      </c>
      <c r="F234" s="20"/>
      <c r="G234" s="22"/>
      <c r="H234" s="23"/>
      <c r="I234" s="24" t="n">
        <v>0.1</v>
      </c>
      <c r="J234" s="25" t="n">
        <f aca="false">11130.4/8</f>
        <v>1391.3</v>
      </c>
      <c r="K234" s="25" t="n">
        <v>0</v>
      </c>
      <c r="L234" s="25" t="n">
        <v>0</v>
      </c>
      <c r="M234" s="25" t="n">
        <f aca="false">J234-K234-L234</f>
        <v>1391.3</v>
      </c>
      <c r="N234" s="78" t="s">
        <v>242</v>
      </c>
    </row>
    <row r="235" customFormat="false" ht="32.8" hidden="false" customHeight="false" outlineLevel="0" collapsed="false">
      <c r="A235" s="19" t="n">
        <v>44574</v>
      </c>
      <c r="B235" s="20" t="s">
        <v>560</v>
      </c>
      <c r="C235" s="20" t="s">
        <v>557</v>
      </c>
      <c r="D235" s="21" t="s">
        <v>558</v>
      </c>
      <c r="E235" s="21" t="s">
        <v>559</v>
      </c>
      <c r="F235" s="20"/>
      <c r="G235" s="22"/>
      <c r="H235" s="23"/>
      <c r="I235" s="24" t="n">
        <v>0.1</v>
      </c>
      <c r="J235" s="25" t="n">
        <f aca="false">11130.4/8</f>
        <v>1391.3</v>
      </c>
      <c r="K235" s="25" t="n">
        <v>0</v>
      </c>
      <c r="L235" s="25" t="n">
        <v>0</v>
      </c>
      <c r="M235" s="25" t="n">
        <f aca="false">J235-K235-L235</f>
        <v>1391.3</v>
      </c>
      <c r="N235" s="78" t="s">
        <v>242</v>
      </c>
    </row>
    <row r="236" customFormat="false" ht="32.8" hidden="false" customHeight="false" outlineLevel="0" collapsed="false">
      <c r="A236" s="19" t="n">
        <v>44574</v>
      </c>
      <c r="B236" s="20" t="s">
        <v>561</v>
      </c>
      <c r="C236" s="20" t="s">
        <v>557</v>
      </c>
      <c r="D236" s="21" t="s">
        <v>558</v>
      </c>
      <c r="E236" s="21" t="s">
        <v>559</v>
      </c>
      <c r="F236" s="20"/>
      <c r="G236" s="22"/>
      <c r="H236" s="23"/>
      <c r="I236" s="24" t="n">
        <v>0.1</v>
      </c>
      <c r="J236" s="25" t="n">
        <f aca="false">29565.2/2</f>
        <v>14782.6</v>
      </c>
      <c r="K236" s="25" t="n">
        <v>0</v>
      </c>
      <c r="L236" s="25" t="n">
        <v>0</v>
      </c>
      <c r="M236" s="25" t="n">
        <f aca="false">J236-K236-L236</f>
        <v>14782.6</v>
      </c>
      <c r="N236" s="78" t="s">
        <v>242</v>
      </c>
    </row>
    <row r="237" customFormat="false" ht="32.8" hidden="false" customHeight="false" outlineLevel="0" collapsed="false">
      <c r="A237" s="19" t="n">
        <v>44574</v>
      </c>
      <c r="B237" s="20" t="s">
        <v>561</v>
      </c>
      <c r="C237" s="20" t="s">
        <v>557</v>
      </c>
      <c r="D237" s="21" t="s">
        <v>558</v>
      </c>
      <c r="E237" s="21" t="s">
        <v>559</v>
      </c>
      <c r="F237" s="20"/>
      <c r="G237" s="22"/>
      <c r="H237" s="23"/>
      <c r="I237" s="24" t="n">
        <v>0.1</v>
      </c>
      <c r="J237" s="25" t="n">
        <f aca="false">29565.2/2</f>
        <v>14782.6</v>
      </c>
      <c r="K237" s="25" t="n">
        <v>0</v>
      </c>
      <c r="L237" s="25" t="n">
        <v>0</v>
      </c>
      <c r="M237" s="25" t="n">
        <f aca="false">J237-K237-L237</f>
        <v>14782.6</v>
      </c>
      <c r="N237" s="78" t="s">
        <v>242</v>
      </c>
    </row>
    <row r="238" customFormat="false" ht="32.8" hidden="false" customHeight="false" outlineLevel="0" collapsed="false">
      <c r="A238" s="19" t="n">
        <v>44574</v>
      </c>
      <c r="B238" s="20" t="s">
        <v>562</v>
      </c>
      <c r="C238" s="20" t="s">
        <v>557</v>
      </c>
      <c r="D238" s="21" t="s">
        <v>558</v>
      </c>
      <c r="E238" s="21" t="s">
        <v>559</v>
      </c>
      <c r="F238" s="20"/>
      <c r="G238" s="22"/>
      <c r="H238" s="23"/>
      <c r="I238" s="24" t="n">
        <v>0.1</v>
      </c>
      <c r="J238" s="25" t="n">
        <f aca="false">40000/4</f>
        <v>10000</v>
      </c>
      <c r="K238" s="25" t="n">
        <v>0</v>
      </c>
      <c r="L238" s="25" t="n">
        <v>0</v>
      </c>
      <c r="M238" s="25" t="n">
        <f aca="false">J238-K238-L238</f>
        <v>10000</v>
      </c>
      <c r="N238" s="78" t="s">
        <v>242</v>
      </c>
    </row>
    <row r="239" customFormat="false" ht="32.8" hidden="false" customHeight="false" outlineLevel="0" collapsed="false">
      <c r="A239" s="19" t="n">
        <v>44574</v>
      </c>
      <c r="B239" s="20" t="s">
        <v>562</v>
      </c>
      <c r="C239" s="20" t="s">
        <v>557</v>
      </c>
      <c r="D239" s="21" t="s">
        <v>558</v>
      </c>
      <c r="E239" s="21" t="s">
        <v>559</v>
      </c>
      <c r="F239" s="20"/>
      <c r="G239" s="22"/>
      <c r="H239" s="23"/>
      <c r="I239" s="24" t="n">
        <v>0.1</v>
      </c>
      <c r="J239" s="25" t="n">
        <f aca="false">40000/4</f>
        <v>10000</v>
      </c>
      <c r="K239" s="25" t="n">
        <v>0</v>
      </c>
      <c r="L239" s="25" t="n">
        <v>0</v>
      </c>
      <c r="M239" s="25" t="n">
        <f aca="false">J239-K239-L239</f>
        <v>10000</v>
      </c>
      <c r="N239" s="78" t="s">
        <v>242</v>
      </c>
    </row>
    <row r="240" customFormat="false" ht="32.8" hidden="false" customHeight="false" outlineLevel="0" collapsed="false">
      <c r="A240" s="19" t="n">
        <v>44574</v>
      </c>
      <c r="B240" s="20" t="s">
        <v>562</v>
      </c>
      <c r="C240" s="20" t="s">
        <v>557</v>
      </c>
      <c r="D240" s="21" t="s">
        <v>558</v>
      </c>
      <c r="E240" s="21" t="s">
        <v>559</v>
      </c>
      <c r="F240" s="20"/>
      <c r="G240" s="22"/>
      <c r="H240" s="23"/>
      <c r="I240" s="24" t="n">
        <v>0.1</v>
      </c>
      <c r="J240" s="25" t="n">
        <f aca="false">40000/4</f>
        <v>10000</v>
      </c>
      <c r="K240" s="25" t="n">
        <v>0</v>
      </c>
      <c r="L240" s="25" t="n">
        <v>0</v>
      </c>
      <c r="M240" s="25" t="n">
        <f aca="false">J240-K240-L240</f>
        <v>10000</v>
      </c>
      <c r="N240" s="78" t="s">
        <v>242</v>
      </c>
    </row>
    <row r="241" customFormat="false" ht="32.8" hidden="false" customHeight="false" outlineLevel="0" collapsed="false">
      <c r="A241" s="19" t="n">
        <v>44574</v>
      </c>
      <c r="B241" s="20" t="s">
        <v>562</v>
      </c>
      <c r="C241" s="20" t="s">
        <v>557</v>
      </c>
      <c r="D241" s="21" t="s">
        <v>558</v>
      </c>
      <c r="E241" s="21" t="s">
        <v>559</v>
      </c>
      <c r="F241" s="20"/>
      <c r="G241" s="22"/>
      <c r="H241" s="23"/>
      <c r="I241" s="24" t="n">
        <v>0.1</v>
      </c>
      <c r="J241" s="25" t="n">
        <f aca="false">40000/4</f>
        <v>10000</v>
      </c>
      <c r="K241" s="25" t="n">
        <v>0</v>
      </c>
      <c r="L241" s="25" t="n">
        <v>0</v>
      </c>
      <c r="M241" s="25" t="n">
        <f aca="false">J241-K241-L241</f>
        <v>10000</v>
      </c>
      <c r="N241" s="78" t="s">
        <v>242</v>
      </c>
    </row>
    <row r="242" customFormat="false" ht="48.5" hidden="false" customHeight="false" outlineLevel="0" collapsed="false">
      <c r="A242" s="19" t="n">
        <v>44617</v>
      </c>
      <c r="B242" s="20" t="s">
        <v>563</v>
      </c>
      <c r="C242" s="20" t="n">
        <v>327</v>
      </c>
      <c r="D242" s="21" t="s">
        <v>564</v>
      </c>
      <c r="E242" s="21" t="s">
        <v>565</v>
      </c>
      <c r="F242" s="20"/>
      <c r="G242" s="22"/>
      <c r="H242" s="23"/>
      <c r="I242" s="24" t="n">
        <v>0.1</v>
      </c>
      <c r="J242" s="25" t="n">
        <f aca="false">16347.82/2</f>
        <v>8173.91</v>
      </c>
      <c r="K242" s="25" t="n">
        <v>0</v>
      </c>
      <c r="L242" s="25" t="n">
        <v>0</v>
      </c>
      <c r="M242" s="25" t="n">
        <f aca="false">J242-K242-L242</f>
        <v>8173.91</v>
      </c>
      <c r="N242" s="78" t="s">
        <v>242</v>
      </c>
    </row>
    <row r="243" customFormat="false" ht="48.5" hidden="false" customHeight="false" outlineLevel="0" collapsed="false">
      <c r="A243" s="19" t="n">
        <v>44617</v>
      </c>
      <c r="B243" s="20" t="s">
        <v>563</v>
      </c>
      <c r="C243" s="20" t="n">
        <v>327</v>
      </c>
      <c r="D243" s="21" t="s">
        <v>564</v>
      </c>
      <c r="E243" s="21" t="s">
        <v>565</v>
      </c>
      <c r="F243" s="20"/>
      <c r="G243" s="22"/>
      <c r="H243" s="23"/>
      <c r="I243" s="24" t="n">
        <v>0.1</v>
      </c>
      <c r="J243" s="25" t="n">
        <f aca="false">16347.82/2</f>
        <v>8173.91</v>
      </c>
      <c r="K243" s="25" t="n">
        <v>0</v>
      </c>
      <c r="L243" s="25" t="n">
        <v>0</v>
      </c>
      <c r="M243" s="25" t="n">
        <f aca="false">J243-K243-L243</f>
        <v>8173.91</v>
      </c>
      <c r="N243" s="78" t="s">
        <v>242</v>
      </c>
    </row>
    <row r="244" customFormat="false" ht="32.95" hidden="false" customHeight="false" outlineLevel="0" collapsed="false">
      <c r="A244" s="19" t="n">
        <v>42473</v>
      </c>
      <c r="B244" s="20" t="s">
        <v>566</v>
      </c>
      <c r="C244" s="20" t="n">
        <v>10103</v>
      </c>
      <c r="D244" s="21" t="s">
        <v>567</v>
      </c>
      <c r="E244" s="21" t="s">
        <v>568</v>
      </c>
      <c r="F244" s="20" t="s">
        <v>569</v>
      </c>
      <c r="G244" s="22" t="s">
        <v>530</v>
      </c>
      <c r="H244" s="23" t="s">
        <v>530</v>
      </c>
      <c r="I244" s="24" t="n">
        <v>0.1</v>
      </c>
      <c r="J244" s="25" t="n">
        <f aca="false">9233.4+2582.15</f>
        <v>11815.55</v>
      </c>
      <c r="K244" s="25" t="n">
        <f aca="false">I244*J244</f>
        <v>1181.555</v>
      </c>
      <c r="L244" s="25" t="n">
        <v>6181.255</v>
      </c>
      <c r="M244" s="25" t="n">
        <f aca="false">J244-K244-L244</f>
        <v>4452.74</v>
      </c>
      <c r="N244" s="23"/>
    </row>
    <row r="245" customFormat="false" ht="17.35" hidden="false" customHeight="false" outlineLevel="0" collapsed="false">
      <c r="A245" s="19" t="n">
        <v>42161</v>
      </c>
      <c r="B245" s="20" t="s">
        <v>570</v>
      </c>
      <c r="C245" s="20"/>
      <c r="D245" s="21" t="s">
        <v>464</v>
      </c>
      <c r="E245" s="57" t="s">
        <v>465</v>
      </c>
      <c r="F245" s="53" t="s">
        <v>571</v>
      </c>
      <c r="G245" s="22" t="s">
        <v>530</v>
      </c>
      <c r="H245" s="23" t="s">
        <v>530</v>
      </c>
      <c r="I245" s="24" t="n">
        <v>0.1</v>
      </c>
      <c r="J245" s="25" t="n">
        <v>2600</v>
      </c>
      <c r="K245" s="25" t="n">
        <f aca="false">I245*J245</f>
        <v>260</v>
      </c>
      <c r="L245" s="25" t="n">
        <v>1582.17</v>
      </c>
      <c r="M245" s="25" t="n">
        <f aca="false">J245-K245-L245</f>
        <v>757.83</v>
      </c>
      <c r="N245" s="23"/>
    </row>
    <row r="246" customFormat="false" ht="17.35" hidden="false" customHeight="false" outlineLevel="0" collapsed="false">
      <c r="A246" s="19" t="n">
        <v>42161</v>
      </c>
      <c r="B246" s="20" t="s">
        <v>570</v>
      </c>
      <c r="C246" s="20"/>
      <c r="D246" s="21" t="s">
        <v>464</v>
      </c>
      <c r="E246" s="57" t="s">
        <v>465</v>
      </c>
      <c r="F246" s="53" t="s">
        <v>572</v>
      </c>
      <c r="G246" s="22" t="s">
        <v>530</v>
      </c>
      <c r="H246" s="23" t="s">
        <v>530</v>
      </c>
      <c r="I246" s="24" t="n">
        <v>0.1</v>
      </c>
      <c r="J246" s="25" t="n">
        <v>2600</v>
      </c>
      <c r="K246" s="25" t="n">
        <f aca="false">I246*J246</f>
        <v>260</v>
      </c>
      <c r="L246" s="25" t="n">
        <v>1582.17</v>
      </c>
      <c r="M246" s="25" t="n">
        <f aca="false">J246-K246-L246</f>
        <v>757.83</v>
      </c>
      <c r="N246" s="23"/>
    </row>
    <row r="247" customFormat="false" ht="17.35" hidden="false" customHeight="false" outlineLevel="0" collapsed="false">
      <c r="A247" s="19" t="n">
        <v>42161</v>
      </c>
      <c r="B247" s="20" t="s">
        <v>570</v>
      </c>
      <c r="C247" s="20"/>
      <c r="D247" s="21" t="s">
        <v>464</v>
      </c>
      <c r="E247" s="57" t="s">
        <v>465</v>
      </c>
      <c r="F247" s="53" t="s">
        <v>573</v>
      </c>
      <c r="G247" s="22" t="s">
        <v>530</v>
      </c>
      <c r="H247" s="23" t="s">
        <v>530</v>
      </c>
      <c r="I247" s="24" t="n">
        <v>0.1</v>
      </c>
      <c r="J247" s="25" t="n">
        <v>2600</v>
      </c>
      <c r="K247" s="25" t="n">
        <f aca="false">I247*J247</f>
        <v>260</v>
      </c>
      <c r="L247" s="25" t="n">
        <v>1582.17</v>
      </c>
      <c r="M247" s="25" t="n">
        <f aca="false">J247-K247-L247</f>
        <v>757.83</v>
      </c>
      <c r="N247" s="23"/>
    </row>
    <row r="248" customFormat="false" ht="17.35" hidden="false" customHeight="false" outlineLevel="0" collapsed="false">
      <c r="A248" s="19" t="n">
        <v>42161</v>
      </c>
      <c r="B248" s="20" t="s">
        <v>570</v>
      </c>
      <c r="C248" s="20"/>
      <c r="D248" s="21" t="s">
        <v>464</v>
      </c>
      <c r="E248" s="57" t="s">
        <v>465</v>
      </c>
      <c r="F248" s="53" t="s">
        <v>574</v>
      </c>
      <c r="G248" s="22" t="s">
        <v>530</v>
      </c>
      <c r="H248" s="23" t="s">
        <v>530</v>
      </c>
      <c r="I248" s="24" t="n">
        <v>0.1</v>
      </c>
      <c r="J248" s="25" t="n">
        <v>2600</v>
      </c>
      <c r="K248" s="25" t="n">
        <f aca="false">I248*J248</f>
        <v>260</v>
      </c>
      <c r="L248" s="25" t="n">
        <v>1582.17</v>
      </c>
      <c r="M248" s="25" t="n">
        <f aca="false">J248-K248-L248</f>
        <v>757.83</v>
      </c>
      <c r="N248" s="23"/>
    </row>
    <row r="249" customFormat="false" ht="17.35" hidden="false" customHeight="false" outlineLevel="0" collapsed="false">
      <c r="A249" s="19" t="n">
        <v>42161</v>
      </c>
      <c r="B249" s="20" t="s">
        <v>570</v>
      </c>
      <c r="C249" s="20"/>
      <c r="D249" s="21" t="s">
        <v>464</v>
      </c>
      <c r="E249" s="57" t="s">
        <v>465</v>
      </c>
      <c r="F249" s="53" t="s">
        <v>575</v>
      </c>
      <c r="G249" s="22" t="s">
        <v>530</v>
      </c>
      <c r="H249" s="23" t="s">
        <v>530</v>
      </c>
      <c r="I249" s="24" t="n">
        <v>0.1</v>
      </c>
      <c r="J249" s="25" t="n">
        <v>2600</v>
      </c>
      <c r="K249" s="25" t="n">
        <f aca="false">I249*J249</f>
        <v>260</v>
      </c>
      <c r="L249" s="25" t="n">
        <v>1582.17</v>
      </c>
      <c r="M249" s="25" t="n">
        <f aca="false">J249-K249-L249</f>
        <v>757.83</v>
      </c>
      <c r="N249" s="23"/>
    </row>
    <row r="250" s="49" customFormat="true" ht="17.35" hidden="false" customHeight="false" outlineLevel="0" collapsed="false">
      <c r="A250" s="19" t="n">
        <v>43482</v>
      </c>
      <c r="B250" s="20" t="s">
        <v>576</v>
      </c>
      <c r="C250" s="20" t="s">
        <v>577</v>
      </c>
      <c r="D250" s="21" t="s">
        <v>578</v>
      </c>
      <c r="E250" s="21" t="s">
        <v>579</v>
      </c>
      <c r="F250" s="20" t="s">
        <v>580</v>
      </c>
      <c r="G250" s="22" t="s">
        <v>530</v>
      </c>
      <c r="H250" s="23" t="s">
        <v>530</v>
      </c>
      <c r="I250" s="24" t="n">
        <v>0.1</v>
      </c>
      <c r="J250" s="79" t="n">
        <v>6782.61</v>
      </c>
      <c r="K250" s="25" t="n">
        <f aca="false">I250*J250</f>
        <v>678.261</v>
      </c>
      <c r="L250" s="79" t="n">
        <v>1673.917</v>
      </c>
      <c r="M250" s="25" t="n">
        <f aca="false">J250-K250-L250</f>
        <v>4430.432</v>
      </c>
      <c r="N250" s="23"/>
      <c r="O250" s="48"/>
      <c r="P250" s="48"/>
      <c r="Q250" s="48"/>
      <c r="R250" s="48"/>
      <c r="AMJ250" s="0"/>
    </row>
    <row r="251" s="49" customFormat="true" ht="17.35" hidden="false" customHeight="false" outlineLevel="0" collapsed="false">
      <c r="A251" s="19" t="n">
        <v>43482</v>
      </c>
      <c r="B251" s="20" t="s">
        <v>576</v>
      </c>
      <c r="C251" s="20" t="s">
        <v>577</v>
      </c>
      <c r="D251" s="21" t="s">
        <v>578</v>
      </c>
      <c r="E251" s="21" t="s">
        <v>579</v>
      </c>
      <c r="F251" s="20" t="s">
        <v>581</v>
      </c>
      <c r="G251" s="22" t="s">
        <v>530</v>
      </c>
      <c r="H251" s="23" t="s">
        <v>530</v>
      </c>
      <c r="I251" s="24" t="n">
        <v>0.1</v>
      </c>
      <c r="J251" s="79" t="n">
        <v>6782.61</v>
      </c>
      <c r="K251" s="25" t="n">
        <f aca="false">I251*J251</f>
        <v>678.261</v>
      </c>
      <c r="L251" s="79" t="n">
        <v>1673.917</v>
      </c>
      <c r="M251" s="25" t="n">
        <f aca="false">J251-K251-L251</f>
        <v>4430.432</v>
      </c>
      <c r="N251" s="23"/>
      <c r="O251" s="48"/>
      <c r="P251" s="48"/>
      <c r="Q251" s="48"/>
      <c r="R251" s="48"/>
      <c r="AMJ251" s="0"/>
    </row>
    <row r="252" s="49" customFormat="true" ht="17.35" hidden="false" customHeight="false" outlineLevel="0" collapsed="false">
      <c r="A252" s="19" t="n">
        <v>43482</v>
      </c>
      <c r="B252" s="20" t="s">
        <v>582</v>
      </c>
      <c r="C252" s="20" t="s">
        <v>577</v>
      </c>
      <c r="D252" s="21" t="s">
        <v>578</v>
      </c>
      <c r="E252" s="21" t="s">
        <v>579</v>
      </c>
      <c r="F252" s="20" t="s">
        <v>583</v>
      </c>
      <c r="G252" s="22" t="s">
        <v>530</v>
      </c>
      <c r="H252" s="23" t="s">
        <v>530</v>
      </c>
      <c r="I252" s="24" t="n">
        <v>0.1</v>
      </c>
      <c r="J252" s="79" t="n">
        <v>6782.61</v>
      </c>
      <c r="K252" s="25" t="n">
        <f aca="false">I252*J252</f>
        <v>678.261</v>
      </c>
      <c r="L252" s="79" t="n">
        <v>1673.917</v>
      </c>
      <c r="M252" s="25" t="n">
        <f aca="false">J252-K252-L252</f>
        <v>4430.432</v>
      </c>
      <c r="N252" s="23"/>
      <c r="O252" s="48"/>
      <c r="P252" s="48"/>
      <c r="Q252" s="48"/>
      <c r="R252" s="48"/>
      <c r="AMJ252" s="0"/>
    </row>
    <row r="253" s="49" customFormat="true" ht="17.35" hidden="false" customHeight="false" outlineLevel="0" collapsed="false">
      <c r="A253" s="19" t="n">
        <v>43482</v>
      </c>
      <c r="B253" s="20" t="s">
        <v>582</v>
      </c>
      <c r="C253" s="20" t="s">
        <v>577</v>
      </c>
      <c r="D253" s="21" t="s">
        <v>578</v>
      </c>
      <c r="E253" s="21" t="s">
        <v>579</v>
      </c>
      <c r="F253" s="20" t="s">
        <v>584</v>
      </c>
      <c r="G253" s="22" t="s">
        <v>530</v>
      </c>
      <c r="H253" s="23" t="s">
        <v>530</v>
      </c>
      <c r="I253" s="24" t="n">
        <v>0.1</v>
      </c>
      <c r="J253" s="79" t="n">
        <v>6782.61</v>
      </c>
      <c r="K253" s="25" t="n">
        <f aca="false">I253*J253</f>
        <v>678.261</v>
      </c>
      <c r="L253" s="79" t="n">
        <v>1673.917</v>
      </c>
      <c r="M253" s="25" t="n">
        <f aca="false">J253-K253-L253</f>
        <v>4430.432</v>
      </c>
      <c r="N253" s="23"/>
      <c r="O253" s="48"/>
      <c r="P253" s="48"/>
      <c r="Q253" s="48"/>
      <c r="R253" s="48"/>
      <c r="AMJ253" s="0"/>
    </row>
    <row r="254" s="49" customFormat="true" ht="17.35" hidden="false" customHeight="false" outlineLevel="0" collapsed="false">
      <c r="A254" s="19" t="n">
        <v>43482</v>
      </c>
      <c r="B254" s="20" t="s">
        <v>582</v>
      </c>
      <c r="C254" s="20" t="s">
        <v>577</v>
      </c>
      <c r="D254" s="21" t="s">
        <v>578</v>
      </c>
      <c r="E254" s="21" t="s">
        <v>579</v>
      </c>
      <c r="F254" s="20" t="s">
        <v>585</v>
      </c>
      <c r="G254" s="22" t="s">
        <v>530</v>
      </c>
      <c r="H254" s="23" t="s">
        <v>530</v>
      </c>
      <c r="I254" s="24" t="n">
        <v>0.1</v>
      </c>
      <c r="J254" s="79" t="n">
        <v>6782.61</v>
      </c>
      <c r="K254" s="25" t="n">
        <f aca="false">I254*J254</f>
        <v>678.261</v>
      </c>
      <c r="L254" s="79" t="n">
        <v>1673.92</v>
      </c>
      <c r="M254" s="25" t="n">
        <f aca="false">J254-K254-L254</f>
        <v>4430.429</v>
      </c>
      <c r="N254" s="23"/>
      <c r="O254" s="48"/>
      <c r="P254" s="48"/>
      <c r="Q254" s="48"/>
      <c r="R254" s="48"/>
      <c r="AMJ254" s="0"/>
    </row>
    <row r="255" s="77" customFormat="true" ht="32.8" hidden="false" customHeight="false" outlineLevel="0" collapsed="false">
      <c r="A255" s="50" t="n">
        <v>44202</v>
      </c>
      <c r="B255" s="20" t="s">
        <v>586</v>
      </c>
      <c r="C255" s="37" t="s">
        <v>587</v>
      </c>
      <c r="D255" s="74" t="s">
        <v>541</v>
      </c>
      <c r="E255" s="41" t="s">
        <v>588</v>
      </c>
      <c r="F255" s="20" t="s">
        <v>589</v>
      </c>
      <c r="G255" s="22" t="s">
        <v>530</v>
      </c>
      <c r="H255" s="23" t="s">
        <v>530</v>
      </c>
      <c r="I255" s="24" t="n">
        <v>0.1</v>
      </c>
      <c r="J255" s="75" t="n">
        <v>6500</v>
      </c>
      <c r="K255" s="25" t="n">
        <f aca="false">I255*J255</f>
        <v>650</v>
      </c>
      <c r="L255" s="75" t="n">
        <v>323.74</v>
      </c>
      <c r="M255" s="25" t="n">
        <f aca="false">J255-K255-L255</f>
        <v>5526.26</v>
      </c>
      <c r="N255" s="23"/>
      <c r="O255" s="76"/>
      <c r="P255" s="76"/>
      <c r="Q255" s="76"/>
      <c r="R255" s="76"/>
      <c r="AMJ255" s="0"/>
    </row>
    <row r="256" s="77" customFormat="true" ht="32.8" hidden="false" customHeight="false" outlineLevel="0" collapsed="false">
      <c r="A256" s="50" t="n">
        <v>44379</v>
      </c>
      <c r="B256" s="20" t="s">
        <v>586</v>
      </c>
      <c r="C256" s="37" t="s">
        <v>587</v>
      </c>
      <c r="D256" s="74" t="s">
        <v>541</v>
      </c>
      <c r="E256" s="41" t="s">
        <v>590</v>
      </c>
      <c r="F256" s="20" t="s">
        <v>591</v>
      </c>
      <c r="G256" s="22" t="s">
        <v>530</v>
      </c>
      <c r="H256" s="23" t="s">
        <v>530</v>
      </c>
      <c r="I256" s="24" t="n">
        <v>0.1</v>
      </c>
      <c r="J256" s="75" t="n">
        <v>4086.96</v>
      </c>
      <c r="K256" s="25" t="n">
        <f aca="false">I256*J256</f>
        <v>408.696</v>
      </c>
      <c r="L256" s="75" t="n">
        <f aca="false">11.18/2</f>
        <v>5.59</v>
      </c>
      <c r="M256" s="25" t="n">
        <f aca="false">J256-K256-L256</f>
        <v>3672.674</v>
      </c>
      <c r="N256" s="23"/>
      <c r="O256" s="76"/>
      <c r="P256" s="76"/>
      <c r="Q256" s="76"/>
      <c r="R256" s="76"/>
      <c r="AMJ256" s="0"/>
    </row>
    <row r="257" s="77" customFormat="true" ht="32.8" hidden="false" customHeight="false" outlineLevel="0" collapsed="false">
      <c r="A257" s="50" t="n">
        <v>44379</v>
      </c>
      <c r="B257" s="20" t="s">
        <v>586</v>
      </c>
      <c r="C257" s="37" t="s">
        <v>587</v>
      </c>
      <c r="D257" s="74" t="s">
        <v>541</v>
      </c>
      <c r="E257" s="41" t="s">
        <v>590</v>
      </c>
      <c r="F257" s="20" t="s">
        <v>592</v>
      </c>
      <c r="G257" s="22" t="s">
        <v>530</v>
      </c>
      <c r="H257" s="23" t="s">
        <v>530</v>
      </c>
      <c r="I257" s="24" t="n">
        <v>0.1</v>
      </c>
      <c r="J257" s="75" t="n">
        <v>4086.96</v>
      </c>
      <c r="K257" s="25" t="n">
        <f aca="false">I257*J257</f>
        <v>408.696</v>
      </c>
      <c r="L257" s="75" t="n">
        <f aca="false">11.18/2</f>
        <v>5.59</v>
      </c>
      <c r="M257" s="25" t="n">
        <f aca="false">J257-K257-L257</f>
        <v>3672.674</v>
      </c>
      <c r="N257" s="23"/>
      <c r="O257" s="76"/>
      <c r="P257" s="76"/>
      <c r="Q257" s="76"/>
      <c r="R257" s="76"/>
      <c r="AMJ257" s="0"/>
    </row>
    <row r="258" customFormat="false" ht="22.5" hidden="false" customHeight="true" outlineLevel="0" collapsed="false">
      <c r="A258" s="19" t="n">
        <v>43805</v>
      </c>
      <c r="B258" s="20" t="s">
        <v>593</v>
      </c>
      <c r="C258" s="20" t="s">
        <v>594</v>
      </c>
      <c r="D258" s="21" t="s">
        <v>484</v>
      </c>
      <c r="E258" s="57" t="s">
        <v>595</v>
      </c>
      <c r="F258" s="20" t="s">
        <v>596</v>
      </c>
      <c r="G258" s="22" t="s">
        <v>530</v>
      </c>
      <c r="H258" s="23" t="s">
        <v>530</v>
      </c>
      <c r="I258" s="24" t="n">
        <v>0.1</v>
      </c>
      <c r="J258" s="25" t="n">
        <f aca="false">9282.63/7</f>
        <v>1326.09</v>
      </c>
      <c r="K258" s="25" t="n">
        <f aca="false">I258*J258</f>
        <v>132.609</v>
      </c>
      <c r="L258" s="25" t="n">
        <v>210.27</v>
      </c>
      <c r="M258" s="25" t="n">
        <f aca="false">J258-K258-L258</f>
        <v>983.211</v>
      </c>
      <c r="N258" s="23"/>
    </row>
    <row r="259" customFormat="false" ht="22.5" hidden="false" customHeight="true" outlineLevel="0" collapsed="false">
      <c r="A259" s="19" t="n">
        <v>43805</v>
      </c>
      <c r="B259" s="20" t="s">
        <v>593</v>
      </c>
      <c r="C259" s="20" t="s">
        <v>594</v>
      </c>
      <c r="D259" s="21" t="s">
        <v>484</v>
      </c>
      <c r="E259" s="57" t="s">
        <v>595</v>
      </c>
      <c r="F259" s="20" t="s">
        <v>597</v>
      </c>
      <c r="G259" s="22" t="s">
        <v>530</v>
      </c>
      <c r="H259" s="23" t="s">
        <v>530</v>
      </c>
      <c r="I259" s="24" t="n">
        <v>0.1</v>
      </c>
      <c r="J259" s="25" t="n">
        <f aca="false">9282.63/7</f>
        <v>1326.09</v>
      </c>
      <c r="K259" s="25" t="n">
        <f aca="false">I259*J259</f>
        <v>132.609</v>
      </c>
      <c r="L259" s="25" t="n">
        <v>210.27</v>
      </c>
      <c r="M259" s="25" t="n">
        <f aca="false">J259-K259-L259</f>
        <v>983.211</v>
      </c>
      <c r="N259" s="23"/>
    </row>
    <row r="260" customFormat="false" ht="22.5" hidden="false" customHeight="true" outlineLevel="0" collapsed="false">
      <c r="A260" s="19" t="n">
        <v>43805</v>
      </c>
      <c r="B260" s="20" t="s">
        <v>593</v>
      </c>
      <c r="C260" s="20" t="s">
        <v>594</v>
      </c>
      <c r="D260" s="21" t="s">
        <v>484</v>
      </c>
      <c r="E260" s="57" t="s">
        <v>595</v>
      </c>
      <c r="F260" s="20" t="s">
        <v>598</v>
      </c>
      <c r="G260" s="22" t="s">
        <v>530</v>
      </c>
      <c r="H260" s="23" t="s">
        <v>530</v>
      </c>
      <c r="I260" s="24" t="n">
        <v>0.1</v>
      </c>
      <c r="J260" s="25" t="n">
        <f aca="false">9282.63/7</f>
        <v>1326.09</v>
      </c>
      <c r="K260" s="25" t="n">
        <f aca="false">I260*J260</f>
        <v>132.609</v>
      </c>
      <c r="L260" s="25" t="n">
        <v>210.27</v>
      </c>
      <c r="M260" s="25" t="n">
        <f aca="false">J260-K260-L260</f>
        <v>983.211</v>
      </c>
      <c r="N260" s="23"/>
    </row>
    <row r="261" customFormat="false" ht="22.5" hidden="false" customHeight="true" outlineLevel="0" collapsed="false">
      <c r="A261" s="19" t="n">
        <v>43805</v>
      </c>
      <c r="B261" s="20" t="s">
        <v>593</v>
      </c>
      <c r="C261" s="20" t="s">
        <v>594</v>
      </c>
      <c r="D261" s="21" t="s">
        <v>484</v>
      </c>
      <c r="E261" s="57" t="s">
        <v>595</v>
      </c>
      <c r="F261" s="20" t="s">
        <v>599</v>
      </c>
      <c r="G261" s="22" t="s">
        <v>530</v>
      </c>
      <c r="H261" s="23" t="s">
        <v>530</v>
      </c>
      <c r="I261" s="24" t="n">
        <v>0.1</v>
      </c>
      <c r="J261" s="25" t="n">
        <f aca="false">9282.63/7</f>
        <v>1326.09</v>
      </c>
      <c r="K261" s="25" t="n">
        <f aca="false">I261*J261</f>
        <v>132.609</v>
      </c>
      <c r="L261" s="25" t="n">
        <v>210.27</v>
      </c>
      <c r="M261" s="25" t="n">
        <f aca="false">J261-K261-L261</f>
        <v>983.211</v>
      </c>
      <c r="N261" s="23"/>
    </row>
    <row r="262" customFormat="false" ht="22.5" hidden="false" customHeight="true" outlineLevel="0" collapsed="false">
      <c r="A262" s="19" t="n">
        <v>43805</v>
      </c>
      <c r="B262" s="20" t="s">
        <v>593</v>
      </c>
      <c r="C262" s="20" t="s">
        <v>594</v>
      </c>
      <c r="D262" s="21" t="s">
        <v>484</v>
      </c>
      <c r="E262" s="57" t="s">
        <v>595</v>
      </c>
      <c r="F262" s="20" t="s">
        <v>600</v>
      </c>
      <c r="G262" s="22" t="s">
        <v>530</v>
      </c>
      <c r="H262" s="23" t="s">
        <v>530</v>
      </c>
      <c r="I262" s="24" t="n">
        <v>0.1</v>
      </c>
      <c r="J262" s="25" t="n">
        <f aca="false">9282.63/7</f>
        <v>1326.09</v>
      </c>
      <c r="K262" s="25" t="n">
        <f aca="false">I262*J262</f>
        <v>132.609</v>
      </c>
      <c r="L262" s="25" t="n">
        <v>210.27</v>
      </c>
      <c r="M262" s="25" t="n">
        <f aca="false">J262-K262-L262</f>
        <v>983.211</v>
      </c>
      <c r="N262" s="23"/>
    </row>
    <row r="263" customFormat="false" ht="22.5" hidden="false" customHeight="true" outlineLevel="0" collapsed="false">
      <c r="A263" s="19" t="n">
        <v>43805</v>
      </c>
      <c r="B263" s="20" t="s">
        <v>593</v>
      </c>
      <c r="C263" s="20" t="s">
        <v>594</v>
      </c>
      <c r="D263" s="21" t="s">
        <v>484</v>
      </c>
      <c r="E263" s="57" t="s">
        <v>595</v>
      </c>
      <c r="F263" s="20" t="s">
        <v>601</v>
      </c>
      <c r="G263" s="22" t="s">
        <v>530</v>
      </c>
      <c r="H263" s="23" t="s">
        <v>530</v>
      </c>
      <c r="I263" s="24" t="n">
        <v>0.1</v>
      </c>
      <c r="J263" s="25" t="n">
        <f aca="false">9282.63/7</f>
        <v>1326.09</v>
      </c>
      <c r="K263" s="25" t="n">
        <f aca="false">I263*J263</f>
        <v>132.609</v>
      </c>
      <c r="L263" s="25" t="n">
        <v>210.27</v>
      </c>
      <c r="M263" s="25" t="n">
        <f aca="false">J263-K263-L263</f>
        <v>983.211</v>
      </c>
      <c r="N263" s="23"/>
    </row>
    <row r="264" customFormat="false" ht="22.5" hidden="false" customHeight="true" outlineLevel="0" collapsed="false">
      <c r="A264" s="19" t="n">
        <v>43805</v>
      </c>
      <c r="B264" s="20" t="s">
        <v>593</v>
      </c>
      <c r="C264" s="20" t="s">
        <v>594</v>
      </c>
      <c r="D264" s="21" t="s">
        <v>484</v>
      </c>
      <c r="E264" s="57" t="s">
        <v>595</v>
      </c>
      <c r="F264" s="20" t="s">
        <v>602</v>
      </c>
      <c r="G264" s="22" t="s">
        <v>530</v>
      </c>
      <c r="H264" s="23" t="s">
        <v>530</v>
      </c>
      <c r="I264" s="24" t="n">
        <v>0.1</v>
      </c>
      <c r="J264" s="25" t="n">
        <f aca="false">9282.63/7</f>
        <v>1326.09</v>
      </c>
      <c r="K264" s="25" t="n">
        <f aca="false">I264*J264</f>
        <v>132.609</v>
      </c>
      <c r="L264" s="25" t="n">
        <v>210.27</v>
      </c>
      <c r="M264" s="25" t="n">
        <f aca="false">J264-K264-L264</f>
        <v>983.211</v>
      </c>
      <c r="N264" s="23"/>
    </row>
    <row r="265" customFormat="false" ht="22.5" hidden="false" customHeight="true" outlineLevel="0" collapsed="false">
      <c r="A265" s="19" t="n">
        <v>44379</v>
      </c>
      <c r="B265" s="20" t="s">
        <v>603</v>
      </c>
      <c r="C265" s="20" t="s">
        <v>604</v>
      </c>
      <c r="D265" s="21"/>
      <c r="E265" s="57"/>
      <c r="F265" s="20" t="s">
        <v>440</v>
      </c>
      <c r="G265" s="22" t="s">
        <v>530</v>
      </c>
      <c r="H265" s="23" t="s">
        <v>530</v>
      </c>
      <c r="I265" s="24" t="n">
        <v>0.1</v>
      </c>
      <c r="J265" s="25" t="n">
        <v>65590.8</v>
      </c>
      <c r="K265" s="25" t="n">
        <f aca="false">I265*J265</f>
        <v>6559.08</v>
      </c>
      <c r="L265" s="25" t="n">
        <v>89.75</v>
      </c>
      <c r="M265" s="25" t="n">
        <f aca="false">J265-K265-L265</f>
        <v>58941.97</v>
      </c>
      <c r="N265" s="23"/>
    </row>
    <row r="266" s="83" customFormat="true" ht="32.8" hidden="false" customHeight="false" outlineLevel="0" collapsed="false">
      <c r="A266" s="80" t="n">
        <v>43103</v>
      </c>
      <c r="B266" s="20" t="s">
        <v>605</v>
      </c>
      <c r="C266" s="28" t="s">
        <v>606</v>
      </c>
      <c r="D266" s="21" t="s">
        <v>69</v>
      </c>
      <c r="E266" s="57" t="s">
        <v>35</v>
      </c>
      <c r="F266" s="53" t="s">
        <v>607</v>
      </c>
      <c r="G266" s="22" t="s">
        <v>608</v>
      </c>
      <c r="H266" s="23" t="s">
        <v>608</v>
      </c>
      <c r="I266" s="24" t="n">
        <v>0.1</v>
      </c>
      <c r="J266" s="81" t="n">
        <v>1734.51</v>
      </c>
      <c r="K266" s="25" t="n">
        <f aca="false">I266*J266</f>
        <v>173.451</v>
      </c>
      <c r="L266" s="25" t="n">
        <v>608.169</v>
      </c>
      <c r="M266" s="25" t="n">
        <f aca="false">J266-K266-L266</f>
        <v>952.89</v>
      </c>
      <c r="N266" s="23" t="s">
        <v>608</v>
      </c>
      <c r="O266" s="82"/>
      <c r="P266" s="82"/>
      <c r="Q266" s="82"/>
      <c r="R266" s="82"/>
      <c r="AMJ266" s="0"/>
    </row>
    <row r="267" s="83" customFormat="true" ht="32.8" hidden="false" customHeight="false" outlineLevel="0" collapsed="false">
      <c r="A267" s="29" t="n">
        <v>42749</v>
      </c>
      <c r="B267" s="20" t="s">
        <v>609</v>
      </c>
      <c r="C267" s="20" t="s">
        <v>53</v>
      </c>
      <c r="D267" s="21" t="s">
        <v>49</v>
      </c>
      <c r="E267" s="57" t="s">
        <v>54</v>
      </c>
      <c r="F267" s="53" t="s">
        <v>610</v>
      </c>
      <c r="G267" s="22" t="s">
        <v>608</v>
      </c>
      <c r="H267" s="23" t="s">
        <v>608</v>
      </c>
      <c r="I267" s="24" t="n">
        <v>0.1</v>
      </c>
      <c r="J267" s="81" t="n">
        <v>2159</v>
      </c>
      <c r="K267" s="25" t="n">
        <f aca="false">I267*J267</f>
        <v>215.9</v>
      </c>
      <c r="L267" s="25" t="n">
        <v>1655.9</v>
      </c>
      <c r="M267" s="25" t="n">
        <f aca="false">J267-K267-L267</f>
        <v>287.2</v>
      </c>
      <c r="N267" s="23" t="s">
        <v>608</v>
      </c>
      <c r="O267" s="82"/>
      <c r="P267" s="82"/>
      <c r="Q267" s="82"/>
      <c r="R267" s="82"/>
      <c r="AMJ267" s="0"/>
    </row>
    <row r="268" s="83" customFormat="true" ht="48.5" hidden="false" customHeight="false" outlineLevel="0" collapsed="false">
      <c r="A268" s="84" t="n">
        <v>42143</v>
      </c>
      <c r="B268" s="31" t="s">
        <v>611</v>
      </c>
      <c r="C268" s="31" t="s">
        <v>48</v>
      </c>
      <c r="D268" s="21" t="s">
        <v>49</v>
      </c>
      <c r="E268" s="57" t="s">
        <v>50</v>
      </c>
      <c r="F268" s="32" t="s">
        <v>612</v>
      </c>
      <c r="G268" s="22" t="s">
        <v>608</v>
      </c>
      <c r="H268" s="23" t="s">
        <v>608</v>
      </c>
      <c r="I268" s="24" t="n">
        <v>0.1</v>
      </c>
      <c r="J268" s="81" t="n">
        <v>1578</v>
      </c>
      <c r="K268" s="25" t="n">
        <f aca="false">I268*J268</f>
        <v>157.8</v>
      </c>
      <c r="L268" s="25" t="n">
        <v>968.03</v>
      </c>
      <c r="M268" s="25" t="n">
        <f aca="false">J268-K268-L268</f>
        <v>452.17</v>
      </c>
      <c r="N268" s="23" t="s">
        <v>608</v>
      </c>
      <c r="O268" s="82"/>
      <c r="P268" s="82"/>
      <c r="Q268" s="82"/>
      <c r="R268" s="82"/>
      <c r="AMJ268" s="0"/>
    </row>
    <row r="269" s="86" customFormat="true" ht="48.5" hidden="false" customHeight="false" outlineLevel="0" collapsed="false">
      <c r="A269" s="55" t="n">
        <v>42473</v>
      </c>
      <c r="B269" s="31" t="s">
        <v>613</v>
      </c>
      <c r="C269" s="31" t="n">
        <v>10103</v>
      </c>
      <c r="D269" s="31" t="s">
        <v>614</v>
      </c>
      <c r="E269" s="34" t="s">
        <v>568</v>
      </c>
      <c r="F269" s="53" t="s">
        <v>615</v>
      </c>
      <c r="G269" s="22" t="s">
        <v>608</v>
      </c>
      <c r="H269" s="23" t="s">
        <v>608</v>
      </c>
      <c r="I269" s="24" t="n">
        <v>0.1</v>
      </c>
      <c r="J269" s="85" t="n">
        <v>10883.4</v>
      </c>
      <c r="K269" s="25" t="n">
        <f aca="false">I269*J269</f>
        <v>1088.34</v>
      </c>
      <c r="L269" s="25" t="n">
        <v>5693.61</v>
      </c>
      <c r="M269" s="25" t="n">
        <f aca="false">J269-K269-L269</f>
        <v>4101.45</v>
      </c>
      <c r="N269" s="23" t="s">
        <v>608</v>
      </c>
      <c r="AMJ269" s="0"/>
    </row>
    <row r="270" s="86" customFormat="true" ht="32.95" hidden="false" customHeight="false" outlineLevel="0" collapsed="false">
      <c r="A270" s="55" t="n">
        <v>40696</v>
      </c>
      <c r="B270" s="31" t="s">
        <v>616</v>
      </c>
      <c r="C270" s="31" t="n">
        <v>3943</v>
      </c>
      <c r="D270" s="31" t="s">
        <v>617</v>
      </c>
      <c r="E270" s="34" t="s">
        <v>271</v>
      </c>
      <c r="F270" s="53" t="s">
        <v>618</v>
      </c>
      <c r="G270" s="22" t="s">
        <v>619</v>
      </c>
      <c r="H270" s="23" t="s">
        <v>619</v>
      </c>
      <c r="I270" s="24" t="n">
        <v>0.1</v>
      </c>
      <c r="J270" s="85" t="n">
        <v>2313.12</v>
      </c>
      <c r="K270" s="25" t="n">
        <v>0</v>
      </c>
      <c r="L270" s="25" t="n">
        <v>2303.12</v>
      </c>
      <c r="M270" s="25" t="n">
        <f aca="false">J270-K270-L270</f>
        <v>10</v>
      </c>
      <c r="N270" s="23" t="s">
        <v>619</v>
      </c>
      <c r="AMJ270" s="0"/>
    </row>
    <row r="271" s="86" customFormat="true" ht="40.5" hidden="false" customHeight="true" outlineLevel="0" collapsed="false">
      <c r="A271" s="55" t="n">
        <v>42734</v>
      </c>
      <c r="B271" s="31" t="s">
        <v>620</v>
      </c>
      <c r="C271" s="31"/>
      <c r="D271" s="31" t="str">
        <f aca="false">+D272</f>
        <v>Technodecor plc</v>
      </c>
      <c r="E271" s="34" t="s">
        <v>621</v>
      </c>
      <c r="F271" s="53" t="s">
        <v>622</v>
      </c>
      <c r="G271" s="22" t="s">
        <v>619</v>
      </c>
      <c r="H271" s="23" t="s">
        <v>619</v>
      </c>
      <c r="I271" s="24" t="n">
        <v>0.1</v>
      </c>
      <c r="J271" s="85" t="n">
        <v>16767.49</v>
      </c>
      <c r="K271" s="25" t="n">
        <f aca="false">I271*J271</f>
        <v>1676.749</v>
      </c>
      <c r="L271" s="25" t="n">
        <v>7574.23</v>
      </c>
      <c r="M271" s="25" t="n">
        <f aca="false">J271-K271-L271</f>
        <v>7516.511</v>
      </c>
      <c r="N271" s="23" t="s">
        <v>619</v>
      </c>
      <c r="AMJ271" s="0"/>
    </row>
    <row r="272" s="86" customFormat="true" ht="31.5" hidden="false" customHeight="true" outlineLevel="0" collapsed="false">
      <c r="A272" s="55" t="n">
        <v>43090</v>
      </c>
      <c r="B272" s="31" t="s">
        <v>623</v>
      </c>
      <c r="C272" s="31" t="s">
        <v>624</v>
      </c>
      <c r="D272" s="31" t="s">
        <v>625</v>
      </c>
      <c r="E272" s="34" t="s">
        <v>626</v>
      </c>
      <c r="F272" s="53" t="s">
        <v>627</v>
      </c>
      <c r="G272" s="22" t="s">
        <v>619</v>
      </c>
      <c r="H272" s="23" t="s">
        <v>619</v>
      </c>
      <c r="I272" s="24" t="n">
        <v>0.1</v>
      </c>
      <c r="J272" s="85" t="n">
        <v>3228.5</v>
      </c>
      <c r="K272" s="25" t="n">
        <f aca="false">I272*J272</f>
        <v>322.85</v>
      </c>
      <c r="L272" s="25" t="n">
        <v>1143.48</v>
      </c>
      <c r="M272" s="25" t="n">
        <f aca="false">J272-K272-L272</f>
        <v>1762.17</v>
      </c>
      <c r="N272" s="23" t="s">
        <v>619</v>
      </c>
      <c r="AMJ272" s="0"/>
    </row>
    <row r="273" s="86" customFormat="true" ht="30" hidden="false" customHeight="true" outlineLevel="0" collapsed="false">
      <c r="A273" s="55" t="n">
        <v>41996</v>
      </c>
      <c r="B273" s="31" t="s">
        <v>628</v>
      </c>
      <c r="C273" s="31"/>
      <c r="D273" s="31"/>
      <c r="E273" s="34"/>
      <c r="F273" s="53" t="s">
        <v>629</v>
      </c>
      <c r="G273" s="87" t="s">
        <v>619</v>
      </c>
      <c r="H273" s="88" t="s">
        <v>619</v>
      </c>
      <c r="I273" s="89" t="n">
        <v>0.1</v>
      </c>
      <c r="J273" s="90" t="n">
        <v>3913.04</v>
      </c>
      <c r="K273" s="25" t="n">
        <f aca="false">I273*J273</f>
        <v>391.304</v>
      </c>
      <c r="L273" s="25" t="n">
        <v>2557.874</v>
      </c>
      <c r="M273" s="25" t="n">
        <f aca="false">J273-K273-L273</f>
        <v>963.862</v>
      </c>
      <c r="N273" s="23" t="s">
        <v>619</v>
      </c>
      <c r="AMJ273" s="0"/>
    </row>
    <row r="274" s="93" customFormat="true" ht="32.95" hidden="false" customHeight="false" outlineLevel="0" collapsed="false">
      <c r="A274" s="29" t="n">
        <v>40521</v>
      </c>
      <c r="B274" s="20" t="s">
        <v>630</v>
      </c>
      <c r="C274" s="20" t="n">
        <v>941472</v>
      </c>
      <c r="D274" s="45" t="s">
        <v>631</v>
      </c>
      <c r="E274" s="91" t="s">
        <v>632</v>
      </c>
      <c r="F274" s="41" t="s">
        <v>633</v>
      </c>
      <c r="G274" s="22" t="s">
        <v>530</v>
      </c>
      <c r="H274" s="88" t="s">
        <v>619</v>
      </c>
      <c r="I274" s="24" t="n">
        <v>0.1</v>
      </c>
      <c r="J274" s="90" t="n">
        <v>6856.19</v>
      </c>
      <c r="K274" s="25" t="n">
        <v>-403.04</v>
      </c>
      <c r="L274" s="79" t="n">
        <v>7249.23</v>
      </c>
      <c r="M274" s="25" t="n">
        <f aca="false">J274-K274-L274</f>
        <v>10</v>
      </c>
      <c r="N274" s="23" t="s">
        <v>619</v>
      </c>
      <c r="O274" s="92"/>
      <c r="P274" s="92"/>
      <c r="Q274" s="92"/>
      <c r="R274" s="92"/>
      <c r="AMJ274" s="0"/>
    </row>
    <row r="275" s="93" customFormat="true" ht="37.5" hidden="false" customHeight="true" outlineLevel="0" collapsed="false">
      <c r="A275" s="94" t="n">
        <v>40865</v>
      </c>
      <c r="B275" s="41" t="s">
        <v>634</v>
      </c>
      <c r="C275" s="20" t="s">
        <v>635</v>
      </c>
      <c r="D275" s="45" t="s">
        <v>636</v>
      </c>
      <c r="E275" s="91" t="s">
        <v>637</v>
      </c>
      <c r="F275" s="41" t="s">
        <v>638</v>
      </c>
      <c r="G275" s="22" t="s">
        <v>530</v>
      </c>
      <c r="H275" s="23" t="s">
        <v>608</v>
      </c>
      <c r="I275" s="24" t="n">
        <v>0.1</v>
      </c>
      <c r="J275" s="90" t="n">
        <v>1608.69</v>
      </c>
      <c r="K275" s="25" t="n">
        <v>49.22</v>
      </c>
      <c r="L275" s="95" t="n">
        <v>1549.47</v>
      </c>
      <c r="M275" s="25" t="n">
        <f aca="false">J275-K275-L275</f>
        <v>10</v>
      </c>
      <c r="N275" s="23" t="s">
        <v>608</v>
      </c>
      <c r="O275" s="92"/>
      <c r="P275" s="92"/>
      <c r="Q275" s="92"/>
      <c r="R275" s="92"/>
      <c r="AMJ275" s="0"/>
    </row>
    <row r="276" customFormat="false" ht="17.35" hidden="false" customHeight="false" outlineLevel="0" collapsed="false">
      <c r="A276" s="96" t="n">
        <v>40677</v>
      </c>
      <c r="B276" s="97" t="s">
        <v>639</v>
      </c>
      <c r="C276" s="20" t="s">
        <v>640</v>
      </c>
      <c r="D276" s="98" t="s">
        <v>641</v>
      </c>
      <c r="E276" s="71" t="s">
        <v>642</v>
      </c>
      <c r="F276" s="41" t="s">
        <v>643</v>
      </c>
      <c r="G276" s="22" t="s">
        <v>530</v>
      </c>
      <c r="H276" s="99" t="s">
        <v>530</v>
      </c>
      <c r="I276" s="24" t="n">
        <v>0.1</v>
      </c>
      <c r="J276" s="100" t="n">
        <v>5913.05</v>
      </c>
      <c r="K276" s="25" t="n">
        <v>-96.5387537627948</v>
      </c>
      <c r="L276" s="25" t="n">
        <v>5999.59</v>
      </c>
      <c r="M276" s="25" t="n">
        <f aca="false">J276-K276-L276</f>
        <v>9.99875376279488</v>
      </c>
      <c r="N276" s="42" t="s">
        <v>608</v>
      </c>
    </row>
    <row r="277" customFormat="false" ht="17.35" hidden="false" customHeight="false" outlineLevel="0" collapsed="false">
      <c r="A277" s="30" t="n">
        <v>41402</v>
      </c>
      <c r="B277" s="101" t="s">
        <v>644</v>
      </c>
      <c r="C277" s="102" t="s">
        <v>645</v>
      </c>
      <c r="D277" s="74" t="s">
        <v>646</v>
      </c>
      <c r="E277" s="103" t="s">
        <v>647</v>
      </c>
      <c r="F277" s="37" t="s">
        <v>648</v>
      </c>
      <c r="G277" s="22" t="s">
        <v>530</v>
      </c>
      <c r="H277" s="23" t="s">
        <v>649</v>
      </c>
      <c r="I277" s="24" t="n">
        <v>0.1</v>
      </c>
      <c r="J277" s="81" t="n">
        <v>5137.74</v>
      </c>
      <c r="K277" s="25" t="n">
        <f aca="false">I277*J277</f>
        <v>513.774</v>
      </c>
      <c r="L277" s="104" t="n">
        <v>4193.594</v>
      </c>
      <c r="M277" s="25" t="n">
        <f aca="false">J277-K277-L277</f>
        <v>430.371999999999</v>
      </c>
      <c r="N277" s="23" t="s">
        <v>608</v>
      </c>
    </row>
    <row r="278" customFormat="false" ht="17.35" hidden="false" customHeight="false" outlineLevel="0" collapsed="false">
      <c r="A278" s="30" t="n">
        <v>41402</v>
      </c>
      <c r="B278" s="101" t="s">
        <v>650</v>
      </c>
      <c r="C278" s="102" t="s">
        <v>645</v>
      </c>
      <c r="D278" s="74" t="s">
        <v>646</v>
      </c>
      <c r="E278" s="103" t="s">
        <v>647</v>
      </c>
      <c r="F278" s="37" t="s">
        <v>651</v>
      </c>
      <c r="G278" s="22" t="s">
        <v>530</v>
      </c>
      <c r="H278" s="23" t="s">
        <v>649</v>
      </c>
      <c r="I278" s="24" t="n">
        <v>0.1</v>
      </c>
      <c r="J278" s="81" t="n">
        <v>5137.74</v>
      </c>
      <c r="K278" s="25" t="n">
        <f aca="false">I278*J278</f>
        <v>513.774</v>
      </c>
      <c r="L278" s="104" t="n">
        <v>4193.594</v>
      </c>
      <c r="M278" s="25" t="n">
        <f aca="false">J278-K278-L278</f>
        <v>430.371999999999</v>
      </c>
      <c r="N278" s="23" t="s">
        <v>608</v>
      </c>
    </row>
    <row r="279" s="8" customFormat="true" ht="32.8" hidden="false" customHeight="false" outlineLevel="0" collapsed="false">
      <c r="A279" s="80" t="n">
        <v>40892</v>
      </c>
      <c r="B279" s="97" t="s">
        <v>652</v>
      </c>
      <c r="C279" s="105" t="s">
        <v>653</v>
      </c>
      <c r="D279" s="45" t="s">
        <v>646</v>
      </c>
      <c r="E279" s="106" t="s">
        <v>654</v>
      </c>
      <c r="F279" s="44" t="s">
        <v>655</v>
      </c>
      <c r="G279" s="22" t="s">
        <v>530</v>
      </c>
      <c r="H279" s="23" t="s">
        <v>649</v>
      </c>
      <c r="I279" s="24" t="n">
        <v>0.1</v>
      </c>
      <c r="J279" s="81" t="n">
        <v>4175.15</v>
      </c>
      <c r="K279" s="25" t="n">
        <v>174.55</v>
      </c>
      <c r="L279" s="95" t="n">
        <v>3990.6</v>
      </c>
      <c r="M279" s="25" t="n">
        <f aca="false">J279-K279-L279</f>
        <v>9.99999999999955</v>
      </c>
      <c r="N279" s="23" t="s">
        <v>608</v>
      </c>
      <c r="AMJ279" s="0"/>
    </row>
    <row r="280" s="8" customFormat="true" ht="32.8" hidden="false" customHeight="false" outlineLevel="0" collapsed="false">
      <c r="A280" s="80" t="n">
        <v>37907</v>
      </c>
      <c r="B280" s="97" t="s">
        <v>656</v>
      </c>
      <c r="C280" s="105" t="s">
        <v>657</v>
      </c>
      <c r="D280" s="45" t="s">
        <v>658</v>
      </c>
      <c r="E280" s="106" t="s">
        <v>392</v>
      </c>
      <c r="F280" s="44" t="s">
        <v>659</v>
      </c>
      <c r="G280" s="22" t="s">
        <v>530</v>
      </c>
      <c r="H280" s="99" t="s">
        <v>649</v>
      </c>
      <c r="I280" s="24" t="n">
        <v>0.1</v>
      </c>
      <c r="J280" s="81" t="n">
        <v>4700</v>
      </c>
      <c r="K280" s="25" t="n">
        <f aca="false">I280*J280</f>
        <v>470</v>
      </c>
      <c r="L280" s="79" t="n">
        <v>3302.53</v>
      </c>
      <c r="M280" s="25" t="n">
        <f aca="false">J280-K280-L280</f>
        <v>927.47</v>
      </c>
      <c r="N280" s="42" t="s">
        <v>608</v>
      </c>
      <c r="AMJ280" s="0"/>
    </row>
    <row r="281" customFormat="false" ht="32.8" hidden="false" customHeight="false" outlineLevel="0" collapsed="false">
      <c r="A281" s="96" t="n">
        <v>40491</v>
      </c>
      <c r="B281" s="71" t="s">
        <v>660</v>
      </c>
      <c r="C281" s="59" t="s">
        <v>661</v>
      </c>
      <c r="D281" s="21" t="s">
        <v>662</v>
      </c>
      <c r="E281" s="107" t="s">
        <v>663</v>
      </c>
      <c r="F281" s="20" t="s">
        <v>664</v>
      </c>
      <c r="G281" s="22" t="s">
        <v>530</v>
      </c>
      <c r="H281" s="23" t="s">
        <v>665</v>
      </c>
      <c r="I281" s="24" t="n">
        <v>0.1</v>
      </c>
      <c r="J281" s="79" t="n">
        <v>1391.3</v>
      </c>
      <c r="K281" s="25" t="n">
        <v>-100.41</v>
      </c>
      <c r="L281" s="79" t="n">
        <v>1481.72</v>
      </c>
      <c r="M281" s="25" t="n">
        <f aca="false">J281-K281-L281</f>
        <v>9.99000000000001</v>
      </c>
      <c r="N281" s="23" t="s">
        <v>666</v>
      </c>
    </row>
    <row r="282" s="109" customFormat="true" ht="32.8" hidden="false" customHeight="false" outlineLevel="0" collapsed="false">
      <c r="A282" s="84" t="n">
        <v>40690</v>
      </c>
      <c r="B282" s="31" t="s">
        <v>667</v>
      </c>
      <c r="C282" s="31" t="s">
        <v>668</v>
      </c>
      <c r="D282" s="45" t="s">
        <v>669</v>
      </c>
      <c r="E282" s="91" t="s">
        <v>670</v>
      </c>
      <c r="F282" s="32" t="s">
        <v>671</v>
      </c>
      <c r="G282" s="22" t="s">
        <v>530</v>
      </c>
      <c r="H282" s="99" t="s">
        <v>649</v>
      </c>
      <c r="I282" s="24" t="n">
        <v>0.1</v>
      </c>
      <c r="J282" s="108" t="n">
        <v>3894</v>
      </c>
      <c r="K282" s="25" t="n">
        <v>-53.14</v>
      </c>
      <c r="L282" s="79" t="n">
        <v>3937.14</v>
      </c>
      <c r="M282" s="25" t="n">
        <f aca="false">J282-K282-L282</f>
        <v>10</v>
      </c>
      <c r="N282" s="42"/>
      <c r="O282" s="92"/>
      <c r="P282" s="92"/>
      <c r="Q282" s="92"/>
      <c r="R282" s="92"/>
      <c r="AMJ282" s="0"/>
    </row>
    <row r="283" s="109" customFormat="true" ht="41.25" hidden="false" customHeight="true" outlineLevel="0" collapsed="false">
      <c r="A283" s="84" t="n">
        <v>40704</v>
      </c>
      <c r="B283" s="31" t="s">
        <v>672</v>
      </c>
      <c r="C283" s="31" t="n">
        <v>594</v>
      </c>
      <c r="D283" s="45" t="s">
        <v>641</v>
      </c>
      <c r="E283" s="91" t="s">
        <v>673</v>
      </c>
      <c r="F283" s="41" t="s">
        <v>674</v>
      </c>
      <c r="G283" s="22" t="s">
        <v>530</v>
      </c>
      <c r="H283" s="99" t="s">
        <v>649</v>
      </c>
      <c r="I283" s="24" t="n">
        <v>0.1</v>
      </c>
      <c r="J283" s="108" t="n">
        <v>3695.65</v>
      </c>
      <c r="K283" s="25" t="n">
        <v>-36.78</v>
      </c>
      <c r="L283" s="79" t="n">
        <v>3722.43</v>
      </c>
      <c r="M283" s="25" t="n">
        <f aca="false">J283-K283-L283</f>
        <v>10.0000000000005</v>
      </c>
      <c r="N283" s="42" t="s">
        <v>666</v>
      </c>
      <c r="O283" s="92"/>
      <c r="P283" s="92"/>
      <c r="Q283" s="92"/>
      <c r="R283" s="92"/>
      <c r="AMJ283" s="0"/>
    </row>
    <row r="284" s="109" customFormat="true" ht="32.8" hidden="false" customHeight="false" outlineLevel="0" collapsed="false">
      <c r="A284" s="84" t="n">
        <v>41817</v>
      </c>
      <c r="B284" s="31" t="s">
        <v>675</v>
      </c>
      <c r="C284" s="31" t="n">
        <v>2283435</v>
      </c>
      <c r="D284" s="45" t="s">
        <v>669</v>
      </c>
      <c r="E284" s="91" t="s">
        <v>676</v>
      </c>
      <c r="F284" s="41" t="s">
        <v>581</v>
      </c>
      <c r="G284" s="22" t="s">
        <v>530</v>
      </c>
      <c r="H284" s="99" t="s">
        <v>649</v>
      </c>
      <c r="I284" s="24" t="n">
        <v>0.1</v>
      </c>
      <c r="J284" s="108" t="n">
        <v>2479.99</v>
      </c>
      <c r="K284" s="25" t="n">
        <f aca="false">I284*J284</f>
        <v>247.999</v>
      </c>
      <c r="L284" s="79" t="n">
        <v>1742.6</v>
      </c>
      <c r="M284" s="25" t="n">
        <f aca="false">J284-K284-L284</f>
        <v>489.391</v>
      </c>
      <c r="N284" s="42"/>
      <c r="O284" s="92"/>
      <c r="P284" s="92"/>
      <c r="Q284" s="92"/>
      <c r="R284" s="92"/>
      <c r="AMJ284" s="0"/>
    </row>
    <row r="285" customFormat="false" ht="32.8" hidden="false" customHeight="false" outlineLevel="0" collapsed="false">
      <c r="A285" s="96" t="n">
        <v>41018</v>
      </c>
      <c r="B285" s="20" t="s">
        <v>677</v>
      </c>
      <c r="C285" s="20" t="s">
        <v>678</v>
      </c>
      <c r="D285" s="21" t="s">
        <v>679</v>
      </c>
      <c r="E285" s="110" t="s">
        <v>680</v>
      </c>
      <c r="F285" s="53" t="s">
        <v>681</v>
      </c>
      <c r="G285" s="22" t="s">
        <v>530</v>
      </c>
      <c r="H285" s="23" t="s">
        <v>649</v>
      </c>
      <c r="I285" s="24" t="n">
        <v>0.1</v>
      </c>
      <c r="J285" s="25" t="n">
        <v>1173.91</v>
      </c>
      <c r="K285" s="25" t="n">
        <v>82.37</v>
      </c>
      <c r="L285" s="95" t="n">
        <v>1081.54</v>
      </c>
      <c r="M285" s="25" t="n">
        <f aca="false">J285-K285-L285</f>
        <v>10</v>
      </c>
      <c r="N285" s="23" t="s">
        <v>666</v>
      </c>
    </row>
    <row r="286" s="109" customFormat="true" ht="32.8" hidden="false" customHeight="false" outlineLevel="0" collapsed="false">
      <c r="A286" s="84" t="n">
        <v>41059</v>
      </c>
      <c r="B286" s="31" t="s">
        <v>682</v>
      </c>
      <c r="C286" s="31" t="s">
        <v>683</v>
      </c>
      <c r="D286" s="45" t="s">
        <v>625</v>
      </c>
      <c r="E286" s="91" t="s">
        <v>684</v>
      </c>
      <c r="F286" s="32" t="s">
        <v>629</v>
      </c>
      <c r="G286" s="22" t="s">
        <v>530</v>
      </c>
      <c r="H286" s="23" t="s">
        <v>649</v>
      </c>
      <c r="I286" s="24" t="n">
        <v>0.1</v>
      </c>
      <c r="J286" s="108" t="n">
        <v>3947.66</v>
      </c>
      <c r="K286" s="25" t="n">
        <v>344.9</v>
      </c>
      <c r="L286" s="95" t="n">
        <v>3592.76</v>
      </c>
      <c r="M286" s="25" t="n">
        <f aca="false">J286-K286-L286</f>
        <v>9.99999999999955</v>
      </c>
      <c r="N286" s="23"/>
      <c r="O286" s="92"/>
      <c r="P286" s="92"/>
      <c r="Q286" s="92"/>
      <c r="R286" s="92"/>
      <c r="AMJ286" s="0"/>
    </row>
    <row r="287" s="116" customFormat="true" ht="32.8" hidden="false" customHeight="false" outlineLevel="0" collapsed="false">
      <c r="A287" s="30" t="n">
        <v>38414</v>
      </c>
      <c r="B287" s="31" t="s">
        <v>685</v>
      </c>
      <c r="C287" s="102" t="s">
        <v>686</v>
      </c>
      <c r="D287" s="33" t="s">
        <v>687</v>
      </c>
      <c r="E287" s="111" t="s">
        <v>688</v>
      </c>
      <c r="F287" s="32" t="s">
        <v>648</v>
      </c>
      <c r="G287" s="112" t="s">
        <v>530</v>
      </c>
      <c r="H287" s="54" t="s">
        <v>530</v>
      </c>
      <c r="I287" s="24" t="n">
        <v>0.1</v>
      </c>
      <c r="J287" s="113" t="n">
        <v>26810</v>
      </c>
      <c r="K287" s="25" t="n">
        <f aca="false">986.94-10</f>
        <v>976.94</v>
      </c>
      <c r="L287" s="114" t="n">
        <v>25823.06</v>
      </c>
      <c r="M287" s="25" t="n">
        <f aca="false">J287-K287-L287</f>
        <v>10</v>
      </c>
      <c r="N287" s="54" t="s">
        <v>666</v>
      </c>
      <c r="O287" s="115"/>
      <c r="P287" s="115"/>
      <c r="Q287" s="115"/>
      <c r="R287" s="115"/>
      <c r="AMJ287" s="0"/>
    </row>
    <row r="288" s="117" customFormat="true" ht="64.4" hidden="false" customHeight="false" outlineLevel="0" collapsed="false">
      <c r="A288" s="30" t="n">
        <v>41318</v>
      </c>
      <c r="B288" s="31" t="s">
        <v>689</v>
      </c>
      <c r="C288" s="102" t="s">
        <v>690</v>
      </c>
      <c r="D288" s="31" t="s">
        <v>691</v>
      </c>
      <c r="E288" s="111" t="s">
        <v>692</v>
      </c>
      <c r="F288" s="32" t="s">
        <v>693</v>
      </c>
      <c r="G288" s="111" t="s">
        <v>530</v>
      </c>
      <c r="H288" s="54" t="s">
        <v>649</v>
      </c>
      <c r="I288" s="24" t="n">
        <v>0.1</v>
      </c>
      <c r="J288" s="113" t="n">
        <v>15217.39</v>
      </c>
      <c r="K288" s="25" t="n">
        <f aca="false">I288*J288</f>
        <v>1521.739</v>
      </c>
      <c r="L288" s="114" t="n">
        <v>12770.75</v>
      </c>
      <c r="M288" s="25" t="n">
        <f aca="false">J288-K288-L288</f>
        <v>924.901</v>
      </c>
      <c r="N288" s="54" t="s">
        <v>666</v>
      </c>
      <c r="O288" s="8"/>
      <c r="P288" s="8"/>
      <c r="Q288" s="8"/>
      <c r="R288" s="8"/>
      <c r="AMJ288" s="0"/>
    </row>
    <row r="289" customFormat="false" ht="32.95" hidden="false" customHeight="false" outlineLevel="0" collapsed="false">
      <c r="A289" s="80" t="n">
        <v>41318</v>
      </c>
      <c r="B289" s="20" t="s">
        <v>677</v>
      </c>
      <c r="C289" s="118" t="s">
        <v>690</v>
      </c>
      <c r="D289" s="21" t="s">
        <v>691</v>
      </c>
      <c r="E289" s="110" t="s">
        <v>692</v>
      </c>
      <c r="F289" s="53" t="s">
        <v>694</v>
      </c>
      <c r="G289" s="22" t="s">
        <v>530</v>
      </c>
      <c r="H289" s="23" t="s">
        <v>649</v>
      </c>
      <c r="I289" s="24" t="n">
        <v>0.1</v>
      </c>
      <c r="J289" s="108" t="n">
        <v>1043.48</v>
      </c>
      <c r="K289" s="25" t="n">
        <f aca="false">I289*J289</f>
        <v>104.348</v>
      </c>
      <c r="L289" s="119" t="n">
        <v>875.71</v>
      </c>
      <c r="M289" s="25" t="n">
        <f aca="false">J289-K289-L289</f>
        <v>63.422</v>
      </c>
      <c r="N289" s="23" t="s">
        <v>666</v>
      </c>
    </row>
    <row r="290" s="117" customFormat="true" ht="121.5" hidden="false" customHeight="true" outlineLevel="0" collapsed="false">
      <c r="A290" s="80" t="n">
        <v>41402</v>
      </c>
      <c r="B290" s="20" t="s">
        <v>695</v>
      </c>
      <c r="C290" s="118" t="s">
        <v>645</v>
      </c>
      <c r="D290" s="20" t="s">
        <v>646</v>
      </c>
      <c r="E290" s="110" t="s">
        <v>647</v>
      </c>
      <c r="F290" s="53" t="s">
        <v>696</v>
      </c>
      <c r="G290" s="22" t="s">
        <v>530</v>
      </c>
      <c r="H290" s="23" t="s">
        <v>649</v>
      </c>
      <c r="I290" s="24" t="n">
        <v>0.1</v>
      </c>
      <c r="J290" s="120" t="n">
        <v>109262.6</v>
      </c>
      <c r="K290" s="25" t="n">
        <f aca="false">I290*J290</f>
        <v>10926.26</v>
      </c>
      <c r="L290" s="104" t="n">
        <v>89183.78</v>
      </c>
      <c r="M290" s="25" t="n">
        <f aca="false">J290-K290-L290</f>
        <v>9152.56</v>
      </c>
      <c r="N290" s="23" t="s">
        <v>666</v>
      </c>
      <c r="O290" s="8"/>
      <c r="P290" s="8"/>
      <c r="Q290" s="8"/>
      <c r="R290" s="8"/>
      <c r="AMJ290" s="0"/>
    </row>
    <row r="291" customFormat="false" ht="53.25" hidden="false" customHeight="true" outlineLevel="0" collapsed="false">
      <c r="A291" s="30" t="n">
        <v>41402</v>
      </c>
      <c r="B291" s="101" t="s">
        <v>697</v>
      </c>
      <c r="C291" s="102" t="s">
        <v>645</v>
      </c>
      <c r="D291" s="74" t="s">
        <v>646</v>
      </c>
      <c r="E291" s="103" t="s">
        <v>647</v>
      </c>
      <c r="F291" s="37" t="s">
        <v>648</v>
      </c>
      <c r="G291" s="22" t="s">
        <v>530</v>
      </c>
      <c r="H291" s="23" t="s">
        <v>649</v>
      </c>
      <c r="I291" s="24" t="n">
        <v>0.1</v>
      </c>
      <c r="J291" s="108" t="n">
        <v>4452.71</v>
      </c>
      <c r="K291" s="25" t="n">
        <f aca="false">I291*J291</f>
        <v>445.271</v>
      </c>
      <c r="L291" s="104" t="n">
        <v>3634.45</v>
      </c>
      <c r="M291" s="25" t="n">
        <f aca="false">J291-K291-L291</f>
        <v>372.989</v>
      </c>
      <c r="N291" s="23"/>
    </row>
    <row r="292" customFormat="false" ht="32.8" hidden="false" customHeight="false" outlineLevel="0" collapsed="false">
      <c r="A292" s="80" t="n">
        <v>41402</v>
      </c>
      <c r="B292" s="20" t="s">
        <v>698</v>
      </c>
      <c r="C292" s="118" t="s">
        <v>645</v>
      </c>
      <c r="D292" s="21" t="s">
        <v>646</v>
      </c>
      <c r="E292" s="110" t="s">
        <v>647</v>
      </c>
      <c r="F292" s="53" t="s">
        <v>699</v>
      </c>
      <c r="G292" s="22" t="s">
        <v>530</v>
      </c>
      <c r="H292" s="23" t="s">
        <v>530</v>
      </c>
      <c r="I292" s="24" t="n">
        <v>0.1</v>
      </c>
      <c r="J292" s="108" t="n">
        <v>4332.64</v>
      </c>
      <c r="K292" s="25" t="n">
        <f aca="false">I292*J292</f>
        <v>433.264</v>
      </c>
      <c r="L292" s="104" t="n">
        <v>3536.444</v>
      </c>
      <c r="M292" s="25" t="n">
        <f aca="false">J292-K292-L292</f>
        <v>362.932</v>
      </c>
      <c r="N292" s="23" t="s">
        <v>666</v>
      </c>
    </row>
    <row r="293" customFormat="false" ht="32.8" hidden="false" customHeight="false" outlineLevel="0" collapsed="false">
      <c r="A293" s="80" t="n">
        <v>41402</v>
      </c>
      <c r="B293" s="97" t="s">
        <v>700</v>
      </c>
      <c r="C293" s="118" t="s">
        <v>645</v>
      </c>
      <c r="D293" s="45" t="s">
        <v>646</v>
      </c>
      <c r="E293" s="121" t="s">
        <v>647</v>
      </c>
      <c r="F293" s="41" t="s">
        <v>701</v>
      </c>
      <c r="G293" s="22" t="s">
        <v>530</v>
      </c>
      <c r="H293" s="122" t="s">
        <v>530</v>
      </c>
      <c r="I293" s="24" t="n">
        <v>0.1</v>
      </c>
      <c r="J293" s="81" t="n">
        <f aca="false">5000.32</f>
        <v>5000.32</v>
      </c>
      <c r="K293" s="25" t="n">
        <f aca="false">I293*J293</f>
        <v>500.032</v>
      </c>
      <c r="L293" s="104" t="n">
        <v>4081.425</v>
      </c>
      <c r="M293" s="25" t="n">
        <f aca="false">J293-K293-L293</f>
        <v>418.862999999999</v>
      </c>
      <c r="N293" s="46" t="s">
        <v>666</v>
      </c>
    </row>
    <row r="294" customFormat="false" ht="32.8" hidden="false" customHeight="false" outlineLevel="0" collapsed="false">
      <c r="A294" s="80" t="n">
        <v>41402</v>
      </c>
      <c r="B294" s="97" t="s">
        <v>700</v>
      </c>
      <c r="C294" s="118" t="s">
        <v>645</v>
      </c>
      <c r="D294" s="45" t="s">
        <v>646</v>
      </c>
      <c r="E294" s="121" t="s">
        <v>647</v>
      </c>
      <c r="F294" s="41" t="s">
        <v>702</v>
      </c>
      <c r="G294" s="22" t="s">
        <v>530</v>
      </c>
      <c r="H294" s="122" t="s">
        <v>530</v>
      </c>
      <c r="I294" s="24" t="n">
        <v>0.1</v>
      </c>
      <c r="J294" s="81" t="n">
        <f aca="false">5000.32</f>
        <v>5000.32</v>
      </c>
      <c r="K294" s="25" t="n">
        <f aca="false">I294*J294</f>
        <v>500.032</v>
      </c>
      <c r="L294" s="104" t="n">
        <v>4081.425</v>
      </c>
      <c r="M294" s="25" t="n">
        <f aca="false">J294-K294-L294</f>
        <v>418.862999999999</v>
      </c>
      <c r="N294" s="46" t="s">
        <v>666</v>
      </c>
    </row>
    <row r="295" customFormat="false" ht="32.8" hidden="false" customHeight="false" outlineLevel="0" collapsed="false">
      <c r="A295" s="80" t="n">
        <v>41402</v>
      </c>
      <c r="B295" s="97" t="s">
        <v>700</v>
      </c>
      <c r="C295" s="118" t="s">
        <v>645</v>
      </c>
      <c r="D295" s="45" t="s">
        <v>646</v>
      </c>
      <c r="E295" s="121" t="s">
        <v>647</v>
      </c>
      <c r="F295" s="41" t="s">
        <v>703</v>
      </c>
      <c r="G295" s="22" t="s">
        <v>530</v>
      </c>
      <c r="H295" s="122" t="s">
        <v>530</v>
      </c>
      <c r="I295" s="24" t="n">
        <v>0.1</v>
      </c>
      <c r="J295" s="81" t="n">
        <f aca="false">5000.32</f>
        <v>5000.32</v>
      </c>
      <c r="K295" s="25" t="n">
        <f aca="false">I295*J295</f>
        <v>500.032</v>
      </c>
      <c r="L295" s="104" t="n">
        <v>4081.425</v>
      </c>
      <c r="M295" s="25" t="n">
        <f aca="false">J295-K295-L295</f>
        <v>418.862999999999</v>
      </c>
      <c r="N295" s="46" t="s">
        <v>666</v>
      </c>
    </row>
    <row r="296" customFormat="false" ht="32.8" hidden="false" customHeight="false" outlineLevel="0" collapsed="false">
      <c r="A296" s="80" t="n">
        <v>42145</v>
      </c>
      <c r="B296" s="97" t="s">
        <v>700</v>
      </c>
      <c r="C296" s="118" t="s">
        <v>645</v>
      </c>
      <c r="D296" s="21" t="s">
        <v>646</v>
      </c>
      <c r="E296" s="110" t="s">
        <v>647</v>
      </c>
      <c r="F296" s="41" t="s">
        <v>704</v>
      </c>
      <c r="G296" s="22" t="s">
        <v>530</v>
      </c>
      <c r="H296" s="23" t="s">
        <v>530</v>
      </c>
      <c r="I296" s="24" t="n">
        <v>0.1</v>
      </c>
      <c r="J296" s="81" t="n">
        <f aca="false">5000.32</f>
        <v>5000.32</v>
      </c>
      <c r="K296" s="25" t="n">
        <f aca="false">I296*J296</f>
        <v>500.032</v>
      </c>
      <c r="L296" s="104" t="n">
        <v>4081.425</v>
      </c>
      <c r="M296" s="25" t="n">
        <f aca="false">J296-K296-L296</f>
        <v>418.862999999999</v>
      </c>
      <c r="N296" s="46" t="s">
        <v>666</v>
      </c>
    </row>
    <row r="297" s="109" customFormat="true" ht="32.8" hidden="false" customHeight="false" outlineLevel="0" collapsed="false">
      <c r="A297" s="84" t="n">
        <v>41402</v>
      </c>
      <c r="B297" s="31" t="s">
        <v>705</v>
      </c>
      <c r="C297" s="31" t="s">
        <v>645</v>
      </c>
      <c r="D297" s="45" t="s">
        <v>646</v>
      </c>
      <c r="E297" s="91" t="s">
        <v>647</v>
      </c>
      <c r="F297" s="32" t="s">
        <v>706</v>
      </c>
      <c r="G297" s="22" t="s">
        <v>530</v>
      </c>
      <c r="H297" s="23" t="s">
        <v>530</v>
      </c>
      <c r="I297" s="24" t="n">
        <v>0.1</v>
      </c>
      <c r="J297" s="108" t="n">
        <v>2777.95</v>
      </c>
      <c r="K297" s="25" t="n">
        <f aca="false">I297*J297</f>
        <v>277.795</v>
      </c>
      <c r="L297" s="104" t="n">
        <v>2267.46</v>
      </c>
      <c r="M297" s="25" t="n">
        <f aca="false">J297-K297-L297</f>
        <v>232.695</v>
      </c>
      <c r="N297" s="23"/>
      <c r="O297" s="92"/>
      <c r="P297" s="92"/>
      <c r="Q297" s="92"/>
      <c r="R297" s="92"/>
      <c r="AMJ297" s="0"/>
    </row>
    <row r="298" s="109" customFormat="true" ht="32.8" hidden="false" customHeight="false" outlineLevel="0" collapsed="false">
      <c r="A298" s="84" t="n">
        <v>41402</v>
      </c>
      <c r="B298" s="31" t="s">
        <v>705</v>
      </c>
      <c r="C298" s="31" t="s">
        <v>707</v>
      </c>
      <c r="D298" s="45" t="s">
        <v>646</v>
      </c>
      <c r="E298" s="91" t="s">
        <v>708</v>
      </c>
      <c r="F298" s="32" t="s">
        <v>709</v>
      </c>
      <c r="G298" s="22" t="s">
        <v>530</v>
      </c>
      <c r="H298" s="23" t="s">
        <v>530</v>
      </c>
      <c r="I298" s="24" t="n">
        <v>0.1</v>
      </c>
      <c r="J298" s="108" t="n">
        <v>2777.95</v>
      </c>
      <c r="K298" s="25" t="n">
        <f aca="false">I298*J298</f>
        <v>277.795</v>
      </c>
      <c r="L298" s="104" t="n">
        <v>2267.46</v>
      </c>
      <c r="M298" s="25" t="n">
        <f aca="false">J298-K298-L298</f>
        <v>232.695</v>
      </c>
      <c r="N298" s="23"/>
      <c r="O298" s="92"/>
      <c r="P298" s="92"/>
      <c r="Q298" s="92"/>
      <c r="R298" s="92"/>
      <c r="AMJ298" s="0"/>
    </row>
    <row r="299" s="109" customFormat="true" ht="32.8" hidden="false" customHeight="false" outlineLevel="0" collapsed="false">
      <c r="A299" s="84" t="n">
        <v>41402</v>
      </c>
      <c r="B299" s="31" t="s">
        <v>705</v>
      </c>
      <c r="C299" s="31" t="s">
        <v>710</v>
      </c>
      <c r="D299" s="45" t="s">
        <v>646</v>
      </c>
      <c r="E299" s="91" t="s">
        <v>711</v>
      </c>
      <c r="F299" s="32" t="s">
        <v>712</v>
      </c>
      <c r="G299" s="22" t="s">
        <v>530</v>
      </c>
      <c r="H299" s="23" t="s">
        <v>530</v>
      </c>
      <c r="I299" s="24" t="n">
        <v>0.1</v>
      </c>
      <c r="J299" s="108" t="n">
        <v>2777.95</v>
      </c>
      <c r="K299" s="25" t="n">
        <f aca="false">I299*J299</f>
        <v>277.795</v>
      </c>
      <c r="L299" s="104" t="n">
        <v>2267.46</v>
      </c>
      <c r="M299" s="25" t="n">
        <f aca="false">J299-K299-L299</f>
        <v>232.695</v>
      </c>
      <c r="N299" s="23"/>
      <c r="O299" s="92"/>
      <c r="P299" s="92"/>
      <c r="Q299" s="92"/>
      <c r="R299" s="92"/>
      <c r="AMJ299" s="0"/>
    </row>
    <row r="300" s="109" customFormat="true" ht="32.8" hidden="false" customHeight="false" outlineLevel="0" collapsed="false">
      <c r="A300" s="84" t="n">
        <v>41402</v>
      </c>
      <c r="B300" s="31" t="s">
        <v>705</v>
      </c>
      <c r="C300" s="31" t="s">
        <v>383</v>
      </c>
      <c r="D300" s="45" t="s">
        <v>646</v>
      </c>
      <c r="E300" s="91" t="s">
        <v>713</v>
      </c>
      <c r="F300" s="32" t="s">
        <v>714</v>
      </c>
      <c r="G300" s="22" t="s">
        <v>530</v>
      </c>
      <c r="H300" s="23" t="s">
        <v>530</v>
      </c>
      <c r="I300" s="24" t="n">
        <v>0.1</v>
      </c>
      <c r="J300" s="108" t="n">
        <v>2777.95</v>
      </c>
      <c r="K300" s="25" t="n">
        <f aca="false">I300*J300</f>
        <v>277.795</v>
      </c>
      <c r="L300" s="104" t="n">
        <v>2267.46</v>
      </c>
      <c r="M300" s="25" t="n">
        <f aca="false">J300-K300-L300</f>
        <v>232.695</v>
      </c>
      <c r="N300" s="23"/>
      <c r="O300" s="92"/>
      <c r="P300" s="92"/>
      <c r="Q300" s="92"/>
      <c r="R300" s="92"/>
      <c r="AMJ300" s="0"/>
    </row>
    <row r="301" customFormat="false" ht="32.8" hidden="false" customHeight="false" outlineLevel="0" collapsed="false">
      <c r="A301" s="80" t="n">
        <v>41402</v>
      </c>
      <c r="B301" s="20" t="s">
        <v>715</v>
      </c>
      <c r="C301" s="118" t="s">
        <v>645</v>
      </c>
      <c r="D301" s="21" t="s">
        <v>646</v>
      </c>
      <c r="E301" s="110" t="s">
        <v>647</v>
      </c>
      <c r="F301" s="53" t="s">
        <v>716</v>
      </c>
      <c r="G301" s="22" t="s">
        <v>530</v>
      </c>
      <c r="H301" s="23" t="s">
        <v>530</v>
      </c>
      <c r="I301" s="24" t="n">
        <v>0.1</v>
      </c>
      <c r="J301" s="108" t="n">
        <v>1980.31</v>
      </c>
      <c r="K301" s="25" t="n">
        <f aca="false">I301*J301</f>
        <v>198.031</v>
      </c>
      <c r="L301" s="119" t="n">
        <v>1616.402</v>
      </c>
      <c r="M301" s="25" t="n">
        <f aca="false">J301-K301-L301</f>
        <v>165.877</v>
      </c>
      <c r="N301" s="23" t="s">
        <v>666</v>
      </c>
    </row>
    <row r="302" customFormat="false" ht="32.8" hidden="false" customHeight="false" outlineLevel="0" collapsed="false">
      <c r="A302" s="80" t="n">
        <v>41402</v>
      </c>
      <c r="B302" s="20" t="s">
        <v>715</v>
      </c>
      <c r="C302" s="118" t="s">
        <v>645</v>
      </c>
      <c r="D302" s="21" t="s">
        <v>646</v>
      </c>
      <c r="E302" s="110" t="s">
        <v>647</v>
      </c>
      <c r="F302" s="53" t="s">
        <v>717</v>
      </c>
      <c r="G302" s="22" t="s">
        <v>530</v>
      </c>
      <c r="H302" s="23" t="s">
        <v>530</v>
      </c>
      <c r="I302" s="24" t="n">
        <v>0.1</v>
      </c>
      <c r="J302" s="108" t="n">
        <v>1980.31</v>
      </c>
      <c r="K302" s="25" t="n">
        <f aca="false">I302*J302</f>
        <v>198.031</v>
      </c>
      <c r="L302" s="119" t="n">
        <v>1616.4</v>
      </c>
      <c r="M302" s="25" t="n">
        <f aca="false">J302-K302-L302</f>
        <v>165.879</v>
      </c>
      <c r="N302" s="23" t="s">
        <v>666</v>
      </c>
    </row>
    <row r="303" customFormat="false" ht="32.8" hidden="false" customHeight="false" outlineLevel="0" collapsed="false">
      <c r="A303" s="96" t="n">
        <v>41456</v>
      </c>
      <c r="B303" s="71" t="s">
        <v>718</v>
      </c>
      <c r="C303" s="59" t="s">
        <v>719</v>
      </c>
      <c r="D303" s="21" t="s">
        <v>720</v>
      </c>
      <c r="E303" s="107" t="s">
        <v>721</v>
      </c>
      <c r="F303" s="20" t="s">
        <v>722</v>
      </c>
      <c r="G303" s="22" t="s">
        <v>530</v>
      </c>
      <c r="H303" s="23" t="s">
        <v>665</v>
      </c>
      <c r="I303" s="24" t="n">
        <v>0.1</v>
      </c>
      <c r="J303" s="79" t="n">
        <v>3476.95</v>
      </c>
      <c r="K303" s="25" t="n">
        <f aca="false">I303*J303</f>
        <v>347.695</v>
      </c>
      <c r="L303" s="119" t="n">
        <v>2786.62</v>
      </c>
      <c r="M303" s="25" t="n">
        <f aca="false">J303-K303-L303</f>
        <v>342.635</v>
      </c>
      <c r="N303" s="23" t="s">
        <v>666</v>
      </c>
    </row>
    <row r="304" customFormat="false" ht="32.8" hidden="false" customHeight="false" outlineLevel="0" collapsed="false">
      <c r="A304" s="80" t="n">
        <v>41468</v>
      </c>
      <c r="B304" s="20" t="s">
        <v>677</v>
      </c>
      <c r="C304" s="118" t="s">
        <v>723</v>
      </c>
      <c r="D304" s="21" t="s">
        <v>724</v>
      </c>
      <c r="E304" s="110" t="s">
        <v>725</v>
      </c>
      <c r="F304" s="53" t="s">
        <v>726</v>
      </c>
      <c r="G304" s="22" t="s">
        <v>530</v>
      </c>
      <c r="H304" s="23" t="s">
        <v>649</v>
      </c>
      <c r="I304" s="24" t="n">
        <v>0.1</v>
      </c>
      <c r="J304" s="108" t="n">
        <v>1913.04</v>
      </c>
      <c r="K304" s="25" t="n">
        <f aca="false">I304*J304</f>
        <v>191.304</v>
      </c>
      <c r="L304" s="119" t="n">
        <v>1526.935</v>
      </c>
      <c r="M304" s="25" t="n">
        <f aca="false">J304-K304-L304</f>
        <v>194.801</v>
      </c>
      <c r="N304" s="23" t="s">
        <v>666</v>
      </c>
    </row>
    <row r="305" s="116" customFormat="true" ht="129" hidden="false" customHeight="true" outlineLevel="0" collapsed="false">
      <c r="A305" s="80" t="n">
        <v>41479</v>
      </c>
      <c r="B305" s="20" t="s">
        <v>727</v>
      </c>
      <c r="C305" s="118" t="s">
        <v>728</v>
      </c>
      <c r="D305" s="21" t="s">
        <v>729</v>
      </c>
      <c r="E305" s="110" t="s">
        <v>730</v>
      </c>
      <c r="F305" s="53" t="s">
        <v>731</v>
      </c>
      <c r="G305" s="22" t="s">
        <v>732</v>
      </c>
      <c r="H305" s="23" t="s">
        <v>733</v>
      </c>
      <c r="I305" s="24" t="n">
        <v>0.1</v>
      </c>
      <c r="J305" s="108" t="n">
        <v>4956.52</v>
      </c>
      <c r="K305" s="25" t="n">
        <f aca="false">I305*J305</f>
        <v>495.652</v>
      </c>
      <c r="L305" s="119" t="n">
        <v>3941.235</v>
      </c>
      <c r="M305" s="25" t="n">
        <f aca="false">J305-K305-L305</f>
        <v>519.633</v>
      </c>
      <c r="N305" s="23" t="s">
        <v>666</v>
      </c>
      <c r="O305" s="115"/>
      <c r="P305" s="115"/>
      <c r="Q305" s="115"/>
      <c r="R305" s="115"/>
      <c r="AMJ305" s="0"/>
    </row>
    <row r="306" customFormat="false" ht="32.8" hidden="false" customHeight="false" outlineLevel="0" collapsed="false">
      <c r="A306" s="80" t="n">
        <v>41479</v>
      </c>
      <c r="B306" s="20" t="s">
        <v>715</v>
      </c>
      <c r="C306" s="118" t="s">
        <v>728</v>
      </c>
      <c r="D306" s="21" t="s">
        <v>729</v>
      </c>
      <c r="E306" s="110" t="s">
        <v>730</v>
      </c>
      <c r="F306" s="53" t="s">
        <v>734</v>
      </c>
      <c r="G306" s="22" t="s">
        <v>530</v>
      </c>
      <c r="H306" s="23" t="s">
        <v>530</v>
      </c>
      <c r="I306" s="24" t="n">
        <v>0.1</v>
      </c>
      <c r="J306" s="108" t="n">
        <v>1739.13</v>
      </c>
      <c r="K306" s="25" t="n">
        <f aca="false">I306*J306</f>
        <v>173.913</v>
      </c>
      <c r="L306" s="119" t="n">
        <v>1382.892</v>
      </c>
      <c r="M306" s="25" t="n">
        <f aca="false">J306-K306-L306</f>
        <v>182.325</v>
      </c>
      <c r="N306" s="23" t="s">
        <v>666</v>
      </c>
    </row>
    <row r="307" customFormat="false" ht="32.8" hidden="false" customHeight="false" outlineLevel="0" collapsed="false">
      <c r="A307" s="80" t="n">
        <v>41479</v>
      </c>
      <c r="B307" s="20" t="s">
        <v>715</v>
      </c>
      <c r="C307" s="118" t="s">
        <v>728</v>
      </c>
      <c r="D307" s="21" t="s">
        <v>729</v>
      </c>
      <c r="E307" s="110" t="s">
        <v>730</v>
      </c>
      <c r="F307" s="53" t="s">
        <v>735</v>
      </c>
      <c r="G307" s="22" t="s">
        <v>736</v>
      </c>
      <c r="H307" s="23" t="s">
        <v>737</v>
      </c>
      <c r="I307" s="24" t="n">
        <v>0.1</v>
      </c>
      <c r="J307" s="108" t="n">
        <v>1739.13</v>
      </c>
      <c r="K307" s="25" t="n">
        <f aca="false">I307*J307</f>
        <v>173.913</v>
      </c>
      <c r="L307" s="119" t="n">
        <v>1382.892</v>
      </c>
      <c r="M307" s="25" t="n">
        <f aca="false">J307-K307-L307</f>
        <v>182.325</v>
      </c>
      <c r="N307" s="23" t="s">
        <v>666</v>
      </c>
    </row>
    <row r="308" s="117" customFormat="true" ht="32.8" hidden="false" customHeight="false" outlineLevel="0" collapsed="false">
      <c r="A308" s="80" t="n">
        <v>41479</v>
      </c>
      <c r="B308" s="20" t="s">
        <v>738</v>
      </c>
      <c r="C308" s="118" t="s">
        <v>739</v>
      </c>
      <c r="D308" s="20" t="s">
        <v>691</v>
      </c>
      <c r="E308" s="110" t="s">
        <v>740</v>
      </c>
      <c r="F308" s="53" t="s">
        <v>741</v>
      </c>
      <c r="G308" s="22" t="s">
        <v>732</v>
      </c>
      <c r="H308" s="23" t="s">
        <v>733</v>
      </c>
      <c r="I308" s="24" t="n">
        <v>0.1</v>
      </c>
      <c r="J308" s="120" t="n">
        <v>13043.48</v>
      </c>
      <c r="K308" s="25" t="n">
        <f aca="false">I308*J308</f>
        <v>1304.348</v>
      </c>
      <c r="L308" s="104" t="n">
        <v>10371.674</v>
      </c>
      <c r="M308" s="25" t="n">
        <f aca="false">J308-K308-L308</f>
        <v>1367.458</v>
      </c>
      <c r="N308" s="23" t="s">
        <v>666</v>
      </c>
      <c r="O308" s="8"/>
      <c r="P308" s="8"/>
      <c r="Q308" s="8"/>
      <c r="R308" s="8"/>
      <c r="AMJ308" s="0"/>
    </row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1:N30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</TotalTime>
  <Application>LibreOffice/7.3.4.2$Linux_X86_64 LibreOffice_project/8cb1c265a8f71ce63e37a2ff337b4f2ebc525cbc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2022-07-09T17:54:56Z</dcterms:created>
  <dc:creator/>
  <dc:description/>
  <dc:language>en-US</dc:language>
  <cp:lastModifiedBy/>
  <dcterms:modified xsi:type="dcterms:W3CDTF">2022-07-09T18:17:56Z</dcterms:modified>
  <cp:revision>22</cp:revision>
  <dc:subject/>
  <dc:title/>
</cp:coreProperties>
</file>